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08" windowWidth="14808" windowHeight="8016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1" i="1" l="1"/>
  <c r="F312" i="1"/>
  <c r="F313" i="1"/>
  <c r="F314" i="1"/>
  <c r="F310" i="1"/>
  <c r="F262" i="1"/>
  <c r="F263" i="1"/>
  <c r="F264" i="1"/>
  <c r="F265" i="1"/>
  <c r="F266" i="1"/>
  <c r="F261" i="1"/>
  <c r="F214" i="1"/>
  <c r="F215" i="1"/>
  <c r="F216" i="1"/>
  <c r="F217" i="1"/>
  <c r="F218" i="1"/>
  <c r="F219" i="1"/>
  <c r="F213" i="1"/>
  <c r="F167" i="1"/>
  <c r="F168" i="1"/>
  <c r="F169" i="1"/>
  <c r="F165" i="1"/>
  <c r="F116" i="1"/>
  <c r="F117" i="1"/>
  <c r="F118" i="1"/>
  <c r="F119" i="1"/>
  <c r="F115" i="1"/>
  <c r="F69" i="1"/>
  <c r="F63" i="1"/>
  <c r="F64" i="1"/>
  <c r="F65" i="1"/>
  <c r="F66" i="1"/>
  <c r="F67" i="1"/>
  <c r="F68" i="1"/>
  <c r="F62" i="1"/>
  <c r="F18" i="1"/>
  <c r="F13" i="1"/>
  <c r="F14" i="1"/>
  <c r="F15" i="1"/>
  <c r="F16" i="1"/>
  <c r="F17" i="1"/>
  <c r="F12" i="1"/>
  <c r="F478" i="1"/>
  <c r="F479" i="1"/>
  <c r="F480" i="1"/>
  <c r="F461" i="1"/>
  <c r="F462" i="1"/>
  <c r="F463" i="1"/>
  <c r="F464" i="1"/>
  <c r="F465" i="1"/>
  <c r="F466" i="1"/>
  <c r="F467" i="1"/>
  <c r="J466" i="1"/>
  <c r="J467" i="1"/>
  <c r="I483" i="1"/>
  <c r="B483" i="1"/>
  <c r="F483" i="1" s="1"/>
  <c r="I482" i="1"/>
  <c r="B482" i="1"/>
  <c r="F482" i="1" s="1"/>
  <c r="I481" i="1"/>
  <c r="B481" i="1"/>
  <c r="F481" i="1" s="1"/>
  <c r="I480" i="1"/>
  <c r="B480" i="1"/>
  <c r="I479" i="1"/>
  <c r="B479" i="1"/>
  <c r="I478" i="1"/>
  <c r="B478" i="1"/>
  <c r="I477" i="1"/>
  <c r="E477" i="1"/>
  <c r="B477" i="1"/>
  <c r="F477" i="1" s="1"/>
  <c r="I476" i="1"/>
  <c r="B476" i="1"/>
  <c r="F476" i="1" s="1"/>
  <c r="I475" i="1"/>
  <c r="B475" i="1"/>
  <c r="F475" i="1" s="1"/>
  <c r="I474" i="1"/>
  <c r="B474" i="1"/>
  <c r="F474" i="1" s="1"/>
  <c r="I473" i="1"/>
  <c r="B473" i="1"/>
  <c r="F473" i="1" s="1"/>
  <c r="I472" i="1"/>
  <c r="B472" i="1"/>
  <c r="F472" i="1" s="1"/>
  <c r="I471" i="1"/>
  <c r="B471" i="1"/>
  <c r="F471" i="1" s="1"/>
  <c r="J465" i="1"/>
  <c r="J464" i="1"/>
  <c r="J463" i="1"/>
  <c r="J462" i="1"/>
  <c r="J461" i="1"/>
  <c r="J460" i="1"/>
  <c r="F460" i="1"/>
  <c r="E460" i="1"/>
  <c r="J459" i="1"/>
  <c r="E459" i="1"/>
  <c r="J458" i="1"/>
  <c r="J457" i="1"/>
  <c r="J456" i="1"/>
  <c r="J455" i="1"/>
  <c r="J454" i="1"/>
  <c r="J453" i="1"/>
  <c r="F453" i="1"/>
  <c r="E453" i="1"/>
  <c r="F429" i="1"/>
  <c r="E411" i="1"/>
  <c r="E412" i="1"/>
  <c r="E413" i="1"/>
  <c r="E414" i="1"/>
  <c r="E415" i="1"/>
  <c r="E416" i="1"/>
  <c r="E410" i="1"/>
  <c r="F359" i="1"/>
  <c r="F360" i="1"/>
  <c r="F361" i="1"/>
  <c r="F362" i="1"/>
  <c r="F358" i="1"/>
  <c r="F406" i="1"/>
  <c r="F407" i="1"/>
  <c r="F408" i="1"/>
  <c r="F409" i="1"/>
  <c r="F405" i="1"/>
  <c r="I434" i="1"/>
  <c r="B434" i="1"/>
  <c r="F434" i="1" s="1"/>
  <c r="I433" i="1"/>
  <c r="B433" i="1"/>
  <c r="F433" i="1" s="1"/>
  <c r="I432" i="1"/>
  <c r="B432" i="1"/>
  <c r="F432" i="1" s="1"/>
  <c r="I431" i="1"/>
  <c r="B431" i="1"/>
  <c r="F431" i="1" s="1"/>
  <c r="I430" i="1"/>
  <c r="B430" i="1"/>
  <c r="F430" i="1" s="1"/>
  <c r="I429" i="1"/>
  <c r="B429" i="1"/>
  <c r="I428" i="1"/>
  <c r="E428" i="1"/>
  <c r="B428" i="1"/>
  <c r="F428" i="1" s="1"/>
  <c r="I427" i="1"/>
  <c r="B427" i="1"/>
  <c r="F427" i="1" s="1"/>
  <c r="I426" i="1"/>
  <c r="B426" i="1"/>
  <c r="F426" i="1" s="1"/>
  <c r="I425" i="1"/>
  <c r="B425" i="1"/>
  <c r="F425" i="1" s="1"/>
  <c r="I424" i="1"/>
  <c r="B424" i="1"/>
  <c r="F424" i="1" s="1"/>
  <c r="I423" i="1"/>
  <c r="B423" i="1"/>
  <c r="F423" i="1" s="1"/>
  <c r="I422" i="1"/>
  <c r="B422" i="1"/>
  <c r="F422" i="1" s="1"/>
  <c r="J416" i="1"/>
  <c r="J415" i="1"/>
  <c r="J414" i="1"/>
  <c r="J413" i="1"/>
  <c r="J412" i="1"/>
  <c r="J411" i="1"/>
  <c r="F411" i="1"/>
  <c r="J410" i="1"/>
  <c r="J409" i="1"/>
  <c r="E427" i="1"/>
  <c r="E409" i="1"/>
  <c r="J408" i="1"/>
  <c r="E426" i="1"/>
  <c r="E408" i="1"/>
  <c r="J407" i="1"/>
  <c r="E425" i="1"/>
  <c r="E407" i="1"/>
  <c r="J406" i="1"/>
  <c r="E424" i="1"/>
  <c r="E406" i="1"/>
  <c r="J405" i="1"/>
  <c r="E423" i="1"/>
  <c r="E405" i="1"/>
  <c r="J404" i="1"/>
  <c r="F404" i="1"/>
  <c r="E422" i="1" s="1"/>
  <c r="E404" i="1"/>
  <c r="F382" i="1"/>
  <c r="E358" i="1"/>
  <c r="E359" i="1"/>
  <c r="E360" i="1"/>
  <c r="E361" i="1"/>
  <c r="E362" i="1"/>
  <c r="I387" i="1"/>
  <c r="B387" i="1"/>
  <c r="F387" i="1" s="1"/>
  <c r="I386" i="1"/>
  <c r="B386" i="1"/>
  <c r="F386" i="1" s="1"/>
  <c r="I385" i="1"/>
  <c r="B385" i="1"/>
  <c r="F385" i="1" s="1"/>
  <c r="I384" i="1"/>
  <c r="B384" i="1"/>
  <c r="F384" i="1" s="1"/>
  <c r="I383" i="1"/>
  <c r="B383" i="1"/>
  <c r="F383" i="1" s="1"/>
  <c r="I382" i="1"/>
  <c r="B382" i="1"/>
  <c r="I381" i="1"/>
  <c r="E381" i="1"/>
  <c r="B381" i="1"/>
  <c r="F381" i="1" s="1"/>
  <c r="I380" i="1"/>
  <c r="B380" i="1"/>
  <c r="F380" i="1" s="1"/>
  <c r="I379" i="1"/>
  <c r="B379" i="1"/>
  <c r="F379" i="1" s="1"/>
  <c r="I378" i="1"/>
  <c r="B378" i="1"/>
  <c r="F378" i="1" s="1"/>
  <c r="I377" i="1"/>
  <c r="B377" i="1"/>
  <c r="F377" i="1" s="1"/>
  <c r="I376" i="1"/>
  <c r="B376" i="1"/>
  <c r="F376" i="1" s="1"/>
  <c r="I375" i="1"/>
  <c r="B375" i="1"/>
  <c r="F375" i="1" s="1"/>
  <c r="J369" i="1"/>
  <c r="J368" i="1"/>
  <c r="J367" i="1"/>
  <c r="J366" i="1"/>
  <c r="J365" i="1"/>
  <c r="J364" i="1"/>
  <c r="F364" i="1"/>
  <c r="F365" i="1" s="1"/>
  <c r="E364" i="1"/>
  <c r="J363" i="1"/>
  <c r="E363" i="1"/>
  <c r="J362" i="1"/>
  <c r="E380" i="1"/>
  <c r="J361" i="1"/>
  <c r="E379" i="1"/>
  <c r="J360" i="1"/>
  <c r="E378" i="1"/>
  <c r="J359" i="1"/>
  <c r="E377" i="1"/>
  <c r="J358" i="1"/>
  <c r="E376" i="1"/>
  <c r="J357" i="1"/>
  <c r="F357" i="1"/>
  <c r="E375" i="1" s="1"/>
  <c r="E357" i="1"/>
  <c r="B340" i="1"/>
  <c r="F340" i="1"/>
  <c r="I340" i="1"/>
  <c r="E315" i="1"/>
  <c r="E310" i="1"/>
  <c r="E311" i="1"/>
  <c r="E312" i="1"/>
  <c r="E313" i="1"/>
  <c r="E314" i="1"/>
  <c r="J321" i="1"/>
  <c r="I339" i="1"/>
  <c r="B339" i="1"/>
  <c r="F339" i="1" s="1"/>
  <c r="I338" i="1"/>
  <c r="B338" i="1"/>
  <c r="F338" i="1" s="1"/>
  <c r="I337" i="1"/>
  <c r="B337" i="1"/>
  <c r="F337" i="1" s="1"/>
  <c r="I336" i="1"/>
  <c r="B336" i="1"/>
  <c r="F336" i="1" s="1"/>
  <c r="I335" i="1"/>
  <c r="B335" i="1"/>
  <c r="F335" i="1" s="1"/>
  <c r="I334" i="1"/>
  <c r="B334" i="1"/>
  <c r="F334" i="1" s="1"/>
  <c r="I333" i="1"/>
  <c r="E333" i="1"/>
  <c r="B333" i="1"/>
  <c r="F333" i="1" s="1"/>
  <c r="I332" i="1"/>
  <c r="B332" i="1"/>
  <c r="F332" i="1" s="1"/>
  <c r="I331" i="1"/>
  <c r="B331" i="1"/>
  <c r="F331" i="1" s="1"/>
  <c r="I330" i="1"/>
  <c r="B330" i="1"/>
  <c r="F330" i="1" s="1"/>
  <c r="I329" i="1"/>
  <c r="B329" i="1"/>
  <c r="F329" i="1" s="1"/>
  <c r="I327" i="1"/>
  <c r="B327" i="1"/>
  <c r="F327" i="1" s="1"/>
  <c r="J320" i="1"/>
  <c r="J319" i="1"/>
  <c r="J318" i="1"/>
  <c r="J317" i="1"/>
  <c r="J316" i="1"/>
  <c r="J315" i="1"/>
  <c r="J314" i="1"/>
  <c r="J313" i="1"/>
  <c r="E332" i="1"/>
  <c r="J312" i="1"/>
  <c r="E331" i="1"/>
  <c r="J311" i="1"/>
  <c r="E330" i="1"/>
  <c r="J310" i="1"/>
  <c r="E329" i="1"/>
  <c r="J309" i="1"/>
  <c r="F309" i="1"/>
  <c r="E327" i="1" s="1"/>
  <c r="E309" i="1"/>
  <c r="B292" i="1"/>
  <c r="F292" i="1"/>
  <c r="I292" i="1"/>
  <c r="J273" i="1"/>
  <c r="E267" i="1"/>
  <c r="I291" i="1"/>
  <c r="B291" i="1"/>
  <c r="F291" i="1" s="1"/>
  <c r="I290" i="1"/>
  <c r="B290" i="1"/>
  <c r="F290" i="1" s="1"/>
  <c r="I289" i="1"/>
  <c r="B289" i="1"/>
  <c r="F289" i="1" s="1"/>
  <c r="I288" i="1"/>
  <c r="B288" i="1"/>
  <c r="F288" i="1" s="1"/>
  <c r="I287" i="1"/>
  <c r="B287" i="1"/>
  <c r="F287" i="1" s="1"/>
  <c r="I286" i="1"/>
  <c r="B286" i="1"/>
  <c r="F286" i="1" s="1"/>
  <c r="I285" i="1"/>
  <c r="B285" i="1"/>
  <c r="F285" i="1" s="1"/>
  <c r="I284" i="1"/>
  <c r="B284" i="1"/>
  <c r="F284" i="1" s="1"/>
  <c r="I283" i="1"/>
  <c r="B283" i="1"/>
  <c r="F283" i="1" s="1"/>
  <c r="I282" i="1"/>
  <c r="B282" i="1"/>
  <c r="F282" i="1" s="1"/>
  <c r="I281" i="1"/>
  <c r="B281" i="1"/>
  <c r="F281" i="1" s="1"/>
  <c r="I280" i="1"/>
  <c r="B280" i="1"/>
  <c r="F280" i="1" s="1"/>
  <c r="I279" i="1"/>
  <c r="B279" i="1"/>
  <c r="F279" i="1" s="1"/>
  <c r="J272" i="1"/>
  <c r="J271" i="1"/>
  <c r="J270" i="1"/>
  <c r="J269" i="1"/>
  <c r="J268" i="1"/>
  <c r="J267" i="1"/>
  <c r="J266" i="1"/>
  <c r="E285" i="1"/>
  <c r="E266" i="1"/>
  <c r="J265" i="1"/>
  <c r="E284" i="1"/>
  <c r="E265" i="1"/>
  <c r="J264" i="1"/>
  <c r="E283" i="1"/>
  <c r="E264" i="1"/>
  <c r="J263" i="1"/>
  <c r="E282" i="1"/>
  <c r="E263" i="1"/>
  <c r="J262" i="1"/>
  <c r="E281" i="1"/>
  <c r="E262" i="1"/>
  <c r="J261" i="1"/>
  <c r="E280" i="1"/>
  <c r="E261" i="1"/>
  <c r="J260" i="1"/>
  <c r="F260" i="1"/>
  <c r="E279" i="1" s="1"/>
  <c r="E260" i="1"/>
  <c r="J214" i="1"/>
  <c r="J215" i="1"/>
  <c r="J216" i="1"/>
  <c r="J217" i="1"/>
  <c r="J218" i="1"/>
  <c r="J219" i="1"/>
  <c r="J220" i="1"/>
  <c r="J221" i="1"/>
  <c r="J222" i="1"/>
  <c r="J223" i="1"/>
  <c r="J224" i="1"/>
  <c r="E213" i="1"/>
  <c r="E214" i="1"/>
  <c r="E215" i="1"/>
  <c r="E216" i="1"/>
  <c r="E217" i="1"/>
  <c r="E218" i="1"/>
  <c r="I243" i="1"/>
  <c r="B243" i="1"/>
  <c r="F243" i="1" s="1"/>
  <c r="I242" i="1"/>
  <c r="B242" i="1"/>
  <c r="F242" i="1" s="1"/>
  <c r="I241" i="1"/>
  <c r="B241" i="1"/>
  <c r="F241" i="1" s="1"/>
  <c r="I240" i="1"/>
  <c r="B240" i="1"/>
  <c r="F240" i="1" s="1"/>
  <c r="I239" i="1"/>
  <c r="B239" i="1"/>
  <c r="F239" i="1" s="1"/>
  <c r="I238" i="1"/>
  <c r="B238" i="1"/>
  <c r="F238" i="1" s="1"/>
  <c r="I237" i="1"/>
  <c r="E237" i="1"/>
  <c r="B237" i="1"/>
  <c r="F237" i="1" s="1"/>
  <c r="I236" i="1"/>
  <c r="B236" i="1"/>
  <c r="F236" i="1" s="1"/>
  <c r="I235" i="1"/>
  <c r="B235" i="1"/>
  <c r="F235" i="1" s="1"/>
  <c r="I234" i="1"/>
  <c r="B234" i="1"/>
  <c r="F234" i="1" s="1"/>
  <c r="I233" i="1"/>
  <c r="B233" i="1"/>
  <c r="F233" i="1" s="1"/>
  <c r="I232" i="1"/>
  <c r="B232" i="1"/>
  <c r="F232" i="1" s="1"/>
  <c r="I231" i="1"/>
  <c r="B231" i="1"/>
  <c r="F231" i="1" s="1"/>
  <c r="E236" i="1"/>
  <c r="E235" i="1"/>
  <c r="E234" i="1"/>
  <c r="E233" i="1"/>
  <c r="J213" i="1"/>
  <c r="E232" i="1"/>
  <c r="J212" i="1"/>
  <c r="F212" i="1"/>
  <c r="E231" i="1" s="1"/>
  <c r="E212" i="1"/>
  <c r="E170" i="1"/>
  <c r="F171" i="1"/>
  <c r="E171" i="1" s="1"/>
  <c r="F172" i="1"/>
  <c r="E172" i="1" s="1"/>
  <c r="F173" i="1"/>
  <c r="E173" i="1" s="1"/>
  <c r="I195" i="1"/>
  <c r="B195" i="1"/>
  <c r="F195" i="1" s="1"/>
  <c r="I194" i="1"/>
  <c r="B194" i="1"/>
  <c r="F194" i="1" s="1"/>
  <c r="I193" i="1"/>
  <c r="B193" i="1"/>
  <c r="F193" i="1" s="1"/>
  <c r="I192" i="1"/>
  <c r="B192" i="1"/>
  <c r="F192" i="1" s="1"/>
  <c r="I191" i="1"/>
  <c r="B191" i="1"/>
  <c r="F191" i="1" s="1"/>
  <c r="I190" i="1"/>
  <c r="B190" i="1"/>
  <c r="F190" i="1" s="1"/>
  <c r="I189" i="1"/>
  <c r="E189" i="1"/>
  <c r="B189" i="1"/>
  <c r="F189" i="1" s="1"/>
  <c r="I188" i="1"/>
  <c r="B188" i="1"/>
  <c r="F188" i="1" s="1"/>
  <c r="I187" i="1"/>
  <c r="B187" i="1"/>
  <c r="F187" i="1" s="1"/>
  <c r="I186" i="1"/>
  <c r="B186" i="1"/>
  <c r="F186" i="1" s="1"/>
  <c r="I185" i="1"/>
  <c r="B185" i="1"/>
  <c r="F185" i="1" s="1"/>
  <c r="I184" i="1"/>
  <c r="B184" i="1"/>
  <c r="F184" i="1" s="1"/>
  <c r="I183" i="1"/>
  <c r="B183" i="1"/>
  <c r="F183" i="1" s="1"/>
  <c r="J176" i="1"/>
  <c r="J175" i="1"/>
  <c r="J174" i="1"/>
  <c r="J173" i="1"/>
  <c r="J172" i="1"/>
  <c r="J171" i="1"/>
  <c r="J170" i="1"/>
  <c r="J169" i="1"/>
  <c r="E188" i="1"/>
  <c r="E169" i="1"/>
  <c r="J168" i="1"/>
  <c r="E187" i="1"/>
  <c r="E168" i="1"/>
  <c r="J167" i="1"/>
  <c r="E186" i="1"/>
  <c r="E167" i="1"/>
  <c r="J166" i="1"/>
  <c r="F166" i="1"/>
  <c r="E185" i="1" s="1"/>
  <c r="E166" i="1"/>
  <c r="J165" i="1"/>
  <c r="E184" i="1"/>
  <c r="E165" i="1"/>
  <c r="J164" i="1"/>
  <c r="F164" i="1"/>
  <c r="E183" i="1" s="1"/>
  <c r="E164" i="1"/>
  <c r="E120" i="1"/>
  <c r="I145" i="1"/>
  <c r="B145" i="1"/>
  <c r="F145" i="1" s="1"/>
  <c r="I144" i="1"/>
  <c r="B144" i="1"/>
  <c r="F144" i="1" s="1"/>
  <c r="I143" i="1"/>
  <c r="B143" i="1"/>
  <c r="F143" i="1" s="1"/>
  <c r="I142" i="1"/>
  <c r="B142" i="1"/>
  <c r="F142" i="1" s="1"/>
  <c r="I141" i="1"/>
  <c r="B141" i="1"/>
  <c r="F141" i="1" s="1"/>
  <c r="I140" i="1"/>
  <c r="B140" i="1"/>
  <c r="F140" i="1" s="1"/>
  <c r="I139" i="1"/>
  <c r="B139" i="1"/>
  <c r="F139" i="1" s="1"/>
  <c r="I138" i="1"/>
  <c r="B138" i="1"/>
  <c r="F138" i="1" s="1"/>
  <c r="I137" i="1"/>
  <c r="B137" i="1"/>
  <c r="F137" i="1" s="1"/>
  <c r="I136" i="1"/>
  <c r="B136" i="1"/>
  <c r="F136" i="1" s="1"/>
  <c r="I135" i="1"/>
  <c r="B135" i="1"/>
  <c r="F135" i="1" s="1"/>
  <c r="I134" i="1"/>
  <c r="B134" i="1"/>
  <c r="F134" i="1" s="1"/>
  <c r="I133" i="1"/>
  <c r="B133" i="1"/>
  <c r="F133" i="1" s="1"/>
  <c r="J126" i="1"/>
  <c r="J125" i="1"/>
  <c r="J124" i="1"/>
  <c r="J123" i="1"/>
  <c r="J122" i="1"/>
  <c r="J121" i="1"/>
  <c r="F121" i="1"/>
  <c r="E121" i="1" s="1"/>
  <c r="J120" i="1"/>
  <c r="E139" i="1"/>
  <c r="J119" i="1"/>
  <c r="E138" i="1"/>
  <c r="E119" i="1"/>
  <c r="J118" i="1"/>
  <c r="E137" i="1"/>
  <c r="E118" i="1"/>
  <c r="J117" i="1"/>
  <c r="E136" i="1"/>
  <c r="E117" i="1"/>
  <c r="J116" i="1"/>
  <c r="E135" i="1"/>
  <c r="E116" i="1"/>
  <c r="J115" i="1"/>
  <c r="E134" i="1"/>
  <c r="E115" i="1"/>
  <c r="J114" i="1"/>
  <c r="F114" i="1"/>
  <c r="E133" i="1" s="1"/>
  <c r="E114" i="1"/>
  <c r="B95" i="1"/>
  <c r="F95" i="1"/>
  <c r="I95" i="1"/>
  <c r="E62" i="1"/>
  <c r="E63" i="1"/>
  <c r="E64" i="1"/>
  <c r="E65" i="1"/>
  <c r="E66" i="1"/>
  <c r="E67" i="1"/>
  <c r="J76" i="1"/>
  <c r="I94" i="1"/>
  <c r="B94" i="1"/>
  <c r="F94" i="1" s="1"/>
  <c r="I93" i="1"/>
  <c r="B93" i="1"/>
  <c r="F93" i="1" s="1"/>
  <c r="I92" i="1"/>
  <c r="B92" i="1"/>
  <c r="F92" i="1" s="1"/>
  <c r="I91" i="1"/>
  <c r="B91" i="1"/>
  <c r="F91" i="1" s="1"/>
  <c r="I90" i="1"/>
  <c r="B90" i="1"/>
  <c r="F90" i="1" s="1"/>
  <c r="I89" i="1"/>
  <c r="B89" i="1"/>
  <c r="F89" i="1" s="1"/>
  <c r="I88" i="1"/>
  <c r="B88" i="1"/>
  <c r="F88" i="1" s="1"/>
  <c r="I87" i="1"/>
  <c r="E87" i="1"/>
  <c r="B87" i="1"/>
  <c r="F87" i="1" s="1"/>
  <c r="I86" i="1"/>
  <c r="B86" i="1"/>
  <c r="F86" i="1" s="1"/>
  <c r="I85" i="1"/>
  <c r="B85" i="1"/>
  <c r="F85" i="1" s="1"/>
  <c r="I84" i="1"/>
  <c r="B84" i="1"/>
  <c r="F84" i="1" s="1"/>
  <c r="I83" i="1"/>
  <c r="B83" i="1"/>
  <c r="F83" i="1" s="1"/>
  <c r="I82" i="1"/>
  <c r="B82" i="1"/>
  <c r="F82" i="1" s="1"/>
  <c r="I81" i="1"/>
  <c r="B81" i="1"/>
  <c r="F81" i="1" s="1"/>
  <c r="I80" i="1"/>
  <c r="B80" i="1"/>
  <c r="F80" i="1" s="1"/>
  <c r="J75" i="1"/>
  <c r="J74" i="1"/>
  <c r="J73" i="1"/>
  <c r="J72" i="1"/>
  <c r="J71" i="1"/>
  <c r="J70" i="1"/>
  <c r="J69" i="1"/>
  <c r="J68" i="1"/>
  <c r="J67" i="1"/>
  <c r="E86" i="1"/>
  <c r="J66" i="1"/>
  <c r="E85" i="1"/>
  <c r="J65" i="1"/>
  <c r="E84" i="1"/>
  <c r="J64" i="1"/>
  <c r="E83" i="1"/>
  <c r="J63" i="1"/>
  <c r="E82" i="1"/>
  <c r="J62" i="1"/>
  <c r="E81" i="1"/>
  <c r="J61" i="1"/>
  <c r="F61" i="1"/>
  <c r="E80" i="1" s="1"/>
  <c r="E61" i="1"/>
  <c r="B41" i="1"/>
  <c r="F41" i="1"/>
  <c r="I41" i="1"/>
  <c r="B42" i="1"/>
  <c r="F42" i="1"/>
  <c r="I42" i="1"/>
  <c r="B43" i="1"/>
  <c r="F43" i="1"/>
  <c r="I43" i="1"/>
  <c r="B44" i="1"/>
  <c r="F44" i="1"/>
  <c r="I44" i="1"/>
  <c r="E18" i="1"/>
  <c r="E12" i="1"/>
  <c r="E13" i="1"/>
  <c r="E14" i="1"/>
  <c r="E15" i="1"/>
  <c r="E16" i="1"/>
  <c r="E17" i="1"/>
  <c r="J22" i="1"/>
  <c r="J23" i="1"/>
  <c r="J24" i="1"/>
  <c r="J25" i="1"/>
  <c r="I40" i="1"/>
  <c r="B40" i="1"/>
  <c r="F40" i="1" s="1"/>
  <c r="I39" i="1"/>
  <c r="B39" i="1"/>
  <c r="F39" i="1" s="1"/>
  <c r="I38" i="1"/>
  <c r="B38" i="1"/>
  <c r="F38" i="1" s="1"/>
  <c r="I37" i="1"/>
  <c r="B37" i="1"/>
  <c r="F37" i="1" s="1"/>
  <c r="I36" i="1"/>
  <c r="B36" i="1"/>
  <c r="F36" i="1" s="1"/>
  <c r="I35" i="1"/>
  <c r="B35" i="1"/>
  <c r="F35" i="1" s="1"/>
  <c r="I34" i="1"/>
  <c r="E34" i="1"/>
  <c r="B34" i="1"/>
  <c r="F34" i="1" s="1"/>
  <c r="I33" i="1"/>
  <c r="B33" i="1"/>
  <c r="F33" i="1" s="1"/>
  <c r="I32" i="1"/>
  <c r="B32" i="1"/>
  <c r="F32" i="1" s="1"/>
  <c r="I31" i="1"/>
  <c r="B31" i="1"/>
  <c r="F31" i="1" s="1"/>
  <c r="I30" i="1"/>
  <c r="B30" i="1"/>
  <c r="F30" i="1" s="1"/>
  <c r="J21" i="1"/>
  <c r="J20" i="1"/>
  <c r="J19" i="1"/>
  <c r="J18" i="1"/>
  <c r="J17" i="1"/>
  <c r="J16" i="1"/>
  <c r="J15" i="1"/>
  <c r="J14" i="1"/>
  <c r="J13" i="1"/>
  <c r="J12" i="1"/>
  <c r="J11" i="1"/>
  <c r="F11" i="1"/>
  <c r="E11" i="1"/>
  <c r="D471" i="1" l="1"/>
  <c r="G453" i="1"/>
  <c r="O453" i="1" s="1"/>
  <c r="P453" i="1" s="1"/>
  <c r="C471" i="1" s="1"/>
  <c r="H471" i="1" s="1"/>
  <c r="E471" i="1"/>
  <c r="G471" i="1" s="1"/>
  <c r="F454" i="1"/>
  <c r="D477" i="1"/>
  <c r="G459" i="1"/>
  <c r="O459" i="1" s="1"/>
  <c r="P459" i="1" s="1"/>
  <c r="C477" i="1" s="1"/>
  <c r="H477" i="1" s="1"/>
  <c r="D478" i="1"/>
  <c r="G460" i="1"/>
  <c r="O460" i="1" s="1"/>
  <c r="P460" i="1" s="1"/>
  <c r="C478" i="1" s="1"/>
  <c r="H478" i="1" s="1"/>
  <c r="E478" i="1"/>
  <c r="G478" i="1" s="1"/>
  <c r="G477" i="1"/>
  <c r="D422" i="1"/>
  <c r="G404" i="1"/>
  <c r="O404" i="1" s="1"/>
  <c r="P404" i="1" s="1"/>
  <c r="C422" i="1" s="1"/>
  <c r="H422" i="1" s="1"/>
  <c r="G422" i="1"/>
  <c r="D423" i="1"/>
  <c r="G405" i="1"/>
  <c r="O405" i="1" s="1"/>
  <c r="P405" i="1" s="1"/>
  <c r="C423" i="1" s="1"/>
  <c r="H423" i="1" s="1"/>
  <c r="G423" i="1"/>
  <c r="D424" i="1"/>
  <c r="G406" i="1"/>
  <c r="O406" i="1" s="1"/>
  <c r="P406" i="1" s="1"/>
  <c r="C424" i="1" s="1"/>
  <c r="H424" i="1" s="1"/>
  <c r="G424" i="1"/>
  <c r="D425" i="1"/>
  <c r="G407" i="1"/>
  <c r="O407" i="1" s="1"/>
  <c r="P407" i="1" s="1"/>
  <c r="C425" i="1" s="1"/>
  <c r="H425" i="1" s="1"/>
  <c r="G425" i="1"/>
  <c r="D426" i="1"/>
  <c r="G408" i="1"/>
  <c r="O408" i="1" s="1"/>
  <c r="P408" i="1" s="1"/>
  <c r="C426" i="1" s="1"/>
  <c r="H426" i="1" s="1"/>
  <c r="G426" i="1"/>
  <c r="D427" i="1"/>
  <c r="G409" i="1"/>
  <c r="O409" i="1" s="1"/>
  <c r="P409" i="1" s="1"/>
  <c r="C427" i="1" s="1"/>
  <c r="H427" i="1" s="1"/>
  <c r="G427" i="1"/>
  <c r="D428" i="1"/>
  <c r="G410" i="1"/>
  <c r="O410" i="1" s="1"/>
  <c r="P410" i="1" s="1"/>
  <c r="C428" i="1" s="1"/>
  <c r="H428" i="1" s="1"/>
  <c r="D429" i="1"/>
  <c r="G411" i="1"/>
  <c r="O411" i="1" s="1"/>
  <c r="P411" i="1" s="1"/>
  <c r="C429" i="1" s="1"/>
  <c r="H429" i="1" s="1"/>
  <c r="E429" i="1"/>
  <c r="G429" i="1" s="1"/>
  <c r="F412" i="1"/>
  <c r="G428" i="1"/>
  <c r="E365" i="1"/>
  <c r="F366" i="1"/>
  <c r="D375" i="1"/>
  <c r="G357" i="1"/>
  <c r="O357" i="1" s="1"/>
  <c r="P357" i="1" s="1"/>
  <c r="C375" i="1" s="1"/>
  <c r="H375" i="1" s="1"/>
  <c r="G375" i="1"/>
  <c r="D376" i="1"/>
  <c r="G358" i="1"/>
  <c r="O358" i="1" s="1"/>
  <c r="P358" i="1" s="1"/>
  <c r="C376" i="1" s="1"/>
  <c r="H376" i="1" s="1"/>
  <c r="G376" i="1"/>
  <c r="D377" i="1"/>
  <c r="G359" i="1"/>
  <c r="O359" i="1" s="1"/>
  <c r="P359" i="1" s="1"/>
  <c r="C377" i="1" s="1"/>
  <c r="H377" i="1" s="1"/>
  <c r="G377" i="1"/>
  <c r="D378" i="1"/>
  <c r="G360" i="1"/>
  <c r="O360" i="1" s="1"/>
  <c r="P360" i="1" s="1"/>
  <c r="C378" i="1" s="1"/>
  <c r="H378" i="1" s="1"/>
  <c r="G378" i="1"/>
  <c r="D379" i="1"/>
  <c r="G361" i="1"/>
  <c r="O361" i="1" s="1"/>
  <c r="P361" i="1" s="1"/>
  <c r="C379" i="1" s="1"/>
  <c r="H379" i="1" s="1"/>
  <c r="G379" i="1"/>
  <c r="D380" i="1"/>
  <c r="G362" i="1"/>
  <c r="O362" i="1" s="1"/>
  <c r="P362" i="1" s="1"/>
  <c r="C380" i="1" s="1"/>
  <c r="H380" i="1" s="1"/>
  <c r="G380" i="1"/>
  <c r="D381" i="1"/>
  <c r="G363" i="1"/>
  <c r="O363" i="1" s="1"/>
  <c r="P363" i="1" s="1"/>
  <c r="C381" i="1" s="1"/>
  <c r="H381" i="1" s="1"/>
  <c r="D382" i="1"/>
  <c r="G364" i="1"/>
  <c r="O364" i="1" s="1"/>
  <c r="P364" i="1" s="1"/>
  <c r="C382" i="1" s="1"/>
  <c r="H382" i="1" s="1"/>
  <c r="E382" i="1"/>
  <c r="G382" i="1" s="1"/>
  <c r="G381" i="1"/>
  <c r="E68" i="1"/>
  <c r="E219" i="1"/>
  <c r="F220" i="1"/>
  <c r="E220" i="1" s="1"/>
  <c r="D327" i="1"/>
  <c r="G309" i="1"/>
  <c r="O309" i="1" s="1"/>
  <c r="P309" i="1" s="1"/>
  <c r="C327" i="1" s="1"/>
  <c r="H327" i="1" s="1"/>
  <c r="G327" i="1"/>
  <c r="D329" i="1"/>
  <c r="G310" i="1"/>
  <c r="O310" i="1" s="1"/>
  <c r="P310" i="1" s="1"/>
  <c r="C329" i="1" s="1"/>
  <c r="H329" i="1" s="1"/>
  <c r="G329" i="1"/>
  <c r="D330" i="1"/>
  <c r="G311" i="1"/>
  <c r="O311" i="1" s="1"/>
  <c r="P311" i="1" s="1"/>
  <c r="C330" i="1" s="1"/>
  <c r="H330" i="1" s="1"/>
  <c r="G330" i="1"/>
  <c r="D331" i="1"/>
  <c r="G312" i="1"/>
  <c r="O312" i="1" s="1"/>
  <c r="P312" i="1" s="1"/>
  <c r="C331" i="1" s="1"/>
  <c r="H331" i="1" s="1"/>
  <c r="G331" i="1"/>
  <c r="D332" i="1"/>
  <c r="G313" i="1"/>
  <c r="O313" i="1" s="1"/>
  <c r="P313" i="1" s="1"/>
  <c r="C332" i="1" s="1"/>
  <c r="H332" i="1" s="1"/>
  <c r="G332" i="1"/>
  <c r="D333" i="1"/>
  <c r="G314" i="1"/>
  <c r="O314" i="1" s="1"/>
  <c r="P314" i="1" s="1"/>
  <c r="C333" i="1" s="1"/>
  <c r="H333" i="1" s="1"/>
  <c r="D334" i="1"/>
  <c r="G315" i="1"/>
  <c r="O315" i="1" s="1"/>
  <c r="P315" i="1" s="1"/>
  <c r="C334" i="1" s="1"/>
  <c r="H334" i="1" s="1"/>
  <c r="E334" i="1"/>
  <c r="G334" i="1" s="1"/>
  <c r="F316" i="1"/>
  <c r="G333" i="1"/>
  <c r="D279" i="1"/>
  <c r="G260" i="1"/>
  <c r="O260" i="1" s="1"/>
  <c r="P260" i="1" s="1"/>
  <c r="C279" i="1" s="1"/>
  <c r="H279" i="1" s="1"/>
  <c r="G279" i="1"/>
  <c r="D280" i="1"/>
  <c r="G261" i="1"/>
  <c r="O261" i="1" s="1"/>
  <c r="P261" i="1" s="1"/>
  <c r="C280" i="1" s="1"/>
  <c r="H280" i="1" s="1"/>
  <c r="G280" i="1"/>
  <c r="D281" i="1"/>
  <c r="G262" i="1"/>
  <c r="O262" i="1" s="1"/>
  <c r="P262" i="1" s="1"/>
  <c r="C281" i="1" s="1"/>
  <c r="H281" i="1" s="1"/>
  <c r="G281" i="1"/>
  <c r="D282" i="1"/>
  <c r="G263" i="1"/>
  <c r="O263" i="1" s="1"/>
  <c r="P263" i="1" s="1"/>
  <c r="C282" i="1" s="1"/>
  <c r="H282" i="1" s="1"/>
  <c r="G282" i="1"/>
  <c r="D283" i="1"/>
  <c r="G264" i="1"/>
  <c r="O264" i="1" s="1"/>
  <c r="P264" i="1" s="1"/>
  <c r="C283" i="1" s="1"/>
  <c r="H283" i="1" s="1"/>
  <c r="G283" i="1"/>
  <c r="D284" i="1"/>
  <c r="G265" i="1"/>
  <c r="O265" i="1" s="1"/>
  <c r="P265" i="1" s="1"/>
  <c r="C284" i="1" s="1"/>
  <c r="H284" i="1" s="1"/>
  <c r="G284" i="1"/>
  <c r="D285" i="1"/>
  <c r="G266" i="1"/>
  <c r="O266" i="1" s="1"/>
  <c r="P266" i="1" s="1"/>
  <c r="C285" i="1" s="1"/>
  <c r="H285" i="1" s="1"/>
  <c r="G285" i="1"/>
  <c r="D286" i="1"/>
  <c r="G267" i="1"/>
  <c r="O267" i="1" s="1"/>
  <c r="P267" i="1" s="1"/>
  <c r="C286" i="1" s="1"/>
  <c r="H286" i="1" s="1"/>
  <c r="E286" i="1"/>
  <c r="G286" i="1" s="1"/>
  <c r="F268" i="1"/>
  <c r="D231" i="1"/>
  <c r="G212" i="1"/>
  <c r="O212" i="1" s="1"/>
  <c r="P212" i="1" s="1"/>
  <c r="C231" i="1" s="1"/>
  <c r="H231" i="1" s="1"/>
  <c r="G231" i="1"/>
  <c r="D232" i="1"/>
  <c r="G213" i="1"/>
  <c r="O213" i="1" s="1"/>
  <c r="P213" i="1" s="1"/>
  <c r="C232" i="1" s="1"/>
  <c r="H232" i="1" s="1"/>
  <c r="G232" i="1"/>
  <c r="D233" i="1"/>
  <c r="G214" i="1"/>
  <c r="O214" i="1" s="1"/>
  <c r="P214" i="1" s="1"/>
  <c r="C233" i="1" s="1"/>
  <c r="H233" i="1" s="1"/>
  <c r="G233" i="1"/>
  <c r="D234" i="1"/>
  <c r="G215" i="1"/>
  <c r="O215" i="1" s="1"/>
  <c r="P215" i="1" s="1"/>
  <c r="C234" i="1" s="1"/>
  <c r="H234" i="1" s="1"/>
  <c r="G234" i="1"/>
  <c r="D235" i="1"/>
  <c r="G216" i="1"/>
  <c r="O216" i="1" s="1"/>
  <c r="P216" i="1" s="1"/>
  <c r="C235" i="1" s="1"/>
  <c r="H235" i="1" s="1"/>
  <c r="G235" i="1"/>
  <c r="D236" i="1"/>
  <c r="G217" i="1"/>
  <c r="O217" i="1" s="1"/>
  <c r="P217" i="1" s="1"/>
  <c r="C236" i="1" s="1"/>
  <c r="H236" i="1" s="1"/>
  <c r="G236" i="1"/>
  <c r="D237" i="1"/>
  <c r="G218" i="1"/>
  <c r="O218" i="1" s="1"/>
  <c r="P218" i="1" s="1"/>
  <c r="C237" i="1" s="1"/>
  <c r="H237" i="1" s="1"/>
  <c r="D238" i="1"/>
  <c r="G219" i="1"/>
  <c r="O219" i="1" s="1"/>
  <c r="P219" i="1" s="1"/>
  <c r="C238" i="1" s="1"/>
  <c r="H238" i="1" s="1"/>
  <c r="E238" i="1"/>
  <c r="G238" i="1" s="1"/>
  <c r="G237" i="1"/>
  <c r="D183" i="1"/>
  <c r="G164" i="1"/>
  <c r="O164" i="1" s="1"/>
  <c r="P164" i="1" s="1"/>
  <c r="C183" i="1" s="1"/>
  <c r="H183" i="1" s="1"/>
  <c r="G183" i="1"/>
  <c r="D184" i="1"/>
  <c r="G165" i="1"/>
  <c r="O165" i="1" s="1"/>
  <c r="P165" i="1" s="1"/>
  <c r="C184" i="1" s="1"/>
  <c r="H184" i="1" s="1"/>
  <c r="G184" i="1"/>
  <c r="D185" i="1"/>
  <c r="G166" i="1"/>
  <c r="O166" i="1" s="1"/>
  <c r="P166" i="1" s="1"/>
  <c r="C185" i="1" s="1"/>
  <c r="H185" i="1" s="1"/>
  <c r="G185" i="1"/>
  <c r="D186" i="1"/>
  <c r="G167" i="1"/>
  <c r="O167" i="1" s="1"/>
  <c r="P167" i="1" s="1"/>
  <c r="C186" i="1" s="1"/>
  <c r="H186" i="1" s="1"/>
  <c r="G186" i="1"/>
  <c r="D187" i="1"/>
  <c r="G168" i="1"/>
  <c r="O168" i="1" s="1"/>
  <c r="P168" i="1" s="1"/>
  <c r="C187" i="1" s="1"/>
  <c r="H187" i="1" s="1"/>
  <c r="G187" i="1"/>
  <c r="D188" i="1"/>
  <c r="G169" i="1"/>
  <c r="O169" i="1" s="1"/>
  <c r="P169" i="1" s="1"/>
  <c r="C188" i="1" s="1"/>
  <c r="H188" i="1" s="1"/>
  <c r="G188" i="1"/>
  <c r="D189" i="1"/>
  <c r="G170" i="1"/>
  <c r="O170" i="1" s="1"/>
  <c r="P170" i="1" s="1"/>
  <c r="C189" i="1" s="1"/>
  <c r="H189" i="1" s="1"/>
  <c r="D190" i="1"/>
  <c r="G171" i="1"/>
  <c r="O171" i="1" s="1"/>
  <c r="P171" i="1" s="1"/>
  <c r="C190" i="1" s="1"/>
  <c r="H190" i="1" s="1"/>
  <c r="E190" i="1"/>
  <c r="G190" i="1" s="1"/>
  <c r="G189" i="1"/>
  <c r="D133" i="1"/>
  <c r="G114" i="1"/>
  <c r="O114" i="1" s="1"/>
  <c r="P114" i="1" s="1"/>
  <c r="C133" i="1" s="1"/>
  <c r="H133" i="1" s="1"/>
  <c r="G133" i="1"/>
  <c r="D134" i="1"/>
  <c r="G115" i="1"/>
  <c r="O115" i="1" s="1"/>
  <c r="P115" i="1" s="1"/>
  <c r="C134" i="1" s="1"/>
  <c r="H134" i="1" s="1"/>
  <c r="G134" i="1"/>
  <c r="D135" i="1"/>
  <c r="G116" i="1"/>
  <c r="O116" i="1" s="1"/>
  <c r="P116" i="1" s="1"/>
  <c r="C135" i="1" s="1"/>
  <c r="H135" i="1" s="1"/>
  <c r="G135" i="1"/>
  <c r="D136" i="1"/>
  <c r="G117" i="1"/>
  <c r="O117" i="1" s="1"/>
  <c r="P117" i="1" s="1"/>
  <c r="C136" i="1" s="1"/>
  <c r="H136" i="1" s="1"/>
  <c r="G136" i="1"/>
  <c r="D137" i="1"/>
  <c r="G118" i="1"/>
  <c r="O118" i="1" s="1"/>
  <c r="P118" i="1" s="1"/>
  <c r="C137" i="1" s="1"/>
  <c r="H137" i="1" s="1"/>
  <c r="G137" i="1"/>
  <c r="D138" i="1"/>
  <c r="G119" i="1"/>
  <c r="O119" i="1" s="1"/>
  <c r="P119" i="1" s="1"/>
  <c r="C138" i="1" s="1"/>
  <c r="H138" i="1" s="1"/>
  <c r="G138" i="1"/>
  <c r="D139" i="1"/>
  <c r="G120" i="1"/>
  <c r="O120" i="1" s="1"/>
  <c r="P120" i="1" s="1"/>
  <c r="C139" i="1" s="1"/>
  <c r="H139" i="1" s="1"/>
  <c r="G139" i="1"/>
  <c r="D140" i="1"/>
  <c r="G121" i="1"/>
  <c r="O121" i="1" s="1"/>
  <c r="P121" i="1" s="1"/>
  <c r="C140" i="1" s="1"/>
  <c r="H140" i="1" s="1"/>
  <c r="E140" i="1"/>
  <c r="G140" i="1" s="1"/>
  <c r="F122" i="1"/>
  <c r="E122" i="1" s="1"/>
  <c r="D80" i="1"/>
  <c r="G61" i="1"/>
  <c r="O61" i="1" s="1"/>
  <c r="P61" i="1" s="1"/>
  <c r="C80" i="1" s="1"/>
  <c r="H80" i="1" s="1"/>
  <c r="G80" i="1"/>
  <c r="D81" i="1"/>
  <c r="G62" i="1"/>
  <c r="O62" i="1" s="1"/>
  <c r="P62" i="1" s="1"/>
  <c r="C81" i="1" s="1"/>
  <c r="H81" i="1" s="1"/>
  <c r="G81" i="1"/>
  <c r="D82" i="1"/>
  <c r="G63" i="1"/>
  <c r="O63" i="1" s="1"/>
  <c r="P63" i="1" s="1"/>
  <c r="C82" i="1" s="1"/>
  <c r="H82" i="1" s="1"/>
  <c r="G82" i="1"/>
  <c r="D83" i="1"/>
  <c r="G64" i="1"/>
  <c r="O64" i="1" s="1"/>
  <c r="P64" i="1" s="1"/>
  <c r="C83" i="1" s="1"/>
  <c r="H83" i="1" s="1"/>
  <c r="G83" i="1"/>
  <c r="D84" i="1"/>
  <c r="G65" i="1"/>
  <c r="O65" i="1" s="1"/>
  <c r="P65" i="1" s="1"/>
  <c r="C84" i="1" s="1"/>
  <c r="H84" i="1" s="1"/>
  <c r="G84" i="1"/>
  <c r="D85" i="1"/>
  <c r="G66" i="1"/>
  <c r="O66" i="1" s="1"/>
  <c r="P66" i="1" s="1"/>
  <c r="C85" i="1" s="1"/>
  <c r="H85" i="1" s="1"/>
  <c r="G85" i="1"/>
  <c r="D86" i="1"/>
  <c r="G67" i="1"/>
  <c r="O67" i="1" s="1"/>
  <c r="P67" i="1" s="1"/>
  <c r="C86" i="1" s="1"/>
  <c r="H86" i="1" s="1"/>
  <c r="G86" i="1"/>
  <c r="D87" i="1"/>
  <c r="G68" i="1"/>
  <c r="O68" i="1" s="1"/>
  <c r="P68" i="1" s="1"/>
  <c r="C87" i="1" s="1"/>
  <c r="H87" i="1" s="1"/>
  <c r="E88" i="1"/>
  <c r="G87" i="1"/>
  <c r="D30" i="1"/>
  <c r="G11" i="1"/>
  <c r="O11" i="1" s="1"/>
  <c r="P11" i="1" s="1"/>
  <c r="C30" i="1" s="1"/>
  <c r="H30" i="1" s="1"/>
  <c r="E30" i="1"/>
  <c r="G30" i="1" s="1"/>
  <c r="D34" i="1"/>
  <c r="G15" i="1"/>
  <c r="O15" i="1" s="1"/>
  <c r="P15" i="1" s="1"/>
  <c r="C34" i="1" s="1"/>
  <c r="H34" i="1" s="1"/>
  <c r="D35" i="1"/>
  <c r="G16" i="1"/>
  <c r="O16" i="1" s="1"/>
  <c r="P16" i="1" s="1"/>
  <c r="C35" i="1" s="1"/>
  <c r="H35" i="1" s="1"/>
  <c r="E35" i="1"/>
  <c r="G35" i="1" s="1"/>
  <c r="G34" i="1"/>
  <c r="E479" i="1" l="1"/>
  <c r="E461" i="1"/>
  <c r="J478" i="1"/>
  <c r="J477" i="1"/>
  <c r="E472" i="1"/>
  <c r="F455" i="1"/>
  <c r="E454" i="1"/>
  <c r="J471" i="1"/>
  <c r="E430" i="1"/>
  <c r="F413" i="1"/>
  <c r="J429" i="1"/>
  <c r="J428" i="1"/>
  <c r="J427" i="1"/>
  <c r="J426" i="1"/>
  <c r="J425" i="1"/>
  <c r="J424" i="1"/>
  <c r="J423" i="1"/>
  <c r="J422" i="1"/>
  <c r="E316" i="1"/>
  <c r="F317" i="1"/>
  <c r="E366" i="1"/>
  <c r="F367" i="1"/>
  <c r="E383" i="1"/>
  <c r="J382" i="1"/>
  <c r="J381" i="1"/>
  <c r="J380" i="1"/>
  <c r="J379" i="1"/>
  <c r="J378" i="1"/>
  <c r="J377" i="1"/>
  <c r="J376" i="1"/>
  <c r="J375" i="1"/>
  <c r="F269" i="1"/>
  <c r="E268" i="1"/>
  <c r="F70" i="1"/>
  <c r="F71" i="1" s="1"/>
  <c r="F72" i="1" s="1"/>
  <c r="F73" i="1" s="1"/>
  <c r="F74" i="1" s="1"/>
  <c r="F75" i="1" s="1"/>
  <c r="F76" i="1" s="1"/>
  <c r="E95" i="1" s="1"/>
  <c r="E69" i="1"/>
  <c r="E335" i="1"/>
  <c r="J334" i="1"/>
  <c r="J333" i="1"/>
  <c r="J332" i="1"/>
  <c r="J331" i="1"/>
  <c r="J330" i="1"/>
  <c r="J329" i="1"/>
  <c r="J327" i="1"/>
  <c r="E287" i="1"/>
  <c r="J286" i="1"/>
  <c r="J285" i="1"/>
  <c r="J284" i="1"/>
  <c r="J283" i="1"/>
  <c r="J282" i="1"/>
  <c r="J281" i="1"/>
  <c r="J280" i="1"/>
  <c r="J279" i="1"/>
  <c r="E239" i="1"/>
  <c r="F221" i="1"/>
  <c r="E221" i="1" s="1"/>
  <c r="J238" i="1"/>
  <c r="J237" i="1"/>
  <c r="J236" i="1"/>
  <c r="J235" i="1"/>
  <c r="J234" i="1"/>
  <c r="J233" i="1"/>
  <c r="J232" i="1"/>
  <c r="J231" i="1"/>
  <c r="E191" i="1"/>
  <c r="J190" i="1"/>
  <c r="J189" i="1"/>
  <c r="J188" i="1"/>
  <c r="J187" i="1"/>
  <c r="J186" i="1"/>
  <c r="J185" i="1"/>
  <c r="J184" i="1"/>
  <c r="J183" i="1"/>
  <c r="E141" i="1"/>
  <c r="F123" i="1"/>
  <c r="E123" i="1" s="1"/>
  <c r="J140" i="1"/>
  <c r="J139" i="1"/>
  <c r="J138" i="1"/>
  <c r="J137" i="1"/>
  <c r="J136" i="1"/>
  <c r="J135" i="1"/>
  <c r="J134" i="1"/>
  <c r="J133" i="1"/>
  <c r="E89" i="1"/>
  <c r="E70" i="1"/>
  <c r="J87" i="1"/>
  <c r="J86" i="1"/>
  <c r="J85" i="1"/>
  <c r="J84" i="1"/>
  <c r="J83" i="1"/>
  <c r="J82" i="1"/>
  <c r="J81" i="1"/>
  <c r="J80" i="1"/>
  <c r="E36" i="1"/>
  <c r="J35" i="1"/>
  <c r="J34" i="1"/>
  <c r="E31" i="1"/>
  <c r="J30" i="1"/>
  <c r="D472" i="1" l="1"/>
  <c r="G454" i="1"/>
  <c r="O454" i="1" s="1"/>
  <c r="P454" i="1" s="1"/>
  <c r="C472" i="1" s="1"/>
  <c r="H472" i="1" s="1"/>
  <c r="E473" i="1"/>
  <c r="F456" i="1"/>
  <c r="E455" i="1"/>
  <c r="G472" i="1"/>
  <c r="D479" i="1"/>
  <c r="G461" i="1"/>
  <c r="O461" i="1" s="1"/>
  <c r="P461" i="1" s="1"/>
  <c r="C479" i="1" s="1"/>
  <c r="H479" i="1" s="1"/>
  <c r="E480" i="1"/>
  <c r="E462" i="1"/>
  <c r="G479" i="1"/>
  <c r="D430" i="1"/>
  <c r="G412" i="1"/>
  <c r="O412" i="1" s="1"/>
  <c r="P412" i="1" s="1"/>
  <c r="C430" i="1" s="1"/>
  <c r="H430" i="1" s="1"/>
  <c r="E431" i="1"/>
  <c r="F414" i="1"/>
  <c r="G430" i="1"/>
  <c r="E367" i="1"/>
  <c r="F368" i="1"/>
  <c r="E317" i="1"/>
  <c r="F318" i="1"/>
  <c r="D383" i="1"/>
  <c r="G365" i="1"/>
  <c r="O365" i="1" s="1"/>
  <c r="P365" i="1" s="1"/>
  <c r="C383" i="1" s="1"/>
  <c r="H383" i="1" s="1"/>
  <c r="E384" i="1"/>
  <c r="G383" i="1"/>
  <c r="D88" i="1"/>
  <c r="G88" i="1" s="1"/>
  <c r="G69" i="1"/>
  <c r="O69" i="1" s="1"/>
  <c r="P69" i="1" s="1"/>
  <c r="C88" i="1" s="1"/>
  <c r="H88" i="1" s="1"/>
  <c r="J88" i="1" s="1"/>
  <c r="F270" i="1"/>
  <c r="E269" i="1"/>
  <c r="D335" i="1"/>
  <c r="G316" i="1"/>
  <c r="O316" i="1" s="1"/>
  <c r="P316" i="1" s="1"/>
  <c r="C335" i="1" s="1"/>
  <c r="H335" i="1" s="1"/>
  <c r="E336" i="1"/>
  <c r="G335" i="1"/>
  <c r="D287" i="1"/>
  <c r="G268" i="1"/>
  <c r="O268" i="1" s="1"/>
  <c r="P268" i="1" s="1"/>
  <c r="C287" i="1" s="1"/>
  <c r="H287" i="1" s="1"/>
  <c r="E288" i="1"/>
  <c r="G287" i="1"/>
  <c r="D239" i="1"/>
  <c r="G220" i="1"/>
  <c r="O220" i="1" s="1"/>
  <c r="P220" i="1" s="1"/>
  <c r="C239" i="1" s="1"/>
  <c r="H239" i="1" s="1"/>
  <c r="E240" i="1"/>
  <c r="F222" i="1"/>
  <c r="E222" i="1" s="1"/>
  <c r="G239" i="1"/>
  <c r="D191" i="1"/>
  <c r="G172" i="1"/>
  <c r="O172" i="1" s="1"/>
  <c r="P172" i="1" s="1"/>
  <c r="C191" i="1" s="1"/>
  <c r="H191" i="1" s="1"/>
  <c r="E192" i="1"/>
  <c r="F174" i="1"/>
  <c r="E174" i="1" s="1"/>
  <c r="G191" i="1"/>
  <c r="D141" i="1"/>
  <c r="G122" i="1"/>
  <c r="O122" i="1" s="1"/>
  <c r="P122" i="1" s="1"/>
  <c r="C141" i="1" s="1"/>
  <c r="H141" i="1" s="1"/>
  <c r="E142" i="1"/>
  <c r="F124" i="1"/>
  <c r="E124" i="1" s="1"/>
  <c r="G141" i="1"/>
  <c r="D89" i="1"/>
  <c r="G70" i="1"/>
  <c r="O70" i="1" s="1"/>
  <c r="P70" i="1" s="1"/>
  <c r="C89" i="1" s="1"/>
  <c r="H89" i="1" s="1"/>
  <c r="E90" i="1"/>
  <c r="E71" i="1"/>
  <c r="G89" i="1"/>
  <c r="D31" i="1"/>
  <c r="G12" i="1"/>
  <c r="O12" i="1" s="1"/>
  <c r="P12" i="1" s="1"/>
  <c r="C31" i="1" s="1"/>
  <c r="H31" i="1" s="1"/>
  <c r="E32" i="1"/>
  <c r="G31" i="1"/>
  <c r="D36" i="1"/>
  <c r="G17" i="1"/>
  <c r="O17" i="1" s="1"/>
  <c r="P17" i="1" s="1"/>
  <c r="C36" i="1" s="1"/>
  <c r="H36" i="1" s="1"/>
  <c r="E37" i="1"/>
  <c r="F19" i="1"/>
  <c r="G36" i="1"/>
  <c r="D480" i="1" l="1"/>
  <c r="G462" i="1"/>
  <c r="O462" i="1" s="1"/>
  <c r="P462" i="1" s="1"/>
  <c r="C480" i="1" s="1"/>
  <c r="H480" i="1" s="1"/>
  <c r="E481" i="1"/>
  <c r="E463" i="1"/>
  <c r="G480" i="1"/>
  <c r="J479" i="1"/>
  <c r="D473" i="1"/>
  <c r="G455" i="1"/>
  <c r="O455" i="1" s="1"/>
  <c r="P455" i="1" s="1"/>
  <c r="C473" i="1" s="1"/>
  <c r="H473" i="1" s="1"/>
  <c r="E474" i="1"/>
  <c r="F457" i="1"/>
  <c r="E456" i="1"/>
  <c r="G473" i="1"/>
  <c r="J472" i="1"/>
  <c r="D431" i="1"/>
  <c r="G413" i="1"/>
  <c r="O413" i="1" s="1"/>
  <c r="P413" i="1" s="1"/>
  <c r="C431" i="1" s="1"/>
  <c r="H431" i="1" s="1"/>
  <c r="E432" i="1"/>
  <c r="F415" i="1"/>
  <c r="G431" i="1"/>
  <c r="J430" i="1"/>
  <c r="E318" i="1"/>
  <c r="F319" i="1"/>
  <c r="E368" i="1"/>
  <c r="F369" i="1"/>
  <c r="E369" i="1" s="1"/>
  <c r="D384" i="1"/>
  <c r="G366" i="1"/>
  <c r="O366" i="1" s="1"/>
  <c r="P366" i="1" s="1"/>
  <c r="C384" i="1" s="1"/>
  <c r="H384" i="1" s="1"/>
  <c r="E385" i="1"/>
  <c r="G384" i="1"/>
  <c r="J383" i="1"/>
  <c r="F20" i="1"/>
  <c r="E19" i="1"/>
  <c r="F271" i="1"/>
  <c r="E270" i="1"/>
  <c r="D336" i="1"/>
  <c r="G317" i="1"/>
  <c r="O317" i="1" s="1"/>
  <c r="P317" i="1" s="1"/>
  <c r="C336" i="1" s="1"/>
  <c r="H336" i="1" s="1"/>
  <c r="E337" i="1"/>
  <c r="G336" i="1"/>
  <c r="J335" i="1"/>
  <c r="D288" i="1"/>
  <c r="G269" i="1"/>
  <c r="O269" i="1" s="1"/>
  <c r="P269" i="1" s="1"/>
  <c r="C288" i="1" s="1"/>
  <c r="H288" i="1" s="1"/>
  <c r="E289" i="1"/>
  <c r="G288" i="1"/>
  <c r="J287" i="1"/>
  <c r="D240" i="1"/>
  <c r="G221" i="1"/>
  <c r="O221" i="1" s="1"/>
  <c r="P221" i="1" s="1"/>
  <c r="C240" i="1" s="1"/>
  <c r="H240" i="1" s="1"/>
  <c r="E241" i="1"/>
  <c r="F223" i="1"/>
  <c r="E223" i="1" s="1"/>
  <c r="G240" i="1"/>
  <c r="J239" i="1"/>
  <c r="D192" i="1"/>
  <c r="G173" i="1"/>
  <c r="O173" i="1" s="1"/>
  <c r="P173" i="1" s="1"/>
  <c r="C192" i="1" s="1"/>
  <c r="H192" i="1" s="1"/>
  <c r="E193" i="1"/>
  <c r="F175" i="1"/>
  <c r="E175" i="1" s="1"/>
  <c r="G192" i="1"/>
  <c r="J191" i="1"/>
  <c r="D142" i="1"/>
  <c r="G123" i="1"/>
  <c r="O123" i="1" s="1"/>
  <c r="P123" i="1" s="1"/>
  <c r="C142" i="1" s="1"/>
  <c r="H142" i="1" s="1"/>
  <c r="E143" i="1"/>
  <c r="F125" i="1"/>
  <c r="E125" i="1" s="1"/>
  <c r="G142" i="1"/>
  <c r="J141" i="1"/>
  <c r="D90" i="1"/>
  <c r="G71" i="1"/>
  <c r="O71" i="1" s="1"/>
  <c r="P71" i="1" s="1"/>
  <c r="C90" i="1" s="1"/>
  <c r="H90" i="1" s="1"/>
  <c r="E91" i="1"/>
  <c r="E72" i="1"/>
  <c r="G90" i="1"/>
  <c r="J89" i="1"/>
  <c r="D37" i="1"/>
  <c r="G18" i="1"/>
  <c r="O18" i="1" s="1"/>
  <c r="P18" i="1" s="1"/>
  <c r="C37" i="1" s="1"/>
  <c r="H37" i="1" s="1"/>
  <c r="E38" i="1"/>
  <c r="G37" i="1"/>
  <c r="J36" i="1"/>
  <c r="D32" i="1"/>
  <c r="G13" i="1"/>
  <c r="O13" i="1" s="1"/>
  <c r="P13" i="1" s="1"/>
  <c r="C32" i="1" s="1"/>
  <c r="H32" i="1" s="1"/>
  <c r="E33" i="1"/>
  <c r="G32" i="1"/>
  <c r="J31" i="1"/>
  <c r="D474" i="1" l="1"/>
  <c r="G456" i="1"/>
  <c r="O456" i="1" s="1"/>
  <c r="P456" i="1" s="1"/>
  <c r="C474" i="1" s="1"/>
  <c r="H474" i="1" s="1"/>
  <c r="E475" i="1"/>
  <c r="F458" i="1"/>
  <c r="E457" i="1"/>
  <c r="G474" i="1"/>
  <c r="J473" i="1"/>
  <c r="D481" i="1"/>
  <c r="G463" i="1"/>
  <c r="O463" i="1" s="1"/>
  <c r="P463" i="1" s="1"/>
  <c r="C481" i="1" s="1"/>
  <c r="H481" i="1" s="1"/>
  <c r="E482" i="1"/>
  <c r="E464" i="1"/>
  <c r="G481" i="1"/>
  <c r="J480" i="1"/>
  <c r="D432" i="1"/>
  <c r="G414" i="1"/>
  <c r="O414" i="1" s="1"/>
  <c r="P414" i="1" s="1"/>
  <c r="C432" i="1" s="1"/>
  <c r="H432" i="1" s="1"/>
  <c r="E433" i="1"/>
  <c r="F416" i="1"/>
  <c r="G432" i="1"/>
  <c r="J431" i="1"/>
  <c r="E319" i="1"/>
  <c r="F320" i="1"/>
  <c r="D385" i="1"/>
  <c r="G367" i="1"/>
  <c r="O367" i="1" s="1"/>
  <c r="P367" i="1" s="1"/>
  <c r="C385" i="1" s="1"/>
  <c r="H385" i="1" s="1"/>
  <c r="E386" i="1"/>
  <c r="G385" i="1"/>
  <c r="J384" i="1"/>
  <c r="F272" i="1"/>
  <c r="E271" i="1"/>
  <c r="F21" i="1"/>
  <c r="E20" i="1"/>
  <c r="D337" i="1"/>
  <c r="G318" i="1"/>
  <c r="O318" i="1" s="1"/>
  <c r="P318" i="1" s="1"/>
  <c r="C337" i="1" s="1"/>
  <c r="H337" i="1" s="1"/>
  <c r="E338" i="1"/>
  <c r="G337" i="1"/>
  <c r="J336" i="1"/>
  <c r="D289" i="1"/>
  <c r="G270" i="1"/>
  <c r="O270" i="1" s="1"/>
  <c r="P270" i="1" s="1"/>
  <c r="C289" i="1" s="1"/>
  <c r="H289" i="1" s="1"/>
  <c r="E290" i="1"/>
  <c r="G289" i="1"/>
  <c r="J288" i="1"/>
  <c r="D241" i="1"/>
  <c r="G222" i="1"/>
  <c r="O222" i="1" s="1"/>
  <c r="P222" i="1" s="1"/>
  <c r="C241" i="1" s="1"/>
  <c r="H241" i="1" s="1"/>
  <c r="E242" i="1"/>
  <c r="F224" i="1"/>
  <c r="E224" i="1" s="1"/>
  <c r="G241" i="1"/>
  <c r="J240" i="1"/>
  <c r="D193" i="1"/>
  <c r="G174" i="1"/>
  <c r="O174" i="1" s="1"/>
  <c r="P174" i="1" s="1"/>
  <c r="C193" i="1" s="1"/>
  <c r="H193" i="1" s="1"/>
  <c r="E194" i="1"/>
  <c r="F176" i="1"/>
  <c r="E176" i="1" s="1"/>
  <c r="G193" i="1"/>
  <c r="J192" i="1"/>
  <c r="D143" i="1"/>
  <c r="G124" i="1"/>
  <c r="O124" i="1" s="1"/>
  <c r="P124" i="1" s="1"/>
  <c r="C143" i="1" s="1"/>
  <c r="H143" i="1" s="1"/>
  <c r="E144" i="1"/>
  <c r="F126" i="1"/>
  <c r="E126" i="1" s="1"/>
  <c r="G143" i="1"/>
  <c r="J142" i="1"/>
  <c r="D91" i="1"/>
  <c r="G72" i="1"/>
  <c r="O72" i="1" s="1"/>
  <c r="P72" i="1" s="1"/>
  <c r="C91" i="1" s="1"/>
  <c r="H91" i="1" s="1"/>
  <c r="E92" i="1"/>
  <c r="E73" i="1"/>
  <c r="G91" i="1"/>
  <c r="J90" i="1"/>
  <c r="D33" i="1"/>
  <c r="G14" i="1"/>
  <c r="O14" i="1" s="1"/>
  <c r="P14" i="1" s="1"/>
  <c r="C33" i="1" s="1"/>
  <c r="H33" i="1" s="1"/>
  <c r="G33" i="1"/>
  <c r="J32" i="1"/>
  <c r="D38" i="1"/>
  <c r="G19" i="1"/>
  <c r="O19" i="1" s="1"/>
  <c r="P19" i="1" s="1"/>
  <c r="C38" i="1" s="1"/>
  <c r="H38" i="1" s="1"/>
  <c r="E39" i="1"/>
  <c r="G38" i="1"/>
  <c r="J37" i="1"/>
  <c r="E466" i="1" l="1"/>
  <c r="G466" i="1" s="1"/>
  <c r="O466" i="1" s="1"/>
  <c r="P466" i="1" s="1"/>
  <c r="E467" i="1"/>
  <c r="G467" i="1" s="1"/>
  <c r="O467" i="1" s="1"/>
  <c r="P467" i="1" s="1"/>
  <c r="D482" i="1"/>
  <c r="G464" i="1"/>
  <c r="O464" i="1" s="1"/>
  <c r="P464" i="1" s="1"/>
  <c r="C482" i="1" s="1"/>
  <c r="H482" i="1" s="1"/>
  <c r="E483" i="1"/>
  <c r="E465" i="1"/>
  <c r="G482" i="1"/>
  <c r="J481" i="1"/>
  <c r="D475" i="1"/>
  <c r="G457" i="1"/>
  <c r="O457" i="1" s="1"/>
  <c r="P457" i="1" s="1"/>
  <c r="C475" i="1" s="1"/>
  <c r="H475" i="1" s="1"/>
  <c r="E476" i="1"/>
  <c r="E458" i="1"/>
  <c r="G475" i="1"/>
  <c r="J474" i="1"/>
  <c r="D433" i="1"/>
  <c r="G415" i="1"/>
  <c r="O415" i="1" s="1"/>
  <c r="P415" i="1" s="1"/>
  <c r="C433" i="1" s="1"/>
  <c r="H433" i="1" s="1"/>
  <c r="E434" i="1"/>
  <c r="G433" i="1"/>
  <c r="J432" i="1"/>
  <c r="E320" i="1"/>
  <c r="F321" i="1"/>
  <c r="D386" i="1"/>
  <c r="G368" i="1"/>
  <c r="O368" i="1" s="1"/>
  <c r="P368" i="1" s="1"/>
  <c r="C386" i="1" s="1"/>
  <c r="H386" i="1" s="1"/>
  <c r="E387" i="1"/>
  <c r="G386" i="1"/>
  <c r="J385" i="1"/>
  <c r="F22" i="1"/>
  <c r="E21" i="1"/>
  <c r="F273" i="1"/>
  <c r="E272" i="1"/>
  <c r="D338" i="1"/>
  <c r="G319" i="1"/>
  <c r="O319" i="1" s="1"/>
  <c r="P319" i="1" s="1"/>
  <c r="C338" i="1" s="1"/>
  <c r="H338" i="1" s="1"/>
  <c r="E339" i="1"/>
  <c r="G338" i="1"/>
  <c r="J337" i="1"/>
  <c r="D290" i="1"/>
  <c r="G271" i="1"/>
  <c r="O271" i="1" s="1"/>
  <c r="P271" i="1" s="1"/>
  <c r="C290" i="1" s="1"/>
  <c r="H290" i="1" s="1"/>
  <c r="E291" i="1"/>
  <c r="G290" i="1"/>
  <c r="J289" i="1"/>
  <c r="D242" i="1"/>
  <c r="G223" i="1"/>
  <c r="O223" i="1" s="1"/>
  <c r="P223" i="1" s="1"/>
  <c r="C242" i="1" s="1"/>
  <c r="H242" i="1" s="1"/>
  <c r="E243" i="1"/>
  <c r="G242" i="1"/>
  <c r="J241" i="1"/>
  <c r="D194" i="1"/>
  <c r="G175" i="1"/>
  <c r="O175" i="1" s="1"/>
  <c r="P175" i="1" s="1"/>
  <c r="C194" i="1" s="1"/>
  <c r="H194" i="1" s="1"/>
  <c r="E195" i="1"/>
  <c r="G194" i="1"/>
  <c r="J193" i="1"/>
  <c r="D144" i="1"/>
  <c r="G125" i="1"/>
  <c r="O125" i="1" s="1"/>
  <c r="P125" i="1" s="1"/>
  <c r="C144" i="1" s="1"/>
  <c r="H144" i="1" s="1"/>
  <c r="E145" i="1"/>
  <c r="G144" i="1"/>
  <c r="J143" i="1"/>
  <c r="D92" i="1"/>
  <c r="G73" i="1"/>
  <c r="O73" i="1" s="1"/>
  <c r="P73" i="1" s="1"/>
  <c r="C92" i="1" s="1"/>
  <c r="H92" i="1" s="1"/>
  <c r="E93" i="1"/>
  <c r="E76" i="1"/>
  <c r="E74" i="1"/>
  <c r="G92" i="1"/>
  <c r="J91" i="1"/>
  <c r="D39" i="1"/>
  <c r="G20" i="1"/>
  <c r="O20" i="1" s="1"/>
  <c r="P20" i="1" s="1"/>
  <c r="C39" i="1" s="1"/>
  <c r="H39" i="1" s="1"/>
  <c r="E40" i="1"/>
  <c r="G39" i="1"/>
  <c r="J38" i="1"/>
  <c r="J33" i="1"/>
  <c r="D476" i="1" l="1"/>
  <c r="G458" i="1"/>
  <c r="O458" i="1" s="1"/>
  <c r="P458" i="1" s="1"/>
  <c r="C476" i="1" s="1"/>
  <c r="H476" i="1" s="1"/>
  <c r="G476" i="1"/>
  <c r="J475" i="1"/>
  <c r="D483" i="1"/>
  <c r="G465" i="1"/>
  <c r="O465" i="1" s="1"/>
  <c r="P465" i="1" s="1"/>
  <c r="C483" i="1" s="1"/>
  <c r="H483" i="1" s="1"/>
  <c r="G483" i="1"/>
  <c r="J482" i="1"/>
  <c r="D434" i="1"/>
  <c r="G416" i="1"/>
  <c r="O416" i="1" s="1"/>
  <c r="P416" i="1" s="1"/>
  <c r="C434" i="1" s="1"/>
  <c r="H434" i="1" s="1"/>
  <c r="G434" i="1"/>
  <c r="J433" i="1"/>
  <c r="E340" i="1"/>
  <c r="E321" i="1"/>
  <c r="D387" i="1"/>
  <c r="G369" i="1"/>
  <c r="O369" i="1" s="1"/>
  <c r="P369" i="1" s="1"/>
  <c r="C387" i="1" s="1"/>
  <c r="H387" i="1" s="1"/>
  <c r="G387" i="1"/>
  <c r="J386" i="1"/>
  <c r="G76" i="1"/>
  <c r="O76" i="1" s="1"/>
  <c r="P76" i="1" s="1"/>
  <c r="C95" i="1" s="1"/>
  <c r="H95" i="1" s="1"/>
  <c r="D95" i="1"/>
  <c r="G95" i="1" s="1"/>
  <c r="E292" i="1"/>
  <c r="E273" i="1"/>
  <c r="E41" i="1"/>
  <c r="F23" i="1"/>
  <c r="E22" i="1"/>
  <c r="D339" i="1"/>
  <c r="G320" i="1"/>
  <c r="O320" i="1" s="1"/>
  <c r="P320" i="1" s="1"/>
  <c r="C339" i="1" s="1"/>
  <c r="H339" i="1" s="1"/>
  <c r="G339" i="1"/>
  <c r="J338" i="1"/>
  <c r="D291" i="1"/>
  <c r="G272" i="1"/>
  <c r="O272" i="1" s="1"/>
  <c r="P272" i="1" s="1"/>
  <c r="C291" i="1" s="1"/>
  <c r="H291" i="1" s="1"/>
  <c r="G291" i="1"/>
  <c r="J290" i="1"/>
  <c r="D243" i="1"/>
  <c r="G224" i="1"/>
  <c r="O224" i="1" s="1"/>
  <c r="P224" i="1" s="1"/>
  <c r="C243" i="1" s="1"/>
  <c r="H243" i="1" s="1"/>
  <c r="G243" i="1"/>
  <c r="J242" i="1"/>
  <c r="D195" i="1"/>
  <c r="G176" i="1"/>
  <c r="O176" i="1" s="1"/>
  <c r="P176" i="1" s="1"/>
  <c r="C195" i="1" s="1"/>
  <c r="H195" i="1" s="1"/>
  <c r="G195" i="1"/>
  <c r="J194" i="1"/>
  <c r="D145" i="1"/>
  <c r="G126" i="1"/>
  <c r="O126" i="1" s="1"/>
  <c r="P126" i="1" s="1"/>
  <c r="C145" i="1" s="1"/>
  <c r="H145" i="1" s="1"/>
  <c r="G145" i="1"/>
  <c r="J144" i="1"/>
  <c r="D93" i="1"/>
  <c r="G74" i="1"/>
  <c r="O74" i="1" s="1"/>
  <c r="P74" i="1" s="1"/>
  <c r="C93" i="1" s="1"/>
  <c r="H93" i="1" s="1"/>
  <c r="E94" i="1"/>
  <c r="E75" i="1"/>
  <c r="G93" i="1"/>
  <c r="J92" i="1"/>
  <c r="D40" i="1"/>
  <c r="G21" i="1"/>
  <c r="O21" i="1" s="1"/>
  <c r="P21" i="1" s="1"/>
  <c r="C40" i="1" s="1"/>
  <c r="H40" i="1" s="1"/>
  <c r="G40" i="1"/>
  <c r="J39" i="1"/>
  <c r="J483" i="1" l="1"/>
  <c r="J476" i="1"/>
  <c r="J434" i="1"/>
  <c r="D340" i="1"/>
  <c r="G321" i="1"/>
  <c r="O321" i="1" s="1"/>
  <c r="P321" i="1" s="1"/>
  <c r="C340" i="1" s="1"/>
  <c r="H340" i="1" s="1"/>
  <c r="G340" i="1"/>
  <c r="J387" i="1"/>
  <c r="D41" i="1"/>
  <c r="G22" i="1"/>
  <c r="O22" i="1" s="1"/>
  <c r="P22" i="1" s="1"/>
  <c r="C41" i="1" s="1"/>
  <c r="H41" i="1" s="1"/>
  <c r="E42" i="1"/>
  <c r="F24" i="1"/>
  <c r="E23" i="1"/>
  <c r="G41" i="1"/>
  <c r="D292" i="1"/>
  <c r="G273" i="1"/>
  <c r="O273" i="1" s="1"/>
  <c r="P273" i="1" s="1"/>
  <c r="C292" i="1" s="1"/>
  <c r="H292" i="1" s="1"/>
  <c r="G292" i="1"/>
  <c r="J95" i="1"/>
  <c r="J339" i="1"/>
  <c r="J291" i="1"/>
  <c r="J243" i="1"/>
  <c r="J195" i="1"/>
  <c r="J145" i="1"/>
  <c r="D94" i="1"/>
  <c r="G75" i="1"/>
  <c r="O75" i="1" s="1"/>
  <c r="P75" i="1" s="1"/>
  <c r="C94" i="1" s="1"/>
  <c r="H94" i="1" s="1"/>
  <c r="G94" i="1"/>
  <c r="J93" i="1"/>
  <c r="J40" i="1"/>
  <c r="J340" i="1" l="1"/>
  <c r="J292" i="1"/>
  <c r="D42" i="1"/>
  <c r="G23" i="1"/>
  <c r="O23" i="1" s="1"/>
  <c r="P23" i="1" s="1"/>
  <c r="C42" i="1" s="1"/>
  <c r="H42" i="1" s="1"/>
  <c r="E43" i="1"/>
  <c r="F25" i="1"/>
  <c r="E24" i="1"/>
  <c r="G42" i="1"/>
  <c r="J41" i="1"/>
  <c r="J94" i="1"/>
  <c r="D43" i="1" l="1"/>
  <c r="G24" i="1"/>
  <c r="O24" i="1" s="1"/>
  <c r="P24" i="1" s="1"/>
  <c r="C43" i="1" s="1"/>
  <c r="H43" i="1" s="1"/>
  <c r="E44" i="1"/>
  <c r="E25" i="1"/>
  <c r="G43" i="1"/>
  <c r="J42" i="1"/>
  <c r="D44" i="1" l="1"/>
  <c r="G25" i="1"/>
  <c r="O25" i="1" s="1"/>
  <c r="P25" i="1" s="1"/>
  <c r="C44" i="1" s="1"/>
  <c r="H44" i="1" s="1"/>
  <c r="G44" i="1"/>
  <c r="J43" i="1"/>
  <c r="J44" i="1" l="1"/>
</calcChain>
</file>

<file path=xl/sharedStrings.xml><?xml version="1.0" encoding="utf-8"?>
<sst xmlns="http://schemas.openxmlformats.org/spreadsheetml/2006/main" count="741" uniqueCount="81">
  <si>
    <t>BORE-HOLE NO. 1</t>
  </si>
  <si>
    <t>STRUCTURE : MULTI STOREYED BUILDINGS</t>
  </si>
  <si>
    <t>WATER TABLE = 7 m</t>
  </si>
  <si>
    <t>SITE : VRINDAVAN YOJNA-4 , SECTOR-18, LUCKNOW</t>
  </si>
  <si>
    <t>Density</t>
  </si>
  <si>
    <t xml:space="preserve">Effective </t>
  </si>
  <si>
    <t>Total</t>
  </si>
  <si>
    <t>Correction</t>
  </si>
  <si>
    <t>Hammer</t>
  </si>
  <si>
    <t>Fine</t>
  </si>
  <si>
    <t xml:space="preserve">Correction for the </t>
  </si>
  <si>
    <t>Measured</t>
  </si>
  <si>
    <t>Corrected</t>
  </si>
  <si>
    <t>Depth</t>
  </si>
  <si>
    <t>Stress</t>
  </si>
  <si>
    <t xml:space="preserve">due to Overburden </t>
  </si>
  <si>
    <t>Energy</t>
  </si>
  <si>
    <t>Content</t>
  </si>
  <si>
    <t>due to FC</t>
  </si>
  <si>
    <t>for Borehole</t>
  </si>
  <si>
    <t>due to</t>
  </si>
  <si>
    <t xml:space="preserve">Presence of </t>
  </si>
  <si>
    <t>N-SPT</t>
  </si>
  <si>
    <r>
      <t>(KN/m^3)</t>
    </r>
    <r>
      <rPr>
        <b/>
        <vertAlign val="superscript"/>
        <sz val="10"/>
        <color theme="1"/>
        <rFont val="Arial"/>
        <family val="2"/>
      </rPr>
      <t xml:space="preserve">   </t>
    </r>
  </si>
  <si>
    <r>
      <t>(KN/m</t>
    </r>
    <r>
      <rPr>
        <b/>
        <vertAlign val="superscript"/>
        <sz val="10"/>
        <color theme="1"/>
        <rFont val="Arial"/>
        <family val="2"/>
      </rPr>
      <t>3</t>
    </r>
  </si>
  <si>
    <r>
      <t>(KN/m</t>
    </r>
    <r>
      <rPr>
        <b/>
        <vertAlign val="super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)</t>
    </r>
  </si>
  <si>
    <t>Diameter</t>
  </si>
  <si>
    <t>Rod Length</t>
  </si>
  <si>
    <t>Liner</t>
  </si>
  <si>
    <t>Without</t>
  </si>
  <si>
    <t>with FC</t>
  </si>
  <si>
    <t>(m)</t>
  </si>
  <si>
    <t>(Ɣsat )</t>
  </si>
  <si>
    <t>(Ɣd)</t>
  </si>
  <si>
    <r>
      <rPr>
        <b/>
        <sz val="16"/>
        <color theme="1"/>
        <rFont val="Calibri"/>
        <family val="2"/>
      </rPr>
      <t>(σ'</t>
    </r>
    <r>
      <rPr>
        <b/>
        <i/>
        <vertAlign val="subscript"/>
        <sz val="16"/>
        <color theme="1"/>
        <rFont val="High Tower Text"/>
        <family val="1"/>
      </rPr>
      <t>v0</t>
    </r>
    <r>
      <rPr>
        <b/>
        <i/>
        <sz val="16"/>
        <color theme="1"/>
        <rFont val="Calibri"/>
        <family val="2"/>
        <scheme val="minor"/>
      </rPr>
      <t>)</t>
    </r>
  </si>
  <si>
    <r>
      <rPr>
        <b/>
        <sz val="16"/>
        <color theme="1"/>
        <rFont val="Calibri"/>
        <family val="2"/>
      </rPr>
      <t>(σ</t>
    </r>
    <r>
      <rPr>
        <b/>
        <i/>
        <vertAlign val="subscript"/>
        <sz val="14"/>
        <color theme="1"/>
        <rFont val="High Tower Text"/>
        <family val="1"/>
      </rPr>
      <t>v0</t>
    </r>
    <r>
      <rPr>
        <b/>
        <i/>
        <sz val="14"/>
        <color theme="1"/>
        <rFont val="Calibri"/>
        <family val="2"/>
        <scheme val="minor"/>
      </rPr>
      <t>)</t>
    </r>
  </si>
  <si>
    <r>
      <t>(C</t>
    </r>
    <r>
      <rPr>
        <b/>
        <vertAlign val="subscript"/>
        <sz val="14"/>
        <color theme="1"/>
        <rFont val="Arial"/>
        <family val="2"/>
      </rPr>
      <t>N</t>
    </r>
    <r>
      <rPr>
        <b/>
        <sz val="14"/>
        <color theme="1"/>
        <rFont val="Arial"/>
        <family val="2"/>
      </rPr>
      <t>)</t>
    </r>
  </si>
  <si>
    <r>
      <t>(C</t>
    </r>
    <r>
      <rPr>
        <b/>
        <vertAlign val="subscript"/>
        <sz val="14"/>
        <color theme="1"/>
        <rFont val="Arial"/>
        <family val="2"/>
      </rPr>
      <t>E</t>
    </r>
    <r>
      <rPr>
        <b/>
        <sz val="14"/>
        <color theme="1"/>
        <rFont val="Arial"/>
        <family val="2"/>
      </rPr>
      <t>)</t>
    </r>
  </si>
  <si>
    <t>(FC)</t>
  </si>
  <si>
    <r>
      <t>[</t>
    </r>
    <r>
      <rPr>
        <b/>
        <sz val="14"/>
        <color theme="1"/>
        <rFont val="Calibri"/>
        <family val="2"/>
      </rPr>
      <t>Δ</t>
    </r>
    <r>
      <rPr>
        <b/>
        <sz val="14"/>
        <color theme="1"/>
        <rFont val="Arial"/>
        <family val="2"/>
      </rPr>
      <t>(N</t>
    </r>
    <r>
      <rPr>
        <b/>
        <vertAlign val="subscript"/>
        <sz val="14"/>
        <color theme="1"/>
        <rFont val="Arial"/>
        <family val="2"/>
      </rPr>
      <t>1</t>
    </r>
    <r>
      <rPr>
        <b/>
        <sz val="14"/>
        <color theme="1"/>
        <rFont val="Arial"/>
        <family val="2"/>
      </rPr>
      <t>)</t>
    </r>
    <r>
      <rPr>
        <b/>
        <vertAlign val="subscript"/>
        <sz val="14"/>
        <color theme="1"/>
        <rFont val="Arial"/>
        <family val="2"/>
      </rPr>
      <t>60</t>
    </r>
    <r>
      <rPr>
        <b/>
        <sz val="14"/>
        <color theme="1"/>
        <rFont val="Arial"/>
        <family val="2"/>
      </rPr>
      <t>]</t>
    </r>
  </si>
  <si>
    <t>of 150 mm</t>
  </si>
  <si>
    <r>
      <t>FC(N</t>
    </r>
    <r>
      <rPr>
        <b/>
        <vertAlign val="subscript"/>
        <sz val="12"/>
        <color theme="1"/>
        <rFont val="Arial"/>
        <family val="2"/>
      </rPr>
      <t>1</t>
    </r>
    <r>
      <rPr>
        <b/>
        <sz val="12"/>
        <color theme="1"/>
        <rFont val="Arial"/>
        <family val="2"/>
      </rPr>
      <t>)</t>
    </r>
    <r>
      <rPr>
        <b/>
        <vertAlign val="subscript"/>
        <sz val="12"/>
        <color theme="1"/>
        <rFont val="Arial"/>
        <family val="2"/>
      </rPr>
      <t>60</t>
    </r>
  </si>
  <si>
    <r>
      <t>(C</t>
    </r>
    <r>
      <rPr>
        <b/>
        <vertAlign val="subscript"/>
        <sz val="14"/>
        <color theme="1"/>
        <rFont val="Arial"/>
        <family val="2"/>
      </rPr>
      <t>B</t>
    </r>
    <r>
      <rPr>
        <b/>
        <sz val="14"/>
        <color theme="1"/>
        <rFont val="Arial"/>
        <family val="2"/>
      </rPr>
      <t>)</t>
    </r>
  </si>
  <si>
    <r>
      <t>(C</t>
    </r>
    <r>
      <rPr>
        <b/>
        <vertAlign val="subscript"/>
        <sz val="14"/>
        <color theme="1"/>
        <rFont val="Arial"/>
        <family val="2"/>
      </rPr>
      <t>R</t>
    </r>
    <r>
      <rPr>
        <b/>
        <sz val="14"/>
        <color theme="1"/>
        <rFont val="Arial"/>
        <family val="2"/>
      </rPr>
      <t>)</t>
    </r>
  </si>
  <si>
    <r>
      <t>(C</t>
    </r>
    <r>
      <rPr>
        <b/>
        <vertAlign val="subscript"/>
        <sz val="14"/>
        <color theme="1"/>
        <rFont val="Arial"/>
        <family val="2"/>
      </rPr>
      <t>S</t>
    </r>
    <r>
      <rPr>
        <b/>
        <sz val="14"/>
        <color theme="1"/>
        <rFont val="Arial"/>
        <family val="2"/>
      </rPr>
      <t>)</t>
    </r>
  </si>
  <si>
    <t>(N)</t>
  </si>
  <si>
    <r>
      <t>[(N</t>
    </r>
    <r>
      <rPr>
        <vertAlign val="subscript"/>
        <sz val="14"/>
        <color theme="1"/>
        <rFont val="Arial"/>
        <family val="2"/>
      </rPr>
      <t>1</t>
    </r>
    <r>
      <rPr>
        <sz val="14"/>
        <color theme="1"/>
        <rFont val="Arial"/>
        <family val="2"/>
      </rPr>
      <t>)</t>
    </r>
    <r>
      <rPr>
        <vertAlign val="subscript"/>
        <sz val="14"/>
        <color theme="1"/>
        <rFont val="Arial"/>
        <family val="2"/>
      </rPr>
      <t>60CS</t>
    </r>
    <r>
      <rPr>
        <sz val="14"/>
        <color theme="1"/>
        <rFont val="Arial"/>
        <family val="2"/>
      </rPr>
      <t>]</t>
    </r>
  </si>
  <si>
    <t>LKO</t>
  </si>
  <si>
    <r>
      <t>(N</t>
    </r>
    <r>
      <rPr>
        <b/>
        <vertAlign val="subscript"/>
        <sz val="12"/>
        <color theme="1"/>
        <rFont val="Arial"/>
        <family val="2"/>
      </rPr>
      <t>1</t>
    </r>
    <r>
      <rPr>
        <b/>
        <sz val="12"/>
        <color theme="1"/>
        <rFont val="Arial"/>
        <family val="2"/>
      </rPr>
      <t>)</t>
    </r>
    <r>
      <rPr>
        <b/>
        <vertAlign val="subscript"/>
        <sz val="12"/>
        <color theme="1"/>
        <rFont val="Arial"/>
        <family val="2"/>
      </rPr>
      <t>60CS</t>
    </r>
  </si>
  <si>
    <r>
      <t>(σ'</t>
    </r>
    <r>
      <rPr>
        <i/>
        <vertAlign val="subscript"/>
        <sz val="14"/>
        <color theme="1"/>
        <rFont val="High Tower Text"/>
        <family val="1"/>
      </rPr>
      <t>v0</t>
    </r>
    <r>
      <rPr>
        <b/>
        <sz val="12"/>
        <color theme="1"/>
        <rFont val="Arial"/>
        <family val="2"/>
      </rPr>
      <t>)</t>
    </r>
  </si>
  <si>
    <r>
      <t>(</t>
    </r>
    <r>
      <rPr>
        <b/>
        <sz val="12"/>
        <color theme="1"/>
        <rFont val="Calibri"/>
        <family val="2"/>
      </rPr>
      <t>σ</t>
    </r>
    <r>
      <rPr>
        <b/>
        <i/>
        <vertAlign val="subscript"/>
        <sz val="12"/>
        <color theme="1"/>
        <rFont val="High Tower Text"/>
        <family val="1"/>
      </rPr>
      <t>v0</t>
    </r>
    <r>
      <rPr>
        <b/>
        <sz val="12"/>
        <color theme="1"/>
        <rFont val="Arial"/>
        <family val="2"/>
      </rPr>
      <t>)</t>
    </r>
  </si>
  <si>
    <r>
      <t>(r</t>
    </r>
    <r>
      <rPr>
        <b/>
        <vertAlign val="subscript"/>
        <sz val="12"/>
        <color theme="1"/>
        <rFont val="Arial"/>
        <family val="2"/>
      </rPr>
      <t>d</t>
    </r>
    <r>
      <rPr>
        <b/>
        <sz val="12"/>
        <color theme="1"/>
        <rFont val="Arial"/>
        <family val="2"/>
      </rPr>
      <t>)</t>
    </r>
  </si>
  <si>
    <t>CSR</t>
  </si>
  <si>
    <t>CRR</t>
  </si>
  <si>
    <t>MSF</t>
  </si>
  <si>
    <t>FOS</t>
  </si>
  <si>
    <t>BORE-HOLE NO. 2</t>
  </si>
  <si>
    <t>WATER TABLE = 7.5 m</t>
  </si>
  <si>
    <t>SITE : VRINDAVAN YOJNA-4 , SECTOR-16, LUCKNOW</t>
  </si>
  <si>
    <t>BORE-HOLE NO. 3</t>
  </si>
  <si>
    <t>WATER TABLE = 8 m</t>
  </si>
  <si>
    <t>BORE-HOLE NO. 4</t>
  </si>
  <si>
    <t>BORE-HOLE NO. 5</t>
  </si>
  <si>
    <t>WATER TABLE = 9 m</t>
  </si>
  <si>
    <t>BORE-HOLE NO. 6</t>
  </si>
  <si>
    <t>WATER TABLE = 8m</t>
  </si>
  <si>
    <t>BORE-HOLE NO. 7</t>
  </si>
  <si>
    <t>BORE-HOLE NO. 8</t>
  </si>
  <si>
    <t>BORE-HOLE NO. 9</t>
  </si>
  <si>
    <t>WATER TABLE = 6.5 m</t>
  </si>
  <si>
    <t>BORE-HOLE NO. 10</t>
  </si>
  <si>
    <t>BOREHOLE 1</t>
  </si>
  <si>
    <t>BOREHOLE 2</t>
  </si>
  <si>
    <t>BOREHOLE 3</t>
  </si>
  <si>
    <t>BOREHOLE 4</t>
  </si>
  <si>
    <t>BOREHOLE 5</t>
  </si>
  <si>
    <t>BOREHOLE 6</t>
  </si>
  <si>
    <t>BOREHOLE 7</t>
  </si>
  <si>
    <t>BOREHOLE 8</t>
  </si>
  <si>
    <t>BOREHOLE 9</t>
  </si>
  <si>
    <t>BOREHOLE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</si>
</sst>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##"/>
    <numFmt numFmtId="165" formatCode="0.000"/>
    <numFmt numFmtId="166" formatCode="0.###"/>
  </numFmts>
  <fonts count="26">
    <font>
      <sz val="11"/>
      <color theme="1"/>
      <name val="Calibri"/>
      <family val="2"/>
      <scheme val="minor"/>
    </font>
    <font>
      <sz val="18"/>
      <color theme="1"/>
      <name val="Arial"/>
      <family val="2"/>
    </font>
    <font>
      <b/>
      <sz val="20"/>
      <color theme="1"/>
      <name val="Arial"/>
      <family val="2"/>
    </font>
    <font>
      <sz val="20"/>
      <color theme="1"/>
      <name val="Arial"/>
      <family val="2"/>
    </font>
    <font>
      <b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b/>
      <sz val="12"/>
      <color rgb="FF444444"/>
      <name val="Roboto"/>
      <family val="2"/>
      <charset val="1"/>
    </font>
    <font>
      <b/>
      <sz val="16"/>
      <color theme="1"/>
      <name val="Arial"/>
      <family val="2"/>
    </font>
    <font>
      <b/>
      <sz val="16"/>
      <color theme="1"/>
      <name val="Calibri"/>
      <family val="2"/>
    </font>
    <font>
      <b/>
      <i/>
      <vertAlign val="subscript"/>
      <sz val="16"/>
      <color theme="1"/>
      <name val="High Tower Text"/>
      <family val="1"/>
    </font>
    <font>
      <b/>
      <i/>
      <sz val="16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i/>
      <vertAlign val="subscript"/>
      <sz val="14"/>
      <color theme="1"/>
      <name val="High Tower Text"/>
      <family val="1"/>
    </font>
    <font>
      <b/>
      <i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vertAlign val="subscript"/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Arial"/>
      <family val="2"/>
    </font>
    <font>
      <b/>
      <vertAlign val="subscript"/>
      <sz val="12"/>
      <color theme="1"/>
      <name val="Arial"/>
      <family val="2"/>
    </font>
    <font>
      <sz val="14"/>
      <color theme="1"/>
      <name val="Arial"/>
      <family val="2"/>
    </font>
    <font>
      <vertAlign val="subscript"/>
      <sz val="14"/>
      <color theme="1"/>
      <name val="Arial"/>
      <family val="2"/>
    </font>
    <font>
      <i/>
      <vertAlign val="subscript"/>
      <sz val="14"/>
      <color theme="1"/>
      <name val="High Tower Text"/>
      <family val="1"/>
    </font>
    <font>
      <b/>
      <sz val="12"/>
      <color theme="1"/>
      <name val="Calibri"/>
      <family val="2"/>
    </font>
    <font>
      <b/>
      <i/>
      <vertAlign val="subscript"/>
      <sz val="12"/>
      <color theme="1"/>
      <name val="High Tower Text"/>
      <family val="1"/>
    </font>
    <font>
      <sz val="12"/>
      <color theme="1"/>
      <name val="Arial"/>
      <family val="2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9" fillId="0" borderId="0" xfId="0" applyFont="1"/>
    <xf numFmtId="2" fontId="14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1" fontId="0" fillId="0" borderId="0" xfId="0" applyNumberFormat="1"/>
    <xf numFmtId="164" fontId="0" fillId="0" borderId="0" xfId="0" applyNumberFormat="1"/>
    <xf numFmtId="0" fontId="17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/>
    <xf numFmtId="165" fontId="24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25" fillId="0" borderId="0" xfId="0" quotePrefix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12"/>
  <sheetViews>
    <sheetView tabSelected="1" topLeftCell="A494" zoomScale="70" zoomScaleNormal="70" workbookViewId="0">
      <selection activeCell="I520" sqref="I520"/>
    </sheetView>
  </sheetViews>
  <sheetFormatPr defaultRowHeight="14.4"/>
  <sheetData>
    <row r="1" spans="2:19" ht="22.8">
      <c r="E1" s="30" t="s">
        <v>0</v>
      </c>
      <c r="F1" s="30"/>
      <c r="G1" s="30"/>
      <c r="H1" s="30"/>
      <c r="N1" s="1"/>
      <c r="O1" s="1"/>
    </row>
    <row r="2" spans="2:19" ht="24.6">
      <c r="E2" s="2" t="s">
        <v>1</v>
      </c>
      <c r="F2" s="2"/>
      <c r="G2" s="2"/>
      <c r="H2" s="2"/>
      <c r="I2" s="2"/>
      <c r="J2" s="2"/>
      <c r="K2" s="2"/>
      <c r="N2" s="1"/>
      <c r="O2" s="1"/>
      <c r="Q2" s="3" t="s">
        <v>2</v>
      </c>
    </row>
    <row r="3" spans="2:19" ht="24.6">
      <c r="E3" s="4" t="s">
        <v>3</v>
      </c>
      <c r="F3" s="4"/>
      <c r="G3" s="4"/>
      <c r="H3" s="4"/>
      <c r="I3" s="4"/>
      <c r="N3" s="1"/>
      <c r="O3" s="1"/>
    </row>
    <row r="4" spans="2:19">
      <c r="N4" s="1"/>
      <c r="O4" s="1"/>
    </row>
    <row r="5" spans="2:19">
      <c r="C5" s="5" t="s">
        <v>4</v>
      </c>
      <c r="D5" s="5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7</v>
      </c>
      <c r="K5" s="6" t="s">
        <v>7</v>
      </c>
      <c r="L5" s="6" t="s">
        <v>7</v>
      </c>
      <c r="M5" s="6" t="s">
        <v>10</v>
      </c>
      <c r="N5" s="7" t="s">
        <v>11</v>
      </c>
      <c r="O5" s="7" t="s">
        <v>12</v>
      </c>
      <c r="P5" s="6" t="s">
        <v>12</v>
      </c>
    </row>
    <row r="6" spans="2:19">
      <c r="B6" s="8" t="s">
        <v>13</v>
      </c>
      <c r="C6" s="5" t="s">
        <v>14</v>
      </c>
      <c r="D6" s="5" t="s">
        <v>14</v>
      </c>
      <c r="E6" s="6" t="s">
        <v>14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18</v>
      </c>
      <c r="K6" s="6" t="s">
        <v>19</v>
      </c>
      <c r="L6" s="6" t="s">
        <v>20</v>
      </c>
      <c r="M6" s="6" t="s">
        <v>21</v>
      </c>
      <c r="N6" s="7" t="s">
        <v>22</v>
      </c>
      <c r="O6" s="7" t="s">
        <v>22</v>
      </c>
      <c r="P6" s="6" t="s">
        <v>22</v>
      </c>
    </row>
    <row r="7" spans="2:19" ht="16.2">
      <c r="B7" s="9"/>
      <c r="C7" s="5" t="s">
        <v>23</v>
      </c>
      <c r="D7" s="5" t="s">
        <v>24</v>
      </c>
      <c r="E7" s="6" t="s">
        <v>25</v>
      </c>
      <c r="F7" s="6" t="s">
        <v>25</v>
      </c>
      <c r="G7" s="10"/>
      <c r="H7" s="6" t="s">
        <v>7</v>
      </c>
      <c r="I7" s="10"/>
      <c r="J7" s="10"/>
      <c r="K7" s="6" t="s">
        <v>26</v>
      </c>
      <c r="L7" s="6" t="s">
        <v>27</v>
      </c>
      <c r="M7" s="6" t="s">
        <v>28</v>
      </c>
      <c r="N7" s="11"/>
      <c r="O7" s="7" t="s">
        <v>29</v>
      </c>
      <c r="P7" s="6" t="s">
        <v>30</v>
      </c>
    </row>
    <row r="8" spans="2:19" ht="23.4">
      <c r="B8" s="9" t="s">
        <v>31</v>
      </c>
      <c r="C8" s="12" t="s">
        <v>32</v>
      </c>
      <c r="D8" s="12" t="s">
        <v>33</v>
      </c>
      <c r="E8" s="13" t="s">
        <v>34</v>
      </c>
      <c r="F8" s="14" t="s">
        <v>35</v>
      </c>
      <c r="G8" s="15" t="s">
        <v>36</v>
      </c>
      <c r="H8" s="15" t="s">
        <v>37</v>
      </c>
      <c r="I8" s="15" t="s">
        <v>38</v>
      </c>
      <c r="J8" s="15" t="s">
        <v>39</v>
      </c>
      <c r="K8" s="6" t="s">
        <v>40</v>
      </c>
      <c r="L8" s="10"/>
      <c r="M8" s="10"/>
      <c r="N8" s="11"/>
      <c r="O8" s="16" t="s">
        <v>41</v>
      </c>
      <c r="P8" s="6" t="s">
        <v>7</v>
      </c>
    </row>
    <row r="9" spans="2:19" ht="21">
      <c r="J9" s="17"/>
      <c r="K9" s="15" t="s">
        <v>42</v>
      </c>
      <c r="L9" s="15" t="s">
        <v>43</v>
      </c>
      <c r="M9" s="15" t="s">
        <v>44</v>
      </c>
      <c r="N9" s="18" t="s">
        <v>45</v>
      </c>
      <c r="O9" s="11"/>
      <c r="P9" s="19" t="s">
        <v>46</v>
      </c>
    </row>
    <row r="10" spans="2:19">
      <c r="N10" s="1"/>
      <c r="O10" s="1"/>
    </row>
    <row r="11" spans="2:19">
      <c r="B11">
        <v>1.5</v>
      </c>
      <c r="D11">
        <v>24.23</v>
      </c>
      <c r="E11">
        <f>F11</f>
        <v>36.344999999999999</v>
      </c>
      <c r="F11">
        <f>B11*D11</f>
        <v>36.344999999999999</v>
      </c>
      <c r="G11" s="1">
        <f>2.2/(1.2+E11/100)</f>
        <v>1.4071444561706483</v>
      </c>
      <c r="H11">
        <v>0.7</v>
      </c>
      <c r="I11">
        <v>51.06</v>
      </c>
      <c r="J11" s="1">
        <f>EXP(1.63+9.7/(I11+0.001)-(15.7/(I11+0.001))^2)</f>
        <v>5.6149223329161346</v>
      </c>
      <c r="K11">
        <v>1.05</v>
      </c>
      <c r="L11">
        <v>0.75</v>
      </c>
      <c r="M11">
        <v>1</v>
      </c>
      <c r="N11" s="1">
        <v>19</v>
      </c>
      <c r="O11" s="1">
        <f>N11*M11*L11*K11*H11*G11</f>
        <v>14.738079247817327</v>
      </c>
      <c r="P11" s="20">
        <f>O11+J11</f>
        <v>20.353001580733462</v>
      </c>
    </row>
    <row r="12" spans="2:19">
      <c r="B12">
        <v>2.25</v>
      </c>
      <c r="D12">
        <v>24.23</v>
      </c>
      <c r="E12">
        <f t="shared" ref="E12:E17" si="0">F12</f>
        <v>54.517499999999998</v>
      </c>
      <c r="F12">
        <f>F11+(B12-B11)*D11</f>
        <v>54.517499999999998</v>
      </c>
      <c r="G12" s="1">
        <f t="shared" ref="G12:G21" si="1">2.2/(1.2+E12/100)</f>
        <v>1.2606185626083346</v>
      </c>
      <c r="H12">
        <v>0.7</v>
      </c>
      <c r="I12">
        <v>51.06</v>
      </c>
      <c r="J12" s="1">
        <f t="shared" ref="J12:J21" si="2">EXP(1.63+9.7/(I12+0.001)-(15.7/(I12+0.001))^2)</f>
        <v>5.6149223329161346</v>
      </c>
      <c r="K12">
        <v>1.05</v>
      </c>
      <c r="L12">
        <v>0.75</v>
      </c>
      <c r="M12">
        <v>1</v>
      </c>
      <c r="N12" s="1">
        <v>19</v>
      </c>
      <c r="O12" s="1">
        <f t="shared" ref="O12:O21" si="3">N12*M12*L12*K12*H12*G12</f>
        <v>13.203403670119043</v>
      </c>
      <c r="P12" s="20">
        <f t="shared" ref="P12:P21" si="4">O12+J12</f>
        <v>18.818326003035178</v>
      </c>
    </row>
    <row r="13" spans="2:19">
      <c r="B13">
        <v>3</v>
      </c>
      <c r="D13">
        <v>16.079999999999998</v>
      </c>
      <c r="E13">
        <f t="shared" si="0"/>
        <v>72.69</v>
      </c>
      <c r="F13">
        <f t="shared" ref="F13:F17" si="5">F12+(B13-B12)*D12</f>
        <v>72.69</v>
      </c>
      <c r="G13" s="1">
        <f t="shared" si="1"/>
        <v>1.1417302402823188</v>
      </c>
      <c r="H13">
        <v>0.7</v>
      </c>
      <c r="I13">
        <v>69.88</v>
      </c>
      <c r="J13" s="1">
        <f t="shared" si="2"/>
        <v>5.5752203906285036</v>
      </c>
      <c r="K13">
        <v>1.05</v>
      </c>
      <c r="L13">
        <v>0.75</v>
      </c>
      <c r="M13">
        <v>1</v>
      </c>
      <c r="N13" s="1">
        <v>15</v>
      </c>
      <c r="O13" s="1">
        <f t="shared" si="3"/>
        <v>9.440681924334422</v>
      </c>
      <c r="P13" s="20">
        <f t="shared" si="4"/>
        <v>15.015902314962926</v>
      </c>
    </row>
    <row r="14" spans="2:19">
      <c r="B14">
        <v>4</v>
      </c>
      <c r="D14">
        <v>16.079999999999998</v>
      </c>
      <c r="E14">
        <f t="shared" si="0"/>
        <v>88.77</v>
      </c>
      <c r="F14">
        <f t="shared" si="5"/>
        <v>88.77</v>
      </c>
      <c r="G14" s="1">
        <f t="shared" si="1"/>
        <v>1.0537912535325957</v>
      </c>
      <c r="H14">
        <v>0.7</v>
      </c>
      <c r="I14">
        <v>69.88</v>
      </c>
      <c r="J14" s="1">
        <f t="shared" si="2"/>
        <v>5.5752203906285036</v>
      </c>
      <c r="K14">
        <v>1.05</v>
      </c>
      <c r="L14">
        <v>1</v>
      </c>
      <c r="M14">
        <v>1</v>
      </c>
      <c r="N14" s="1">
        <v>15</v>
      </c>
      <c r="O14" s="1">
        <f t="shared" si="3"/>
        <v>11.618048570196866</v>
      </c>
      <c r="P14" s="20">
        <f t="shared" si="4"/>
        <v>17.193268960825371</v>
      </c>
    </row>
    <row r="15" spans="2:19">
      <c r="B15">
        <v>4.5</v>
      </c>
      <c r="D15">
        <v>16.38</v>
      </c>
      <c r="E15">
        <f t="shared" si="0"/>
        <v>96.81</v>
      </c>
      <c r="F15">
        <f t="shared" si="5"/>
        <v>96.81</v>
      </c>
      <c r="G15" s="1">
        <f t="shared" si="1"/>
        <v>1.0147133434804669</v>
      </c>
      <c r="H15">
        <v>0.7</v>
      </c>
      <c r="I15">
        <v>91.82</v>
      </c>
      <c r="J15" s="1">
        <f t="shared" si="2"/>
        <v>5.5091178067199591</v>
      </c>
      <c r="K15">
        <v>1.05</v>
      </c>
      <c r="L15">
        <v>1</v>
      </c>
      <c r="M15">
        <v>1</v>
      </c>
      <c r="N15" s="1">
        <v>17</v>
      </c>
      <c r="O15" s="1">
        <f t="shared" si="3"/>
        <v>12.678843226788436</v>
      </c>
      <c r="P15" s="20">
        <f t="shared" si="4"/>
        <v>18.187961033508394</v>
      </c>
      <c r="S15" t="s">
        <v>47</v>
      </c>
    </row>
    <row r="16" spans="2:19">
      <c r="B16">
        <v>6</v>
      </c>
      <c r="D16">
        <v>16.38</v>
      </c>
      <c r="E16">
        <f t="shared" si="0"/>
        <v>121.38</v>
      </c>
      <c r="F16">
        <f t="shared" si="5"/>
        <v>121.38</v>
      </c>
      <c r="G16" s="1">
        <f t="shared" si="1"/>
        <v>0.91142596735437897</v>
      </c>
      <c r="H16">
        <v>0.7</v>
      </c>
      <c r="I16">
        <v>91.82</v>
      </c>
      <c r="J16" s="1">
        <f t="shared" si="2"/>
        <v>5.5091178067199591</v>
      </c>
      <c r="K16">
        <v>1.05</v>
      </c>
      <c r="L16">
        <v>1</v>
      </c>
      <c r="M16">
        <v>1</v>
      </c>
      <c r="N16" s="1">
        <v>13</v>
      </c>
      <c r="O16" s="1">
        <f t="shared" si="3"/>
        <v>8.7086751180710902</v>
      </c>
      <c r="P16" s="20">
        <f t="shared" si="4"/>
        <v>14.217792924791048</v>
      </c>
    </row>
    <row r="17" spans="2:16">
      <c r="B17">
        <v>6.25</v>
      </c>
      <c r="C17">
        <v>19.72</v>
      </c>
      <c r="D17">
        <v>16.38</v>
      </c>
      <c r="E17">
        <f t="shared" si="0"/>
        <v>125.47499999999999</v>
      </c>
      <c r="F17">
        <f t="shared" si="5"/>
        <v>125.47499999999999</v>
      </c>
      <c r="G17" s="1">
        <f t="shared" si="1"/>
        <v>0.89622161116203292</v>
      </c>
      <c r="H17">
        <v>0.7</v>
      </c>
      <c r="I17">
        <v>91.82</v>
      </c>
      <c r="J17" s="1">
        <f t="shared" si="2"/>
        <v>5.5091178067199591</v>
      </c>
      <c r="K17">
        <v>1.05</v>
      </c>
      <c r="L17">
        <v>1</v>
      </c>
      <c r="M17">
        <v>1</v>
      </c>
      <c r="N17" s="1">
        <v>13</v>
      </c>
      <c r="O17" s="1">
        <f t="shared" si="3"/>
        <v>8.5633974946532234</v>
      </c>
      <c r="P17" s="20">
        <f t="shared" si="4"/>
        <v>14.072515301373183</v>
      </c>
    </row>
    <row r="18" spans="2:16">
      <c r="B18">
        <v>7.5</v>
      </c>
      <c r="C18">
        <v>26.58</v>
      </c>
      <c r="D18">
        <v>20.6</v>
      </c>
      <c r="E18">
        <f>F18-(B18-7)*9.81</f>
        <v>142.715</v>
      </c>
      <c r="F18">
        <f>F17+(7-B17)*D17+(B18-7)*C17</f>
        <v>147.62</v>
      </c>
      <c r="G18" s="1">
        <f t="shared" si="1"/>
        <v>0.83740935995280052</v>
      </c>
      <c r="H18">
        <v>0.7</v>
      </c>
      <c r="I18">
        <v>99.49</v>
      </c>
      <c r="J18" s="1">
        <f t="shared" si="2"/>
        <v>5.4881674402685388</v>
      </c>
      <c r="K18">
        <v>1.05</v>
      </c>
      <c r="L18">
        <v>1</v>
      </c>
      <c r="M18">
        <v>1</v>
      </c>
      <c r="N18" s="1">
        <v>43</v>
      </c>
      <c r="O18" s="1">
        <f t="shared" si="3"/>
        <v>26.466322821308257</v>
      </c>
      <c r="P18" s="20">
        <f t="shared" si="4"/>
        <v>31.954490261576794</v>
      </c>
    </row>
    <row r="19" spans="2:16">
      <c r="B19">
        <v>8.75</v>
      </c>
      <c r="C19">
        <v>26.58</v>
      </c>
      <c r="D19">
        <v>20.6</v>
      </c>
      <c r="E19">
        <f t="shared" ref="E19:E25" si="6">F19-(B19-7)*9.81</f>
        <v>163.67750000000001</v>
      </c>
      <c r="F19">
        <f t="shared" ref="F19:F25" si="7">F18+(B19-B18)*C18</f>
        <v>180.845</v>
      </c>
      <c r="G19" s="1">
        <f t="shared" si="1"/>
        <v>0.77552854914471536</v>
      </c>
      <c r="H19">
        <v>0.7</v>
      </c>
      <c r="I19">
        <v>99.49</v>
      </c>
      <c r="J19" s="1">
        <f t="shared" si="2"/>
        <v>5.4881674402685388</v>
      </c>
      <c r="K19">
        <v>1.05</v>
      </c>
      <c r="L19">
        <v>1</v>
      </c>
      <c r="M19">
        <v>1</v>
      </c>
      <c r="N19" s="1">
        <v>43</v>
      </c>
      <c r="O19" s="1">
        <f t="shared" si="3"/>
        <v>24.510579795718726</v>
      </c>
      <c r="P19" s="20">
        <f t="shared" si="4"/>
        <v>29.998747235987267</v>
      </c>
    </row>
    <row r="20" spans="2:16">
      <c r="B20">
        <v>9</v>
      </c>
      <c r="C20">
        <v>18.829999999999998</v>
      </c>
      <c r="D20">
        <v>15.1</v>
      </c>
      <c r="E20">
        <f t="shared" si="6"/>
        <v>167.87</v>
      </c>
      <c r="F20">
        <f t="shared" si="7"/>
        <v>187.49</v>
      </c>
      <c r="G20" s="1">
        <f t="shared" si="1"/>
        <v>0.76423385555980128</v>
      </c>
      <c r="H20">
        <v>0.7</v>
      </c>
      <c r="I20">
        <v>96.18</v>
      </c>
      <c r="J20" s="1">
        <f t="shared" si="2"/>
        <v>5.4970204689241013</v>
      </c>
      <c r="K20">
        <v>1.05</v>
      </c>
      <c r="L20">
        <v>1</v>
      </c>
      <c r="M20">
        <v>1</v>
      </c>
      <c r="N20" s="1">
        <v>21</v>
      </c>
      <c r="O20" s="1">
        <f t="shared" si="3"/>
        <v>11.795949560565532</v>
      </c>
      <c r="P20" s="20">
        <f t="shared" si="4"/>
        <v>17.292970029489634</v>
      </c>
    </row>
    <row r="21" spans="2:16">
      <c r="B21">
        <v>10.5</v>
      </c>
      <c r="C21">
        <v>18.829999999999998</v>
      </c>
      <c r="D21">
        <v>15.1</v>
      </c>
      <c r="E21">
        <f t="shared" si="6"/>
        <v>181.4</v>
      </c>
      <c r="F21">
        <f t="shared" si="7"/>
        <v>215.73500000000001</v>
      </c>
      <c r="G21" s="1">
        <f t="shared" si="1"/>
        <v>0.72992700729927007</v>
      </c>
      <c r="H21">
        <v>0.7</v>
      </c>
      <c r="I21">
        <v>96.18</v>
      </c>
      <c r="J21" s="1">
        <f t="shared" si="2"/>
        <v>5.4970204689241013</v>
      </c>
      <c r="K21">
        <v>1.05</v>
      </c>
      <c r="L21">
        <v>1</v>
      </c>
      <c r="M21">
        <v>1</v>
      </c>
      <c r="N21" s="1">
        <v>9</v>
      </c>
      <c r="O21" s="1">
        <f t="shared" si="3"/>
        <v>4.8284671532846719</v>
      </c>
      <c r="P21" s="20">
        <f t="shared" si="4"/>
        <v>10.325487622208772</v>
      </c>
    </row>
    <row r="22" spans="2:16">
      <c r="B22">
        <v>11.5</v>
      </c>
      <c r="C22">
        <v>18.829999999999998</v>
      </c>
      <c r="D22">
        <v>15.1</v>
      </c>
      <c r="E22">
        <f t="shared" si="6"/>
        <v>190.42</v>
      </c>
      <c r="F22">
        <f t="shared" si="7"/>
        <v>234.565</v>
      </c>
      <c r="G22" s="1">
        <f t="shared" ref="G22:G25" si="8">2.2/(1.2+E22/100)</f>
        <v>0.70871722182849062</v>
      </c>
      <c r="H22">
        <v>0.7</v>
      </c>
      <c r="I22">
        <v>96.18</v>
      </c>
      <c r="J22" s="1">
        <f t="shared" ref="J22:J25" si="9">EXP(1.63+9.7/(I22+0.001)-(15.7/(I22+0.001))^2)</f>
        <v>5.4970204689241013</v>
      </c>
      <c r="K22">
        <v>1.05</v>
      </c>
      <c r="L22">
        <v>1</v>
      </c>
      <c r="M22">
        <v>1</v>
      </c>
      <c r="N22" s="1">
        <v>9</v>
      </c>
      <c r="O22" s="1">
        <f t="shared" ref="O22:O25" si="10">N22*M22*L22*K22*H22*G22</f>
        <v>4.6881644223954657</v>
      </c>
      <c r="P22" s="20">
        <f t="shared" ref="P22:P25" si="11">O22+J22</f>
        <v>10.185184891319567</v>
      </c>
    </row>
    <row r="23" spans="2:16">
      <c r="B23">
        <v>12</v>
      </c>
      <c r="C23">
        <v>27.07</v>
      </c>
      <c r="D23">
        <v>22.26</v>
      </c>
      <c r="E23">
        <f t="shared" si="6"/>
        <v>194.92999999999998</v>
      </c>
      <c r="F23">
        <f t="shared" si="7"/>
        <v>243.98</v>
      </c>
      <c r="G23" s="1">
        <f t="shared" si="8"/>
        <v>0.69856793573175002</v>
      </c>
      <c r="H23">
        <v>0.7</v>
      </c>
      <c r="I23">
        <v>61.51</v>
      </c>
      <c r="J23" s="1">
        <f t="shared" si="9"/>
        <v>5.5987786475533197</v>
      </c>
      <c r="K23">
        <v>1.05</v>
      </c>
      <c r="L23">
        <v>1</v>
      </c>
      <c r="M23">
        <v>1</v>
      </c>
      <c r="N23" s="1">
        <v>10</v>
      </c>
      <c r="O23" s="1">
        <f t="shared" si="10"/>
        <v>5.1344743276283626</v>
      </c>
      <c r="P23" s="20">
        <f t="shared" si="11"/>
        <v>10.733252975181681</v>
      </c>
    </row>
    <row r="24" spans="2:16">
      <c r="B24">
        <v>13.5</v>
      </c>
      <c r="C24">
        <v>27.07</v>
      </c>
      <c r="D24">
        <v>22.26</v>
      </c>
      <c r="E24">
        <f t="shared" si="6"/>
        <v>220.82</v>
      </c>
      <c r="F24">
        <f t="shared" si="7"/>
        <v>284.58499999999998</v>
      </c>
      <c r="G24" s="1">
        <f t="shared" si="8"/>
        <v>0.64550202452907701</v>
      </c>
      <c r="H24">
        <v>0.7</v>
      </c>
      <c r="I24">
        <v>61.51</v>
      </c>
      <c r="J24" s="1">
        <f t="shared" si="9"/>
        <v>5.5987786475533197</v>
      </c>
      <c r="K24">
        <v>1.05</v>
      </c>
      <c r="L24">
        <v>1</v>
      </c>
      <c r="M24">
        <v>1</v>
      </c>
      <c r="N24" s="1">
        <v>17</v>
      </c>
      <c r="O24" s="1">
        <f t="shared" si="10"/>
        <v>8.0655477964908187</v>
      </c>
      <c r="P24" s="20">
        <f t="shared" si="11"/>
        <v>13.664326444044139</v>
      </c>
    </row>
    <row r="25" spans="2:16">
      <c r="B25">
        <v>15</v>
      </c>
      <c r="C25">
        <v>27.07</v>
      </c>
      <c r="D25">
        <v>22.26</v>
      </c>
      <c r="E25">
        <f t="shared" si="6"/>
        <v>246.70999999999998</v>
      </c>
      <c r="F25">
        <f t="shared" si="7"/>
        <v>325.19</v>
      </c>
      <c r="G25" s="1">
        <f t="shared" si="8"/>
        <v>0.5999290992882661</v>
      </c>
      <c r="H25">
        <v>0.7</v>
      </c>
      <c r="I25">
        <v>61.51</v>
      </c>
      <c r="J25" s="1">
        <f t="shared" si="9"/>
        <v>5.5987786475533197</v>
      </c>
      <c r="K25">
        <v>1.05</v>
      </c>
      <c r="L25">
        <v>1</v>
      </c>
      <c r="M25">
        <v>1</v>
      </c>
      <c r="N25" s="1">
        <v>44</v>
      </c>
      <c r="O25" s="1">
        <f t="shared" si="10"/>
        <v>19.401707070982528</v>
      </c>
      <c r="P25" s="20">
        <f t="shared" si="11"/>
        <v>25.000485718535849</v>
      </c>
    </row>
    <row r="26" spans="2:16">
      <c r="M26" s="1"/>
      <c r="N26" s="1"/>
    </row>
    <row r="27" spans="2:16">
      <c r="M27" s="1"/>
      <c r="N27" s="1"/>
    </row>
    <row r="28" spans="2:16" ht="20.399999999999999">
      <c r="B28" s="22" t="s">
        <v>13</v>
      </c>
      <c r="C28" s="22" t="s">
        <v>48</v>
      </c>
      <c r="D28" s="22" t="s">
        <v>49</v>
      </c>
      <c r="E28" s="22" t="s">
        <v>50</v>
      </c>
      <c r="F28" s="22" t="s">
        <v>51</v>
      </c>
      <c r="G28" s="22" t="s">
        <v>52</v>
      </c>
      <c r="H28" s="22" t="s">
        <v>53</v>
      </c>
      <c r="I28" s="22" t="s">
        <v>54</v>
      </c>
      <c r="J28" s="22" t="s">
        <v>55</v>
      </c>
      <c r="M28" s="1"/>
      <c r="N28" s="1"/>
    </row>
    <row r="29" spans="2:16" ht="15.6">
      <c r="B29" s="23" t="s">
        <v>31</v>
      </c>
      <c r="C29" s="24"/>
      <c r="D29" s="24"/>
      <c r="E29" s="24"/>
      <c r="F29" s="25"/>
      <c r="G29" s="24"/>
      <c r="H29" s="24"/>
      <c r="I29" s="24"/>
      <c r="J29" s="24"/>
      <c r="M29" s="1"/>
      <c r="N29" s="1"/>
    </row>
    <row r="30" spans="2:16">
      <c r="B30">
        <f>B11</f>
        <v>1.5</v>
      </c>
      <c r="C30" s="20">
        <f>P11</f>
        <v>20.353001580733462</v>
      </c>
      <c r="D30">
        <f>E11</f>
        <v>36.344999999999999</v>
      </c>
      <c r="E30">
        <f>F11</f>
        <v>36.344999999999999</v>
      </c>
      <c r="F30" s="26">
        <f>1-0.00765*B30</f>
        <v>0.98852499999999999</v>
      </c>
      <c r="G30" s="26">
        <f>0.65*0.16*(E30/D30)*F30</f>
        <v>0.10280660000000001</v>
      </c>
      <c r="H30" s="27">
        <f>EXP((C30/14.1)+((C30/126)^2)-((C30/23.6)^3)+((C30/25.4)^4)-2.8)</f>
        <v>0.21022119832419575</v>
      </c>
      <c r="I30" s="26">
        <f>((10^2.24)/(6.8^2.56))</f>
        <v>1.2846274075918176</v>
      </c>
      <c r="J30" s="21">
        <f>(H30*I30)/G30</f>
        <v>2.626834396080183</v>
      </c>
      <c r="M30" s="1"/>
      <c r="N30" s="1"/>
    </row>
    <row r="31" spans="2:16">
      <c r="B31">
        <f t="shared" ref="B31:B40" si="12">B12</f>
        <v>2.25</v>
      </c>
      <c r="C31" s="20">
        <f t="shared" ref="C31:C40" si="13">P12</f>
        <v>18.818326003035178</v>
      </c>
      <c r="D31">
        <f t="shared" ref="D31:E40" si="14">E12</f>
        <v>54.517499999999998</v>
      </c>
      <c r="E31">
        <f t="shared" si="14"/>
        <v>54.517499999999998</v>
      </c>
      <c r="F31" s="26">
        <f t="shared" ref="F31:F39" si="15">1-0.00765*B31</f>
        <v>0.98278750000000004</v>
      </c>
      <c r="G31" s="26">
        <f t="shared" ref="G31:G40" si="16">0.65*0.16*(E31/D31)*F31</f>
        <v>0.10220990000000001</v>
      </c>
      <c r="H31" s="27">
        <f t="shared" ref="H31:H40" si="17">EXP((C31/14.1)+((C31/126)^2)-((C31/23.6)^3)+((C31/25.4)^4)-2.8)</f>
        <v>0.19228689277244723</v>
      </c>
      <c r="I31" s="26">
        <f t="shared" ref="I31:I44" si="18">((10^2.24)/(6.8^2.56))</f>
        <v>1.2846274075918176</v>
      </c>
      <c r="J31" s="21">
        <f t="shared" ref="J31:J40" si="19">(H31*I31)/G31</f>
        <v>2.4167621001111894</v>
      </c>
      <c r="M31" s="1"/>
      <c r="N31" s="1"/>
    </row>
    <row r="32" spans="2:16">
      <c r="B32">
        <f t="shared" si="12"/>
        <v>3</v>
      </c>
      <c r="C32" s="20">
        <f t="shared" si="13"/>
        <v>15.015902314962926</v>
      </c>
      <c r="D32">
        <f t="shared" si="14"/>
        <v>72.69</v>
      </c>
      <c r="E32">
        <f t="shared" si="14"/>
        <v>72.69</v>
      </c>
      <c r="F32" s="26">
        <f t="shared" si="15"/>
        <v>0.97704999999999997</v>
      </c>
      <c r="G32" s="26">
        <f t="shared" si="16"/>
        <v>0.1016132</v>
      </c>
      <c r="H32" s="27">
        <f t="shared" si="17"/>
        <v>0.15625281181543013</v>
      </c>
      <c r="I32" s="26">
        <f t="shared" si="18"/>
        <v>1.2846274075918176</v>
      </c>
      <c r="J32" s="21">
        <f t="shared" si="19"/>
        <v>1.975399304139503</v>
      </c>
      <c r="M32" s="1"/>
      <c r="N32" s="1"/>
    </row>
    <row r="33" spans="2:14">
      <c r="B33">
        <f t="shared" si="12"/>
        <v>4</v>
      </c>
      <c r="C33" s="20">
        <f t="shared" si="13"/>
        <v>17.193268960825371</v>
      </c>
      <c r="D33">
        <f t="shared" si="14"/>
        <v>88.77</v>
      </c>
      <c r="E33">
        <f t="shared" si="14"/>
        <v>88.77</v>
      </c>
      <c r="F33" s="26">
        <f t="shared" si="15"/>
        <v>0.96940000000000004</v>
      </c>
      <c r="G33" s="26">
        <f t="shared" si="16"/>
        <v>0.10081760000000001</v>
      </c>
      <c r="H33" s="27">
        <f t="shared" si="17"/>
        <v>0.17574405555382433</v>
      </c>
      <c r="I33" s="26">
        <f t="shared" si="18"/>
        <v>1.2846274075918176</v>
      </c>
      <c r="J33" s="21">
        <f t="shared" si="19"/>
        <v>2.239347400511237</v>
      </c>
      <c r="M33" s="1"/>
      <c r="N33" s="1"/>
    </row>
    <row r="34" spans="2:14">
      <c r="B34">
        <f t="shared" si="12"/>
        <v>4.5</v>
      </c>
      <c r="C34" s="20">
        <f t="shared" si="13"/>
        <v>18.187961033508394</v>
      </c>
      <c r="D34">
        <f t="shared" si="14"/>
        <v>96.81</v>
      </c>
      <c r="E34">
        <f t="shared" si="14"/>
        <v>96.81</v>
      </c>
      <c r="F34" s="26">
        <f t="shared" si="15"/>
        <v>0.96557499999999996</v>
      </c>
      <c r="G34" s="26">
        <f t="shared" si="16"/>
        <v>0.1004198</v>
      </c>
      <c r="H34" s="27">
        <f t="shared" si="17"/>
        <v>0.18561740643556265</v>
      </c>
      <c r="I34" s="26">
        <f t="shared" si="18"/>
        <v>1.2846274075918176</v>
      </c>
      <c r="J34" s="21">
        <f t="shared" si="19"/>
        <v>2.3745238253136693</v>
      </c>
      <c r="M34" s="1"/>
      <c r="N34" s="1"/>
    </row>
    <row r="35" spans="2:14">
      <c r="B35">
        <f t="shared" si="12"/>
        <v>6</v>
      </c>
      <c r="C35" s="20">
        <f t="shared" si="13"/>
        <v>14.217792924791048</v>
      </c>
      <c r="D35">
        <f t="shared" si="14"/>
        <v>121.38</v>
      </c>
      <c r="E35">
        <f t="shared" si="14"/>
        <v>121.38</v>
      </c>
      <c r="F35" s="26">
        <f t="shared" si="15"/>
        <v>0.95409999999999995</v>
      </c>
      <c r="G35" s="26">
        <f t="shared" si="16"/>
        <v>9.9226400000000006E-2</v>
      </c>
      <c r="H35" s="27">
        <f t="shared" si="17"/>
        <v>0.14965909497733895</v>
      </c>
      <c r="I35" s="26">
        <f t="shared" si="18"/>
        <v>1.2846274075918176</v>
      </c>
      <c r="J35" s="21">
        <f t="shared" si="19"/>
        <v>1.937550643813305</v>
      </c>
      <c r="M35" s="1"/>
      <c r="N35" s="1"/>
    </row>
    <row r="36" spans="2:14">
      <c r="B36">
        <f t="shared" si="12"/>
        <v>6.25</v>
      </c>
      <c r="C36" s="20">
        <f t="shared" si="13"/>
        <v>14.072515301373183</v>
      </c>
      <c r="D36">
        <f t="shared" si="14"/>
        <v>125.47499999999999</v>
      </c>
      <c r="E36">
        <f t="shared" si="14"/>
        <v>125.47499999999999</v>
      </c>
      <c r="F36" s="26">
        <f t="shared" si="15"/>
        <v>0.95218749999999996</v>
      </c>
      <c r="G36" s="26">
        <f t="shared" si="16"/>
        <v>9.9027500000000004E-2</v>
      </c>
      <c r="H36" s="27">
        <f t="shared" si="17"/>
        <v>0.14848451961953099</v>
      </c>
      <c r="I36" s="26">
        <f t="shared" si="18"/>
        <v>1.2846274075918176</v>
      </c>
      <c r="J36" s="21">
        <f t="shared" si="19"/>
        <v>1.9262051804433564</v>
      </c>
      <c r="M36" s="1"/>
      <c r="N36" s="1"/>
    </row>
    <row r="37" spans="2:14">
      <c r="B37">
        <f t="shared" si="12"/>
        <v>7.5</v>
      </c>
      <c r="C37" s="20">
        <f t="shared" si="13"/>
        <v>31.954490261576794</v>
      </c>
      <c r="D37">
        <f t="shared" si="14"/>
        <v>142.715</v>
      </c>
      <c r="E37">
        <f t="shared" si="14"/>
        <v>147.62</v>
      </c>
      <c r="F37" s="26">
        <f t="shared" si="15"/>
        <v>0.94262500000000005</v>
      </c>
      <c r="G37" s="26">
        <f t="shared" si="16"/>
        <v>0.10140231552394635</v>
      </c>
      <c r="H37" s="27">
        <f t="shared" si="17"/>
        <v>0.63965578294679559</v>
      </c>
      <c r="I37" s="26">
        <f t="shared" si="18"/>
        <v>1.2846274075918176</v>
      </c>
      <c r="J37" s="21">
        <f t="shared" si="19"/>
        <v>8.1035560771194213</v>
      </c>
      <c r="M37" s="1"/>
      <c r="N37" s="1"/>
    </row>
    <row r="38" spans="2:14">
      <c r="B38">
        <f t="shared" si="12"/>
        <v>8.75</v>
      </c>
      <c r="C38" s="20">
        <f t="shared" si="13"/>
        <v>29.998747235987267</v>
      </c>
      <c r="D38">
        <f t="shared" si="14"/>
        <v>163.67750000000001</v>
      </c>
      <c r="E38">
        <f t="shared" si="14"/>
        <v>180.845</v>
      </c>
      <c r="F38" s="26">
        <f t="shared" si="15"/>
        <v>0.93306250000000002</v>
      </c>
      <c r="G38" s="26">
        <f t="shared" si="16"/>
        <v>0.10721649299689939</v>
      </c>
      <c r="H38" s="27">
        <f t="shared" si="17"/>
        <v>0.48485335736163793</v>
      </c>
      <c r="I38" s="26">
        <f t="shared" si="18"/>
        <v>1.2846274075918176</v>
      </c>
      <c r="J38" s="21">
        <f t="shared" si="19"/>
        <v>5.8093292749995324</v>
      </c>
      <c r="M38" s="1"/>
      <c r="N38" s="1"/>
    </row>
    <row r="39" spans="2:14">
      <c r="B39">
        <f t="shared" si="12"/>
        <v>9</v>
      </c>
      <c r="C39" s="20">
        <f t="shared" si="13"/>
        <v>17.292970029489634</v>
      </c>
      <c r="D39">
        <f t="shared" si="14"/>
        <v>167.87</v>
      </c>
      <c r="E39">
        <f t="shared" si="14"/>
        <v>187.49</v>
      </c>
      <c r="F39" s="26">
        <f t="shared" si="15"/>
        <v>0.93115000000000003</v>
      </c>
      <c r="G39" s="26">
        <f t="shared" si="16"/>
        <v>0.1081578400190624</v>
      </c>
      <c r="H39" s="27">
        <f t="shared" si="17"/>
        <v>0.17670164644732389</v>
      </c>
      <c r="I39" s="26">
        <f t="shared" si="18"/>
        <v>1.2846274075918176</v>
      </c>
      <c r="J39" s="21">
        <f t="shared" si="19"/>
        <v>2.0987454811673798</v>
      </c>
      <c r="M39" s="1"/>
      <c r="N39" s="1"/>
    </row>
    <row r="40" spans="2:14">
      <c r="B40">
        <f t="shared" si="12"/>
        <v>10.5</v>
      </c>
      <c r="C40" s="20">
        <f t="shared" si="13"/>
        <v>10.325487622208772</v>
      </c>
      <c r="D40">
        <f t="shared" si="14"/>
        <v>181.4</v>
      </c>
      <c r="E40">
        <f t="shared" si="14"/>
        <v>215.73500000000001</v>
      </c>
      <c r="F40" s="26">
        <f>1.174-0.0267*B40</f>
        <v>0.89364999999999994</v>
      </c>
      <c r="G40" s="26">
        <f t="shared" si="16"/>
        <v>0.11053100664829107</v>
      </c>
      <c r="H40" s="27">
        <f t="shared" si="17"/>
        <v>0.12034130261780154</v>
      </c>
      <c r="I40" s="26">
        <f t="shared" si="18"/>
        <v>1.2846274075918176</v>
      </c>
      <c r="J40" s="21">
        <f t="shared" si="19"/>
        <v>1.398645866856574</v>
      </c>
    </row>
    <row r="41" spans="2:14">
      <c r="B41">
        <f t="shared" ref="B41" si="20">B22</f>
        <v>11.5</v>
      </c>
      <c r="C41" s="20">
        <f t="shared" ref="C41:C44" si="21">P22</f>
        <v>10.185184891319567</v>
      </c>
      <c r="D41">
        <f t="shared" ref="D41:D44" si="22">E22</f>
        <v>190.42</v>
      </c>
      <c r="E41">
        <f t="shared" ref="E41:E44" si="23">F22</f>
        <v>234.565</v>
      </c>
      <c r="F41" s="26">
        <f t="shared" ref="F41:F44" si="24">1.174-0.0267*B41</f>
        <v>0.86694999999999989</v>
      </c>
      <c r="G41" s="26">
        <f t="shared" ref="G41:G44" si="25">0.65*0.16*(E41/D41)*F41</f>
        <v>0.11106520944228548</v>
      </c>
      <c r="H41" s="27">
        <f t="shared" ref="H41:H44" si="26">EXP((C41/14.1)+((C41/126)^2)-((C41/23.6)^3)+((C41/25.4)^4)-2.8)</f>
        <v>0.1193563612798796</v>
      </c>
      <c r="I41" s="26">
        <f t="shared" si="18"/>
        <v>1.2846274075918176</v>
      </c>
      <c r="J41" s="21">
        <f t="shared" ref="J41:J44" si="27">(H41*I41)/G41</f>
        <v>1.3805263929227141</v>
      </c>
    </row>
    <row r="42" spans="2:14">
      <c r="B42">
        <f t="shared" ref="B42" si="28">B23</f>
        <v>12</v>
      </c>
      <c r="C42" s="20">
        <f t="shared" si="21"/>
        <v>10.733252975181681</v>
      </c>
      <c r="D42">
        <f t="shared" si="22"/>
        <v>194.92999999999998</v>
      </c>
      <c r="E42">
        <f t="shared" si="23"/>
        <v>243.98</v>
      </c>
      <c r="F42" s="26">
        <f t="shared" si="24"/>
        <v>0.85359999999999991</v>
      </c>
      <c r="G42" s="26">
        <f t="shared" si="25"/>
        <v>0.11111259483917305</v>
      </c>
      <c r="H42" s="27">
        <f t="shared" si="26"/>
        <v>0.12322957804391715</v>
      </c>
      <c r="I42" s="26">
        <f t="shared" si="18"/>
        <v>1.2846274075918176</v>
      </c>
      <c r="J42" s="21">
        <f t="shared" si="27"/>
        <v>1.4247178153864906</v>
      </c>
    </row>
    <row r="43" spans="2:14">
      <c r="B43">
        <f t="shared" ref="B43" si="29">B24</f>
        <v>13.5</v>
      </c>
      <c r="C43" s="20">
        <f t="shared" si="21"/>
        <v>13.664326444044139</v>
      </c>
      <c r="D43">
        <f t="shared" si="22"/>
        <v>220.82</v>
      </c>
      <c r="E43">
        <f t="shared" si="23"/>
        <v>284.58499999999998</v>
      </c>
      <c r="F43" s="26">
        <f t="shared" si="24"/>
        <v>0.81354999999999988</v>
      </c>
      <c r="G43" s="26">
        <f t="shared" si="25"/>
        <v>0.10904134218820757</v>
      </c>
      <c r="H43" s="27">
        <f t="shared" si="26"/>
        <v>0.14522324938224965</v>
      </c>
      <c r="I43" s="26">
        <f t="shared" si="18"/>
        <v>1.2846274075918176</v>
      </c>
      <c r="J43" s="21">
        <f t="shared" si="27"/>
        <v>1.7108902241314758</v>
      </c>
    </row>
    <row r="44" spans="2:14">
      <c r="B44">
        <f t="shared" ref="B44" si="30">B25</f>
        <v>15</v>
      </c>
      <c r="C44" s="20">
        <f t="shared" si="21"/>
        <v>25.000485718535849</v>
      </c>
      <c r="D44">
        <f t="shared" si="22"/>
        <v>246.70999999999998</v>
      </c>
      <c r="E44">
        <f t="shared" si="23"/>
        <v>325.19</v>
      </c>
      <c r="F44" s="26">
        <f t="shared" si="24"/>
        <v>0.77349999999999985</v>
      </c>
      <c r="G44" s="26">
        <f t="shared" si="25"/>
        <v>0.10603374147784848</v>
      </c>
      <c r="H44" s="27">
        <f t="shared" si="26"/>
        <v>0.29002301803874997</v>
      </c>
      <c r="I44" s="26">
        <f t="shared" si="18"/>
        <v>1.2846274075918176</v>
      </c>
      <c r="J44" s="21">
        <f t="shared" si="27"/>
        <v>3.5137071710603389</v>
      </c>
    </row>
    <row r="45" spans="2:14">
      <c r="C45" s="20"/>
      <c r="F45" s="26"/>
      <c r="G45" s="26"/>
      <c r="H45" s="27"/>
      <c r="I45" s="26"/>
      <c r="J45" s="21"/>
    </row>
    <row r="51" spans="2:17" ht="22.8">
      <c r="E51" s="30" t="s">
        <v>56</v>
      </c>
      <c r="F51" s="30"/>
      <c r="G51" s="30"/>
      <c r="H51" s="30"/>
      <c r="N51" s="1"/>
      <c r="O51" s="1"/>
    </row>
    <row r="52" spans="2:17" ht="24.6">
      <c r="E52" s="2" t="s">
        <v>1</v>
      </c>
      <c r="F52" s="2"/>
      <c r="G52" s="2"/>
      <c r="H52" s="2"/>
      <c r="I52" s="2"/>
      <c r="J52" s="2"/>
      <c r="K52" s="2"/>
      <c r="N52" s="1"/>
      <c r="O52" s="1"/>
      <c r="Q52" s="3" t="s">
        <v>57</v>
      </c>
    </row>
    <row r="53" spans="2:17" ht="24.6">
      <c r="E53" s="4" t="s">
        <v>58</v>
      </c>
      <c r="F53" s="4"/>
      <c r="G53" s="4"/>
      <c r="H53" s="4"/>
      <c r="I53" s="4"/>
      <c r="N53" s="1"/>
      <c r="O53" s="1"/>
    </row>
    <row r="54" spans="2:17">
      <c r="N54" s="1"/>
      <c r="O54" s="1"/>
    </row>
    <row r="55" spans="2:17">
      <c r="C55" s="5" t="s">
        <v>4</v>
      </c>
      <c r="D55" s="5" t="s">
        <v>4</v>
      </c>
      <c r="E55" s="6" t="s">
        <v>5</v>
      </c>
      <c r="F55" s="6" t="s">
        <v>6</v>
      </c>
      <c r="G55" s="6" t="s">
        <v>7</v>
      </c>
      <c r="H55" s="6" t="s">
        <v>8</v>
      </c>
      <c r="I55" s="6" t="s">
        <v>9</v>
      </c>
      <c r="J55" s="6" t="s">
        <v>7</v>
      </c>
      <c r="K55" s="6" t="s">
        <v>7</v>
      </c>
      <c r="L55" s="6" t="s">
        <v>7</v>
      </c>
      <c r="M55" s="6" t="s">
        <v>10</v>
      </c>
      <c r="N55" s="7" t="s">
        <v>11</v>
      </c>
      <c r="O55" s="7" t="s">
        <v>12</v>
      </c>
      <c r="P55" s="6" t="s">
        <v>12</v>
      </c>
    </row>
    <row r="56" spans="2:17">
      <c r="B56" s="8" t="s">
        <v>13</v>
      </c>
      <c r="C56" s="5" t="s">
        <v>14</v>
      </c>
      <c r="D56" s="5" t="s">
        <v>14</v>
      </c>
      <c r="E56" s="6" t="s">
        <v>14</v>
      </c>
      <c r="F56" s="6" t="s">
        <v>14</v>
      </c>
      <c r="G56" s="6" t="s">
        <v>15</v>
      </c>
      <c r="H56" s="6" t="s">
        <v>16</v>
      </c>
      <c r="I56" s="6" t="s">
        <v>17</v>
      </c>
      <c r="J56" s="6" t="s">
        <v>18</v>
      </c>
      <c r="K56" s="6" t="s">
        <v>19</v>
      </c>
      <c r="L56" s="6" t="s">
        <v>20</v>
      </c>
      <c r="M56" s="6" t="s">
        <v>21</v>
      </c>
      <c r="N56" s="7" t="s">
        <v>22</v>
      </c>
      <c r="O56" s="7" t="s">
        <v>22</v>
      </c>
      <c r="P56" s="6" t="s">
        <v>22</v>
      </c>
    </row>
    <row r="57" spans="2:17" ht="16.2">
      <c r="B57" s="9"/>
      <c r="C57" s="5" t="s">
        <v>23</v>
      </c>
      <c r="D57" s="5" t="s">
        <v>24</v>
      </c>
      <c r="E57" s="6" t="s">
        <v>25</v>
      </c>
      <c r="F57" s="6" t="s">
        <v>25</v>
      </c>
      <c r="G57" s="10"/>
      <c r="H57" s="6" t="s">
        <v>7</v>
      </c>
      <c r="I57" s="10"/>
      <c r="J57" s="10"/>
      <c r="K57" s="6" t="s">
        <v>26</v>
      </c>
      <c r="L57" s="6" t="s">
        <v>27</v>
      </c>
      <c r="M57" s="6" t="s">
        <v>28</v>
      </c>
      <c r="N57" s="11"/>
      <c r="O57" s="7" t="s">
        <v>29</v>
      </c>
      <c r="P57" s="6" t="s">
        <v>30</v>
      </c>
    </row>
    <row r="58" spans="2:17" ht="23.4">
      <c r="B58" s="9" t="s">
        <v>31</v>
      </c>
      <c r="C58" s="12" t="s">
        <v>32</v>
      </c>
      <c r="D58" s="12" t="s">
        <v>33</v>
      </c>
      <c r="E58" s="13" t="s">
        <v>34</v>
      </c>
      <c r="F58" s="14" t="s">
        <v>35</v>
      </c>
      <c r="G58" s="15" t="s">
        <v>36</v>
      </c>
      <c r="H58" s="15" t="s">
        <v>37</v>
      </c>
      <c r="I58" s="15" t="s">
        <v>38</v>
      </c>
      <c r="J58" s="15" t="s">
        <v>39</v>
      </c>
      <c r="K58" s="6" t="s">
        <v>40</v>
      </c>
      <c r="L58" s="10"/>
      <c r="M58" s="10"/>
      <c r="N58" s="11"/>
      <c r="O58" s="16" t="s">
        <v>41</v>
      </c>
      <c r="P58" s="6" t="s">
        <v>7</v>
      </c>
    </row>
    <row r="59" spans="2:17" ht="21">
      <c r="J59" s="17"/>
      <c r="K59" s="15" t="s">
        <v>42</v>
      </c>
      <c r="L59" s="15" t="s">
        <v>43</v>
      </c>
      <c r="M59" s="15" t="s">
        <v>44</v>
      </c>
      <c r="N59" s="18" t="s">
        <v>45</v>
      </c>
      <c r="O59" s="11"/>
      <c r="P59" s="19" t="s">
        <v>46</v>
      </c>
    </row>
    <row r="60" spans="2:17">
      <c r="N60" s="1"/>
      <c r="O60" s="1"/>
    </row>
    <row r="61" spans="2:17">
      <c r="B61">
        <v>1.5</v>
      </c>
      <c r="D61">
        <v>23.34</v>
      </c>
      <c r="E61">
        <f>F61</f>
        <v>35.01</v>
      </c>
      <c r="F61">
        <f>B61*D61</f>
        <v>35.01</v>
      </c>
      <c r="G61" s="1">
        <f>2.2/(1.2+E61/100)</f>
        <v>1.4192632733372041</v>
      </c>
      <c r="H61">
        <v>0.7</v>
      </c>
      <c r="I61">
        <v>94.94</v>
      </c>
      <c r="J61" s="1">
        <f>EXP(1.63+9.7/(I61+0.001)-(15.7/(I61+0.001))^2)</f>
        <v>5.5004111723426377</v>
      </c>
      <c r="K61">
        <v>1.05</v>
      </c>
      <c r="L61">
        <v>0.75</v>
      </c>
      <c r="M61">
        <v>1</v>
      </c>
      <c r="N61" s="1">
        <v>7</v>
      </c>
      <c r="O61" s="1">
        <f>N61*M61*L61*K61*H61*G61</f>
        <v>5.4765821559899361</v>
      </c>
      <c r="P61" s="20">
        <f>O61+J61</f>
        <v>10.976993328332574</v>
      </c>
    </row>
    <row r="62" spans="2:17">
      <c r="B62">
        <v>2</v>
      </c>
      <c r="D62">
        <v>23.34</v>
      </c>
      <c r="E62">
        <f t="shared" ref="E62:E68" si="31">F62</f>
        <v>46.68</v>
      </c>
      <c r="F62" s="28">
        <f>F61+(B62-B61)*D61</f>
        <v>46.68</v>
      </c>
      <c r="G62" s="1">
        <f t="shared" ref="G62:G75" si="32">2.2/(1.2+E62/100)</f>
        <v>1.3198944084473245</v>
      </c>
      <c r="H62">
        <v>0.7</v>
      </c>
      <c r="I62">
        <v>94.94</v>
      </c>
      <c r="J62" s="1">
        <f t="shared" ref="J62:J75" si="33">EXP(1.63+9.7/(I62+0.001)-(15.7/(I62+0.001))^2)</f>
        <v>5.5004111723426377</v>
      </c>
      <c r="K62">
        <v>1.05</v>
      </c>
      <c r="L62">
        <v>0.75</v>
      </c>
      <c r="M62">
        <v>1</v>
      </c>
      <c r="N62" s="1">
        <v>7</v>
      </c>
      <c r="O62" s="1">
        <f t="shared" ref="O62:O75" si="34">N62*M62*L62*K62*H62*G62</f>
        <v>5.0931425485961128</v>
      </c>
      <c r="P62" s="20">
        <f t="shared" ref="P62:P75" si="35">O62+J62</f>
        <v>10.59355372093875</v>
      </c>
    </row>
    <row r="63" spans="2:17">
      <c r="B63">
        <v>3</v>
      </c>
      <c r="D63">
        <v>15.49</v>
      </c>
      <c r="E63">
        <f t="shared" si="31"/>
        <v>70.02</v>
      </c>
      <c r="F63" s="28">
        <f t="shared" ref="F63:F68" si="36">F62+(B63-B62)*D62</f>
        <v>70.02</v>
      </c>
      <c r="G63" s="1">
        <f t="shared" si="32"/>
        <v>1.157772866014104</v>
      </c>
      <c r="H63">
        <v>0.7</v>
      </c>
      <c r="I63">
        <v>85.56</v>
      </c>
      <c r="J63" s="1">
        <f t="shared" si="33"/>
        <v>5.5272978492277698</v>
      </c>
      <c r="K63">
        <v>1.05</v>
      </c>
      <c r="L63">
        <v>0.75</v>
      </c>
      <c r="M63">
        <v>1</v>
      </c>
      <c r="N63" s="1">
        <v>12</v>
      </c>
      <c r="O63" s="1">
        <f t="shared" si="34"/>
        <v>7.6586675086832985</v>
      </c>
      <c r="P63" s="20">
        <f t="shared" si="35"/>
        <v>13.185965357911069</v>
      </c>
    </row>
    <row r="64" spans="2:17">
      <c r="B64">
        <v>4.5</v>
      </c>
      <c r="D64">
        <v>15.49</v>
      </c>
      <c r="E64">
        <f t="shared" si="31"/>
        <v>93.254999999999995</v>
      </c>
      <c r="F64" s="28">
        <f t="shared" si="36"/>
        <v>93.254999999999995</v>
      </c>
      <c r="G64" s="1">
        <f t="shared" si="32"/>
        <v>1.0316288012004409</v>
      </c>
      <c r="H64">
        <v>0.7</v>
      </c>
      <c r="I64">
        <v>85.56</v>
      </c>
      <c r="J64" s="1">
        <f t="shared" si="33"/>
        <v>5.5272978492277698</v>
      </c>
      <c r="K64">
        <v>1.05</v>
      </c>
      <c r="L64">
        <v>1</v>
      </c>
      <c r="M64">
        <v>1</v>
      </c>
      <c r="N64" s="1">
        <v>18</v>
      </c>
      <c r="O64" s="1">
        <f t="shared" si="34"/>
        <v>13.648449039881832</v>
      </c>
      <c r="P64" s="20">
        <f t="shared" si="35"/>
        <v>19.175746889109604</v>
      </c>
    </row>
    <row r="65" spans="2:16">
      <c r="B65">
        <v>5.5</v>
      </c>
      <c r="D65">
        <v>15.49</v>
      </c>
      <c r="E65">
        <f t="shared" si="31"/>
        <v>108.74499999999999</v>
      </c>
      <c r="F65" s="28">
        <f t="shared" si="36"/>
        <v>108.74499999999999</v>
      </c>
      <c r="G65" s="1">
        <f t="shared" si="32"/>
        <v>0.96176965616734811</v>
      </c>
      <c r="H65">
        <v>0.7</v>
      </c>
      <c r="I65">
        <v>85.56</v>
      </c>
      <c r="J65" s="1">
        <f t="shared" si="33"/>
        <v>5.5272978492277698</v>
      </c>
      <c r="K65">
        <v>1.05</v>
      </c>
      <c r="L65">
        <v>1</v>
      </c>
      <c r="M65">
        <v>1</v>
      </c>
      <c r="N65" s="1">
        <v>18</v>
      </c>
      <c r="O65" s="1">
        <f t="shared" si="34"/>
        <v>12.724212551094016</v>
      </c>
      <c r="P65" s="20">
        <f t="shared" si="35"/>
        <v>18.251510400321784</v>
      </c>
    </row>
    <row r="66" spans="2:16">
      <c r="B66">
        <v>6</v>
      </c>
      <c r="D66">
        <v>17.260000000000002</v>
      </c>
      <c r="E66">
        <f t="shared" si="31"/>
        <v>116.49</v>
      </c>
      <c r="F66" s="28">
        <f t="shared" si="36"/>
        <v>116.49</v>
      </c>
      <c r="G66" s="1">
        <f t="shared" si="32"/>
        <v>0.93027189310330249</v>
      </c>
      <c r="H66">
        <v>0.7</v>
      </c>
      <c r="I66">
        <v>82.93</v>
      </c>
      <c r="J66" s="1">
        <f t="shared" si="33"/>
        <v>5.5351845720878323</v>
      </c>
      <c r="K66">
        <v>1.05</v>
      </c>
      <c r="L66">
        <v>1</v>
      </c>
      <c r="M66">
        <v>1</v>
      </c>
      <c r="N66" s="1">
        <v>14</v>
      </c>
      <c r="O66" s="1">
        <f t="shared" si="34"/>
        <v>9.5724977800329842</v>
      </c>
      <c r="P66" s="20">
        <f t="shared" si="35"/>
        <v>15.107682352120817</v>
      </c>
    </row>
    <row r="67" spans="2:16">
      <c r="B67">
        <v>6.5</v>
      </c>
      <c r="D67">
        <v>17.260000000000002</v>
      </c>
      <c r="E67">
        <f t="shared" si="31"/>
        <v>125.11999999999999</v>
      </c>
      <c r="F67" s="28">
        <f t="shared" si="36"/>
        <v>125.11999999999999</v>
      </c>
      <c r="G67" s="1">
        <f t="shared" si="32"/>
        <v>0.89751958224543082</v>
      </c>
      <c r="H67">
        <v>0.7</v>
      </c>
      <c r="I67">
        <v>82.93</v>
      </c>
      <c r="J67" s="1">
        <f t="shared" si="33"/>
        <v>5.5351845720878323</v>
      </c>
      <c r="K67">
        <v>1.05</v>
      </c>
      <c r="L67">
        <v>1</v>
      </c>
      <c r="M67">
        <v>1</v>
      </c>
      <c r="N67" s="1">
        <v>14</v>
      </c>
      <c r="O67" s="1">
        <f t="shared" si="34"/>
        <v>9.2354765013054845</v>
      </c>
      <c r="P67" s="20">
        <f t="shared" si="35"/>
        <v>14.770661073393317</v>
      </c>
    </row>
    <row r="68" spans="2:16">
      <c r="B68">
        <v>7.5</v>
      </c>
      <c r="C68">
        <v>21.38</v>
      </c>
      <c r="D68">
        <v>17.36</v>
      </c>
      <c r="E68">
        <f t="shared" si="31"/>
        <v>142.38</v>
      </c>
      <c r="F68" s="28">
        <f t="shared" si="36"/>
        <v>142.38</v>
      </c>
      <c r="G68" s="1">
        <f t="shared" si="32"/>
        <v>0.8384785425718424</v>
      </c>
      <c r="H68">
        <v>0.7</v>
      </c>
      <c r="I68">
        <v>74.510000000000005</v>
      </c>
      <c r="J68" s="1">
        <f t="shared" si="33"/>
        <v>5.5610371034486965</v>
      </c>
      <c r="K68">
        <v>1.05</v>
      </c>
      <c r="L68">
        <v>1</v>
      </c>
      <c r="M68">
        <v>1</v>
      </c>
      <c r="N68" s="1">
        <v>14</v>
      </c>
      <c r="O68" s="1">
        <f t="shared" si="34"/>
        <v>8.6279442030642599</v>
      </c>
      <c r="P68" s="20">
        <f t="shared" si="35"/>
        <v>14.188981306512957</v>
      </c>
    </row>
    <row r="69" spans="2:16">
      <c r="B69">
        <v>8.25</v>
      </c>
      <c r="C69">
        <v>21.38</v>
      </c>
      <c r="D69">
        <v>17.36</v>
      </c>
      <c r="E69">
        <f t="shared" ref="E69:E75" si="37">F69-(B69-7)*9.81</f>
        <v>146.1525</v>
      </c>
      <c r="F69">
        <f>F68+(B69-B68)*C68</f>
        <v>158.41499999999999</v>
      </c>
      <c r="G69" s="1">
        <f t="shared" si="32"/>
        <v>0.82659377612459028</v>
      </c>
      <c r="H69">
        <v>0.7</v>
      </c>
      <c r="I69">
        <v>74.510000000000005</v>
      </c>
      <c r="J69" s="1">
        <f t="shared" si="33"/>
        <v>5.5610371034486965</v>
      </c>
      <c r="K69">
        <v>1.05</v>
      </c>
      <c r="L69">
        <v>1</v>
      </c>
      <c r="M69">
        <v>1</v>
      </c>
      <c r="N69" s="1">
        <v>14</v>
      </c>
      <c r="O69" s="1">
        <f t="shared" si="34"/>
        <v>8.5056499563220349</v>
      </c>
      <c r="P69" s="20">
        <f t="shared" si="35"/>
        <v>14.066687059770732</v>
      </c>
    </row>
    <row r="70" spans="2:16">
      <c r="B70">
        <v>9</v>
      </c>
      <c r="C70">
        <v>19.809999999999999</v>
      </c>
      <c r="D70">
        <v>14.61</v>
      </c>
      <c r="E70">
        <f t="shared" si="37"/>
        <v>154.82999999999998</v>
      </c>
      <c r="F70">
        <f t="shared" ref="F70:F76" si="38">F69+(B70-B69)*C69</f>
        <v>174.45</v>
      </c>
      <c r="G70" s="1">
        <f t="shared" si="32"/>
        <v>0.80049485136266074</v>
      </c>
      <c r="H70">
        <v>0.7</v>
      </c>
      <c r="I70">
        <v>96.48</v>
      </c>
      <c r="J70" s="1">
        <f t="shared" si="33"/>
        <v>5.4962061760305039</v>
      </c>
      <c r="K70">
        <v>1.05</v>
      </c>
      <c r="L70">
        <v>1</v>
      </c>
      <c r="M70">
        <v>1</v>
      </c>
      <c r="N70" s="1">
        <v>29</v>
      </c>
      <c r="O70" s="1">
        <f t="shared" si="34"/>
        <v>17.062547756795116</v>
      </c>
      <c r="P70" s="20">
        <f t="shared" si="35"/>
        <v>22.558753932825621</v>
      </c>
    </row>
    <row r="71" spans="2:16">
      <c r="B71">
        <v>10</v>
      </c>
      <c r="C71">
        <v>19.809999999999999</v>
      </c>
      <c r="D71">
        <v>14.61</v>
      </c>
      <c r="E71">
        <f t="shared" si="37"/>
        <v>164.82999999999998</v>
      </c>
      <c r="F71">
        <f t="shared" si="38"/>
        <v>194.26</v>
      </c>
      <c r="G71" s="1">
        <f t="shared" si="32"/>
        <v>0.77239054874837632</v>
      </c>
      <c r="H71">
        <v>0.7</v>
      </c>
      <c r="I71">
        <v>96.48</v>
      </c>
      <c r="J71" s="1">
        <f t="shared" si="33"/>
        <v>5.4962061760305039</v>
      </c>
      <c r="K71">
        <v>1.05</v>
      </c>
      <c r="L71">
        <v>1</v>
      </c>
      <c r="M71">
        <v>1</v>
      </c>
      <c r="N71" s="1">
        <v>29</v>
      </c>
      <c r="O71" s="1">
        <f t="shared" si="34"/>
        <v>16.463504546571642</v>
      </c>
      <c r="P71" s="20">
        <f t="shared" si="35"/>
        <v>21.959710722602146</v>
      </c>
    </row>
    <row r="72" spans="2:16">
      <c r="B72">
        <v>10.5</v>
      </c>
      <c r="C72">
        <v>28.05</v>
      </c>
      <c r="D72">
        <v>13.24</v>
      </c>
      <c r="E72">
        <f t="shared" si="37"/>
        <v>169.82999999999998</v>
      </c>
      <c r="F72">
        <f t="shared" si="38"/>
        <v>204.16499999999999</v>
      </c>
      <c r="G72" s="1">
        <f t="shared" si="32"/>
        <v>0.75906565917951907</v>
      </c>
      <c r="H72">
        <v>0.7</v>
      </c>
      <c r="I72">
        <v>82.57</v>
      </c>
      <c r="J72" s="1">
        <f t="shared" si="33"/>
        <v>5.5362737633829715</v>
      </c>
      <c r="K72">
        <v>1.05</v>
      </c>
      <c r="L72">
        <v>1</v>
      </c>
      <c r="M72">
        <v>1</v>
      </c>
      <c r="N72" s="1">
        <v>14</v>
      </c>
      <c r="O72" s="1">
        <f t="shared" si="34"/>
        <v>7.810785632957252</v>
      </c>
      <c r="P72" s="20">
        <f t="shared" si="35"/>
        <v>13.347059396340224</v>
      </c>
    </row>
    <row r="73" spans="2:16">
      <c r="B73">
        <v>12</v>
      </c>
      <c r="C73">
        <v>28.05</v>
      </c>
      <c r="D73">
        <v>13.24</v>
      </c>
      <c r="E73">
        <f t="shared" si="37"/>
        <v>197.19</v>
      </c>
      <c r="F73">
        <f t="shared" si="38"/>
        <v>246.24</v>
      </c>
      <c r="G73" s="1">
        <f t="shared" si="32"/>
        <v>0.69359059238941967</v>
      </c>
      <c r="H73">
        <v>0.7</v>
      </c>
      <c r="I73">
        <v>82.57</v>
      </c>
      <c r="J73" s="1">
        <f t="shared" si="33"/>
        <v>5.5362737633829715</v>
      </c>
      <c r="K73">
        <v>1.05</v>
      </c>
      <c r="L73">
        <v>1</v>
      </c>
      <c r="M73">
        <v>1</v>
      </c>
      <c r="N73" s="1">
        <v>16</v>
      </c>
      <c r="O73" s="1">
        <f t="shared" si="34"/>
        <v>8.1566253664995756</v>
      </c>
      <c r="P73" s="20">
        <f t="shared" si="35"/>
        <v>13.692899129882548</v>
      </c>
    </row>
    <row r="74" spans="2:16">
      <c r="B74">
        <v>12.5</v>
      </c>
      <c r="C74">
        <v>28.05</v>
      </c>
      <c r="D74">
        <v>13.24</v>
      </c>
      <c r="E74">
        <f t="shared" si="37"/>
        <v>206.30999999999997</v>
      </c>
      <c r="F74">
        <f t="shared" si="38"/>
        <v>260.26499999999999</v>
      </c>
      <c r="G74" s="1">
        <f t="shared" si="32"/>
        <v>0.67420551009775997</v>
      </c>
      <c r="H74">
        <v>0.7</v>
      </c>
      <c r="I74">
        <v>82.57</v>
      </c>
      <c r="J74" s="1">
        <f t="shared" si="33"/>
        <v>5.5362737633829715</v>
      </c>
      <c r="K74">
        <v>1.05</v>
      </c>
      <c r="L74">
        <v>1</v>
      </c>
      <c r="M74">
        <v>1</v>
      </c>
      <c r="N74" s="1">
        <v>16</v>
      </c>
      <c r="O74" s="1">
        <f t="shared" si="34"/>
        <v>7.9286567987496568</v>
      </c>
      <c r="P74" s="20">
        <f t="shared" si="35"/>
        <v>13.464930562132629</v>
      </c>
    </row>
    <row r="75" spans="2:16">
      <c r="B75">
        <v>13.5</v>
      </c>
      <c r="C75">
        <v>22.75</v>
      </c>
      <c r="D75">
        <v>17.55</v>
      </c>
      <c r="E75">
        <f t="shared" si="37"/>
        <v>224.55</v>
      </c>
      <c r="F75">
        <f t="shared" si="38"/>
        <v>288.315</v>
      </c>
      <c r="G75" s="1">
        <f t="shared" si="32"/>
        <v>0.63851400377303735</v>
      </c>
      <c r="H75">
        <v>0.7</v>
      </c>
      <c r="I75">
        <v>40.47</v>
      </c>
      <c r="J75" s="1">
        <f t="shared" si="33"/>
        <v>5.5799871868753588</v>
      </c>
      <c r="K75">
        <v>1.05</v>
      </c>
      <c r="L75">
        <v>1</v>
      </c>
      <c r="M75">
        <v>1</v>
      </c>
      <c r="N75" s="1">
        <v>12</v>
      </c>
      <c r="O75" s="1">
        <f t="shared" si="34"/>
        <v>5.63169351327819</v>
      </c>
      <c r="P75" s="20">
        <f t="shared" si="35"/>
        <v>11.211680700153549</v>
      </c>
    </row>
    <row r="76" spans="2:16">
      <c r="B76">
        <v>15</v>
      </c>
      <c r="C76">
        <v>22.75</v>
      </c>
      <c r="D76">
        <v>17.55</v>
      </c>
      <c r="E76">
        <f t="shared" ref="E76" si="39">F76-(B76-7)*9.81</f>
        <v>243.95999999999998</v>
      </c>
      <c r="F76">
        <f t="shared" si="38"/>
        <v>322.44</v>
      </c>
      <c r="G76" s="1">
        <f t="shared" ref="G76" si="40">2.2/(1.2+E76/100)</f>
        <v>0.60446202879437305</v>
      </c>
      <c r="H76">
        <v>0.7</v>
      </c>
      <c r="I76">
        <v>40.47</v>
      </c>
      <c r="J76" s="1">
        <f t="shared" ref="J76" si="41">EXP(1.63+9.7/(I76+0.001)-(15.7/(I76+0.001))^2)</f>
        <v>5.5799871868753588</v>
      </c>
      <c r="K76">
        <v>1.05</v>
      </c>
      <c r="L76">
        <v>1</v>
      </c>
      <c r="M76">
        <v>1</v>
      </c>
      <c r="N76" s="1">
        <v>15</v>
      </c>
      <c r="O76" s="1">
        <f t="shared" ref="O76" si="42">N76*M76*L76*K76*H76*G76</f>
        <v>6.6641938674579624</v>
      </c>
      <c r="P76" s="20">
        <f t="shared" ref="P76" si="43">O76+J76</f>
        <v>12.244181054333321</v>
      </c>
    </row>
    <row r="77" spans="2:16">
      <c r="M77" s="1"/>
      <c r="N77" s="1"/>
    </row>
    <row r="78" spans="2:16" ht="20.399999999999999">
      <c r="B78" s="22" t="s">
        <v>13</v>
      </c>
      <c r="C78" s="22" t="s">
        <v>48</v>
      </c>
      <c r="D78" s="22" t="s">
        <v>49</v>
      </c>
      <c r="E78" s="22" t="s">
        <v>50</v>
      </c>
      <c r="F78" s="22" t="s">
        <v>51</v>
      </c>
      <c r="G78" s="22" t="s">
        <v>52</v>
      </c>
      <c r="H78" s="22" t="s">
        <v>53</v>
      </c>
      <c r="I78" s="22" t="s">
        <v>54</v>
      </c>
      <c r="J78" s="22" t="s">
        <v>55</v>
      </c>
      <c r="M78" s="1"/>
      <c r="N78" s="1"/>
    </row>
    <row r="79" spans="2:16" ht="15.6">
      <c r="B79" s="23" t="s">
        <v>31</v>
      </c>
      <c r="C79" s="24"/>
      <c r="D79" s="24"/>
      <c r="E79" s="24"/>
      <c r="F79" s="25"/>
      <c r="G79" s="24"/>
      <c r="H79" s="24"/>
      <c r="I79" s="24"/>
      <c r="J79" s="24"/>
      <c r="M79" s="1"/>
      <c r="N79" s="1"/>
    </row>
    <row r="80" spans="2:16">
      <c r="B80">
        <f>B61</f>
        <v>1.5</v>
      </c>
      <c r="C80" s="20">
        <f>P61</f>
        <v>10.976993328332574</v>
      </c>
      <c r="D80">
        <f>E61</f>
        <v>35.01</v>
      </c>
      <c r="E80">
        <f>F61</f>
        <v>35.01</v>
      </c>
      <c r="F80" s="26">
        <f>1-0.00765*B80</f>
        <v>0.98852499999999999</v>
      </c>
      <c r="G80" s="26">
        <f>0.65*0.16*(E80/D80)*F80</f>
        <v>0.10280660000000001</v>
      </c>
      <c r="H80" s="27">
        <f>EXP((C80/14.1)+((C80/126)^2)-((C80/23.6)^3)+((C80/25.4)^4)-2.8)</f>
        <v>0.12497453896708766</v>
      </c>
      <c r="I80" s="26">
        <f>((10^2.24)/(6.8^2.56))</f>
        <v>1.2846274075918176</v>
      </c>
      <c r="J80" s="21">
        <f>(H80*I80)/G80</f>
        <v>1.5616285142030997</v>
      </c>
      <c r="M80" s="1"/>
      <c r="N80" s="1"/>
    </row>
    <row r="81" spans="2:14">
      <c r="B81">
        <f t="shared" ref="B81" si="44">B62</f>
        <v>2</v>
      </c>
      <c r="C81" s="20">
        <f t="shared" ref="C81:C94" si="45">P62</f>
        <v>10.59355372093875</v>
      </c>
      <c r="D81">
        <f t="shared" ref="D81:D94" si="46">E62</f>
        <v>46.68</v>
      </c>
      <c r="E81">
        <f t="shared" ref="E81:E94" si="47">F62</f>
        <v>46.68</v>
      </c>
      <c r="F81" s="26">
        <f t="shared" ref="F81:F89" si="48">1-0.00765*B81</f>
        <v>0.98470000000000002</v>
      </c>
      <c r="G81" s="26">
        <f t="shared" ref="G81:G94" si="49">0.65*0.16*(E81/D81)*F81</f>
        <v>0.10240880000000001</v>
      </c>
      <c r="H81" s="27">
        <f t="shared" ref="H81:H94" si="50">EXP((C81/14.1)+((C81/126)^2)-((C81/23.6)^3)+((C81/25.4)^4)-2.8)</f>
        <v>0.12223572819871145</v>
      </c>
      <c r="I81" s="26">
        <f t="shared" ref="I81:I95" si="51">((10^2.24)/(6.8^2.56))</f>
        <v>1.2846274075918176</v>
      </c>
      <c r="J81" s="21">
        <f t="shared" ref="J81:J94" si="52">(H81*I81)/G81</f>
        <v>1.533338605969494</v>
      </c>
      <c r="M81" s="1"/>
      <c r="N81" s="1"/>
    </row>
    <row r="82" spans="2:14">
      <c r="B82">
        <f t="shared" ref="B82" si="53">B63</f>
        <v>3</v>
      </c>
      <c r="C82" s="20">
        <f t="shared" si="45"/>
        <v>13.185965357911069</v>
      </c>
      <c r="D82">
        <f t="shared" si="46"/>
        <v>70.02</v>
      </c>
      <c r="E82">
        <f t="shared" si="47"/>
        <v>70.02</v>
      </c>
      <c r="F82" s="26">
        <f t="shared" si="48"/>
        <v>0.97704999999999997</v>
      </c>
      <c r="G82" s="26">
        <f t="shared" si="49"/>
        <v>0.1016132</v>
      </c>
      <c r="H82" s="27">
        <f t="shared" si="50"/>
        <v>0.1414703166946816</v>
      </c>
      <c r="I82" s="26">
        <f t="shared" si="51"/>
        <v>1.2846274075918176</v>
      </c>
      <c r="J82" s="21">
        <f t="shared" si="52"/>
        <v>1.7885141515736367</v>
      </c>
      <c r="M82" s="1"/>
      <c r="N82" s="1"/>
    </row>
    <row r="83" spans="2:14">
      <c r="B83">
        <f t="shared" ref="B83" si="54">B64</f>
        <v>4.5</v>
      </c>
      <c r="C83" s="20">
        <f t="shared" si="45"/>
        <v>19.175746889109604</v>
      </c>
      <c r="D83">
        <f t="shared" si="46"/>
        <v>93.254999999999995</v>
      </c>
      <c r="E83">
        <f t="shared" si="47"/>
        <v>93.254999999999995</v>
      </c>
      <c r="F83" s="26">
        <f t="shared" si="48"/>
        <v>0.96557499999999996</v>
      </c>
      <c r="G83" s="26">
        <f t="shared" si="49"/>
        <v>0.1004198</v>
      </c>
      <c r="H83" s="27">
        <f t="shared" si="50"/>
        <v>0.19623297555832941</v>
      </c>
      <c r="I83" s="26">
        <f t="shared" si="51"/>
        <v>1.2846274075918176</v>
      </c>
      <c r="J83" s="21">
        <f t="shared" si="52"/>
        <v>2.5103242455723391</v>
      </c>
      <c r="M83" s="1"/>
      <c r="N83" s="1"/>
    </row>
    <row r="84" spans="2:14">
      <c r="B84">
        <f t="shared" ref="B84" si="55">B65</f>
        <v>5.5</v>
      </c>
      <c r="C84" s="20">
        <f t="shared" si="45"/>
        <v>18.251510400321784</v>
      </c>
      <c r="D84">
        <f t="shared" si="46"/>
        <v>108.74499999999999</v>
      </c>
      <c r="E84">
        <f t="shared" si="47"/>
        <v>108.74499999999999</v>
      </c>
      <c r="F84" s="26">
        <f t="shared" si="48"/>
        <v>0.95792500000000003</v>
      </c>
      <c r="G84" s="26">
        <f t="shared" si="49"/>
        <v>9.962420000000001E-2</v>
      </c>
      <c r="H84" s="27">
        <f t="shared" si="50"/>
        <v>0.18627412855116615</v>
      </c>
      <c r="I84" s="26">
        <f t="shared" si="51"/>
        <v>1.2846274075918176</v>
      </c>
      <c r="J84" s="21">
        <f t="shared" si="52"/>
        <v>2.4019550557204927</v>
      </c>
      <c r="M84" s="1"/>
      <c r="N84" s="1"/>
    </row>
    <row r="85" spans="2:14">
      <c r="B85">
        <f t="shared" ref="B85" si="56">B66</f>
        <v>6</v>
      </c>
      <c r="C85" s="20">
        <f t="shared" si="45"/>
        <v>15.107682352120817</v>
      </c>
      <c r="D85">
        <f t="shared" si="46"/>
        <v>116.49</v>
      </c>
      <c r="E85">
        <f t="shared" si="47"/>
        <v>116.49</v>
      </c>
      <c r="F85" s="26">
        <f t="shared" si="48"/>
        <v>0.95409999999999995</v>
      </c>
      <c r="G85" s="26">
        <f t="shared" si="49"/>
        <v>9.9226400000000006E-2</v>
      </c>
      <c r="H85" s="27">
        <f t="shared" si="50"/>
        <v>0.15702739421544007</v>
      </c>
      <c r="I85" s="26">
        <f t="shared" si="51"/>
        <v>1.2846274075918176</v>
      </c>
      <c r="J85" s="21">
        <f t="shared" si="52"/>
        <v>2.0329437967302968</v>
      </c>
      <c r="M85" s="1"/>
      <c r="N85" s="1"/>
    </row>
    <row r="86" spans="2:14">
      <c r="B86">
        <f t="shared" ref="B86" si="57">B67</f>
        <v>6.5</v>
      </c>
      <c r="C86" s="20">
        <f t="shared" si="45"/>
        <v>14.770661073393317</v>
      </c>
      <c r="D86">
        <f t="shared" si="46"/>
        <v>125.11999999999999</v>
      </c>
      <c r="E86">
        <f t="shared" si="47"/>
        <v>125.11999999999999</v>
      </c>
      <c r="F86" s="26">
        <f t="shared" si="48"/>
        <v>0.95027499999999998</v>
      </c>
      <c r="G86" s="26">
        <f t="shared" si="49"/>
        <v>9.8828600000000003E-2</v>
      </c>
      <c r="H86" s="27">
        <f t="shared" si="50"/>
        <v>0.15420019509911101</v>
      </c>
      <c r="I86" s="26">
        <f t="shared" si="51"/>
        <v>1.2846274075918176</v>
      </c>
      <c r="J86" s="21">
        <f t="shared" si="52"/>
        <v>2.0043772438375478</v>
      </c>
      <c r="M86" s="1"/>
      <c r="N86" s="1"/>
    </row>
    <row r="87" spans="2:14">
      <c r="B87">
        <f t="shared" ref="B87" si="58">B68</f>
        <v>7.5</v>
      </c>
      <c r="C87" s="20">
        <f t="shared" si="45"/>
        <v>14.188981306512957</v>
      </c>
      <c r="D87">
        <f t="shared" si="46"/>
        <v>142.38</v>
      </c>
      <c r="E87">
        <f t="shared" si="47"/>
        <v>142.38</v>
      </c>
      <c r="F87" s="26">
        <f t="shared" si="48"/>
        <v>0.94262500000000005</v>
      </c>
      <c r="G87" s="26">
        <f t="shared" si="49"/>
        <v>9.8033000000000009E-2</v>
      </c>
      <c r="H87" s="27">
        <f t="shared" si="50"/>
        <v>0.14942555528186416</v>
      </c>
      <c r="I87" s="26">
        <f t="shared" si="51"/>
        <v>1.2846274075918176</v>
      </c>
      <c r="J87" s="21">
        <f t="shared" si="52"/>
        <v>1.9580770119215871</v>
      </c>
      <c r="M87" s="1"/>
      <c r="N87" s="1"/>
    </row>
    <row r="88" spans="2:14">
      <c r="B88">
        <f t="shared" ref="B88" si="59">B69</f>
        <v>8.25</v>
      </c>
      <c r="C88" s="20">
        <f t="shared" si="45"/>
        <v>14.066687059770732</v>
      </c>
      <c r="D88">
        <f t="shared" si="46"/>
        <v>146.1525</v>
      </c>
      <c r="E88">
        <f t="shared" si="47"/>
        <v>158.41499999999999</v>
      </c>
      <c r="F88" s="26">
        <f t="shared" si="48"/>
        <v>0.93688749999999998</v>
      </c>
      <c r="G88" s="26">
        <f t="shared" si="49"/>
        <v>0.10561140907271516</v>
      </c>
      <c r="H88" s="27">
        <f t="shared" si="50"/>
        <v>0.14843755349872637</v>
      </c>
      <c r="I88" s="26">
        <f t="shared" si="51"/>
        <v>1.2846274075918176</v>
      </c>
      <c r="J88" s="21">
        <f t="shared" si="52"/>
        <v>1.8055525554918932</v>
      </c>
      <c r="M88" s="1"/>
      <c r="N88" s="1"/>
    </row>
    <row r="89" spans="2:14">
      <c r="B89">
        <f t="shared" ref="B89" si="60">B70</f>
        <v>9</v>
      </c>
      <c r="C89" s="20">
        <f t="shared" si="45"/>
        <v>22.558753932825621</v>
      </c>
      <c r="D89">
        <f t="shared" si="46"/>
        <v>154.82999999999998</v>
      </c>
      <c r="E89">
        <f t="shared" si="47"/>
        <v>174.45</v>
      </c>
      <c r="F89" s="26">
        <f t="shared" si="48"/>
        <v>0.93115000000000003</v>
      </c>
      <c r="G89" s="26">
        <f t="shared" si="49"/>
        <v>0.10911107808564234</v>
      </c>
      <c r="H89" s="27">
        <f t="shared" si="50"/>
        <v>0.24189961822610997</v>
      </c>
      <c r="I89" s="26">
        <f t="shared" si="51"/>
        <v>1.2846274075918176</v>
      </c>
      <c r="J89" s="21">
        <f t="shared" si="52"/>
        <v>2.8480231788686634</v>
      </c>
      <c r="M89" s="1"/>
      <c r="N89" s="1"/>
    </row>
    <row r="90" spans="2:14">
      <c r="B90">
        <f t="shared" ref="B90" si="61">B71</f>
        <v>10</v>
      </c>
      <c r="C90" s="20">
        <f t="shared" si="45"/>
        <v>21.959710722602146</v>
      </c>
      <c r="D90">
        <f t="shared" si="46"/>
        <v>164.82999999999998</v>
      </c>
      <c r="E90">
        <f t="shared" si="47"/>
        <v>194.26</v>
      </c>
      <c r="F90" s="26">
        <f>1.174-0.0267*B90</f>
        <v>0.90699999999999992</v>
      </c>
      <c r="G90" s="26">
        <f t="shared" si="49"/>
        <v>0.11117003749317481</v>
      </c>
      <c r="H90" s="27">
        <f t="shared" si="50"/>
        <v>0.23243298654932032</v>
      </c>
      <c r="I90" s="26">
        <f t="shared" si="51"/>
        <v>1.2846274075918176</v>
      </c>
      <c r="J90" s="21">
        <f t="shared" si="52"/>
        <v>2.6858836398972059</v>
      </c>
    </row>
    <row r="91" spans="2:14">
      <c r="B91">
        <f t="shared" ref="B91" si="62">B72</f>
        <v>10.5</v>
      </c>
      <c r="C91" s="20">
        <f t="shared" si="45"/>
        <v>13.347059396340224</v>
      </c>
      <c r="D91">
        <f t="shared" si="46"/>
        <v>169.82999999999998</v>
      </c>
      <c r="E91">
        <f t="shared" si="47"/>
        <v>204.16499999999999</v>
      </c>
      <c r="F91" s="26">
        <f t="shared" ref="F91:F94" si="63">1.174-0.0267*B91</f>
        <v>0.89364999999999994</v>
      </c>
      <c r="G91" s="26">
        <f t="shared" si="49"/>
        <v>0.11172945553789083</v>
      </c>
      <c r="H91" s="27">
        <f t="shared" si="50"/>
        <v>0.14272617477395702</v>
      </c>
      <c r="I91" s="26">
        <f t="shared" si="51"/>
        <v>1.2846274075918176</v>
      </c>
      <c r="J91" s="21">
        <f t="shared" si="52"/>
        <v>1.6410171786184491</v>
      </c>
    </row>
    <row r="92" spans="2:14">
      <c r="B92">
        <f t="shared" ref="B92" si="64">B73</f>
        <v>12</v>
      </c>
      <c r="C92" s="20">
        <f t="shared" si="45"/>
        <v>13.692899129882548</v>
      </c>
      <c r="D92">
        <f t="shared" si="46"/>
        <v>197.19</v>
      </c>
      <c r="E92">
        <f t="shared" si="47"/>
        <v>246.24</v>
      </c>
      <c r="F92" s="26">
        <f t="shared" si="63"/>
        <v>0.85359999999999991</v>
      </c>
      <c r="G92" s="26">
        <f t="shared" si="49"/>
        <v>0.11085657617526244</v>
      </c>
      <c r="H92" s="27">
        <f t="shared" si="50"/>
        <v>0.14544971992332156</v>
      </c>
      <c r="I92" s="26">
        <f t="shared" si="51"/>
        <v>1.2846274075918176</v>
      </c>
      <c r="J92" s="21">
        <f t="shared" si="52"/>
        <v>1.6854994361782181</v>
      </c>
    </row>
    <row r="93" spans="2:14">
      <c r="B93">
        <f t="shared" ref="B93" si="65">B74</f>
        <v>12.5</v>
      </c>
      <c r="C93" s="20">
        <f t="shared" si="45"/>
        <v>13.464930562132629</v>
      </c>
      <c r="D93">
        <f t="shared" si="46"/>
        <v>206.30999999999997</v>
      </c>
      <c r="E93">
        <f t="shared" si="47"/>
        <v>260.26499999999999</v>
      </c>
      <c r="F93" s="26">
        <f t="shared" si="63"/>
        <v>0.84024999999999994</v>
      </c>
      <c r="G93" s="26">
        <f t="shared" si="49"/>
        <v>0.11023952930056712</v>
      </c>
      <c r="H93" s="27">
        <f t="shared" si="50"/>
        <v>0.14365016069547976</v>
      </c>
      <c r="I93" s="26">
        <f t="shared" si="51"/>
        <v>1.2846274075918176</v>
      </c>
      <c r="J93" s="21">
        <f t="shared" si="52"/>
        <v>1.6739633660013535</v>
      </c>
    </row>
    <row r="94" spans="2:14">
      <c r="B94">
        <f t="shared" ref="B94" si="66">B75</f>
        <v>13.5</v>
      </c>
      <c r="C94" s="20">
        <f t="shared" si="45"/>
        <v>11.211680700153549</v>
      </c>
      <c r="D94">
        <f t="shared" si="46"/>
        <v>224.55</v>
      </c>
      <c r="E94">
        <f t="shared" si="47"/>
        <v>288.315</v>
      </c>
      <c r="F94" s="26">
        <f t="shared" si="63"/>
        <v>0.81354999999999988</v>
      </c>
      <c r="G94" s="26">
        <f t="shared" si="49"/>
        <v>0.10863549987975951</v>
      </c>
      <c r="H94" s="27">
        <f t="shared" si="50"/>
        <v>0.12666799900704787</v>
      </c>
      <c r="I94" s="26">
        <f t="shared" si="51"/>
        <v>1.2846274075918176</v>
      </c>
      <c r="J94" s="21">
        <f t="shared" si="52"/>
        <v>1.4978638048278021</v>
      </c>
    </row>
    <row r="95" spans="2:14">
      <c r="B95">
        <f t="shared" ref="B95" si="67">B76</f>
        <v>15</v>
      </c>
      <c r="C95" s="20">
        <f t="shared" ref="C95" si="68">P76</f>
        <v>12.244181054333321</v>
      </c>
      <c r="D95">
        <f t="shared" ref="D95" si="69">E76</f>
        <v>243.95999999999998</v>
      </c>
      <c r="E95">
        <f t="shared" ref="E95" si="70">F76</f>
        <v>322.44</v>
      </c>
      <c r="F95" s="26">
        <f t="shared" ref="F95" si="71">1.174-0.0267*B95</f>
        <v>0.77349999999999985</v>
      </c>
      <c r="G95" s="26">
        <f t="shared" ref="G95" si="72">0.65*0.16*(E95/D95)*F95</f>
        <v>0.10632219773733398</v>
      </c>
      <c r="H95" s="27">
        <f t="shared" ref="H95" si="73">EXP((C95/14.1)+((C95/126)^2)-((C95/23.6)^3)+((C95/25.4)^4)-2.8)</f>
        <v>0.13427970130549452</v>
      </c>
      <c r="I95" s="26">
        <f t="shared" si="51"/>
        <v>1.2846274075918176</v>
      </c>
      <c r="J95" s="21">
        <f t="shared" ref="J95" si="74">(H95*I95)/G95</f>
        <v>1.6224211712255605</v>
      </c>
    </row>
    <row r="96" spans="2:14">
      <c r="C96" s="20"/>
      <c r="F96" s="26"/>
      <c r="G96" s="26"/>
      <c r="H96" s="27"/>
      <c r="I96" s="26"/>
      <c r="J96" s="21"/>
    </row>
    <row r="104" spans="2:17" ht="22.8">
      <c r="E104" s="30" t="s">
        <v>59</v>
      </c>
      <c r="F104" s="30"/>
      <c r="G104" s="30"/>
      <c r="H104" s="30"/>
      <c r="N104" s="1"/>
      <c r="O104" s="1"/>
    </row>
    <row r="105" spans="2:17" ht="24.6">
      <c r="E105" s="2" t="s">
        <v>1</v>
      </c>
      <c r="F105" s="2"/>
      <c r="G105" s="2"/>
      <c r="H105" s="2"/>
      <c r="I105" s="2"/>
      <c r="J105" s="2"/>
      <c r="K105" s="2"/>
      <c r="N105" s="1"/>
      <c r="O105" s="1"/>
      <c r="Q105" s="3" t="s">
        <v>60</v>
      </c>
    </row>
    <row r="106" spans="2:17" ht="24.6">
      <c r="E106" s="4" t="s">
        <v>58</v>
      </c>
      <c r="F106" s="4"/>
      <c r="G106" s="4"/>
      <c r="H106" s="4"/>
      <c r="I106" s="4"/>
      <c r="N106" s="1"/>
      <c r="O106" s="1"/>
    </row>
    <row r="107" spans="2:17">
      <c r="N107" s="1"/>
      <c r="O107" s="1"/>
    </row>
    <row r="108" spans="2:17">
      <c r="C108" s="5" t="s">
        <v>4</v>
      </c>
      <c r="D108" s="5" t="s">
        <v>4</v>
      </c>
      <c r="E108" s="6" t="s">
        <v>5</v>
      </c>
      <c r="F108" s="6" t="s">
        <v>6</v>
      </c>
      <c r="G108" s="6" t="s">
        <v>7</v>
      </c>
      <c r="H108" s="6" t="s">
        <v>8</v>
      </c>
      <c r="I108" s="6" t="s">
        <v>9</v>
      </c>
      <c r="J108" s="6" t="s">
        <v>7</v>
      </c>
      <c r="K108" s="6" t="s">
        <v>7</v>
      </c>
      <c r="L108" s="6" t="s">
        <v>7</v>
      </c>
      <c r="M108" s="6" t="s">
        <v>10</v>
      </c>
      <c r="N108" s="7" t="s">
        <v>11</v>
      </c>
      <c r="O108" s="7" t="s">
        <v>12</v>
      </c>
      <c r="P108" s="6" t="s">
        <v>12</v>
      </c>
    </row>
    <row r="109" spans="2:17">
      <c r="B109" s="8" t="s">
        <v>13</v>
      </c>
      <c r="C109" s="5" t="s">
        <v>14</v>
      </c>
      <c r="D109" s="5" t="s">
        <v>14</v>
      </c>
      <c r="E109" s="6" t="s">
        <v>14</v>
      </c>
      <c r="F109" s="6" t="s">
        <v>14</v>
      </c>
      <c r="G109" s="6" t="s">
        <v>15</v>
      </c>
      <c r="H109" s="6" t="s">
        <v>16</v>
      </c>
      <c r="I109" s="6" t="s">
        <v>17</v>
      </c>
      <c r="J109" s="6" t="s">
        <v>18</v>
      </c>
      <c r="K109" s="6" t="s">
        <v>19</v>
      </c>
      <c r="L109" s="6" t="s">
        <v>20</v>
      </c>
      <c r="M109" s="6" t="s">
        <v>21</v>
      </c>
      <c r="N109" s="7" t="s">
        <v>22</v>
      </c>
      <c r="O109" s="7" t="s">
        <v>22</v>
      </c>
      <c r="P109" s="6" t="s">
        <v>22</v>
      </c>
    </row>
    <row r="110" spans="2:17" ht="16.2">
      <c r="B110" s="9"/>
      <c r="C110" s="5" t="s">
        <v>23</v>
      </c>
      <c r="D110" s="5" t="s">
        <v>24</v>
      </c>
      <c r="E110" s="6" t="s">
        <v>25</v>
      </c>
      <c r="F110" s="6" t="s">
        <v>25</v>
      </c>
      <c r="G110" s="10"/>
      <c r="H110" s="6" t="s">
        <v>7</v>
      </c>
      <c r="I110" s="10"/>
      <c r="J110" s="10"/>
      <c r="K110" s="6" t="s">
        <v>26</v>
      </c>
      <c r="L110" s="6" t="s">
        <v>27</v>
      </c>
      <c r="M110" s="6" t="s">
        <v>28</v>
      </c>
      <c r="N110" s="11"/>
      <c r="O110" s="7" t="s">
        <v>29</v>
      </c>
      <c r="P110" s="6" t="s">
        <v>30</v>
      </c>
    </row>
    <row r="111" spans="2:17" ht="23.4">
      <c r="B111" s="9" t="s">
        <v>31</v>
      </c>
      <c r="C111" s="12" t="s">
        <v>32</v>
      </c>
      <c r="D111" s="12" t="s">
        <v>33</v>
      </c>
      <c r="E111" s="13" t="s">
        <v>34</v>
      </c>
      <c r="F111" s="14" t="s">
        <v>35</v>
      </c>
      <c r="G111" s="15" t="s">
        <v>36</v>
      </c>
      <c r="H111" s="15" t="s">
        <v>37</v>
      </c>
      <c r="I111" s="15" t="s">
        <v>38</v>
      </c>
      <c r="J111" s="15" t="s">
        <v>39</v>
      </c>
      <c r="K111" s="6" t="s">
        <v>40</v>
      </c>
      <c r="L111" s="10"/>
      <c r="M111" s="10"/>
      <c r="N111" s="11"/>
      <c r="O111" s="16" t="s">
        <v>41</v>
      </c>
      <c r="P111" s="6" t="s">
        <v>7</v>
      </c>
    </row>
    <row r="112" spans="2:17" ht="21">
      <c r="J112" s="17"/>
      <c r="K112" s="15" t="s">
        <v>42</v>
      </c>
      <c r="L112" s="15" t="s">
        <v>43</v>
      </c>
      <c r="M112" s="15" t="s">
        <v>44</v>
      </c>
      <c r="N112" s="18" t="s">
        <v>45</v>
      </c>
      <c r="O112" s="11"/>
      <c r="P112" s="19" t="s">
        <v>46</v>
      </c>
    </row>
    <row r="113" spans="2:16">
      <c r="N113" s="1"/>
      <c r="O113" s="1"/>
    </row>
    <row r="114" spans="2:16">
      <c r="B114">
        <v>1.5</v>
      </c>
      <c r="D114">
        <v>14.71</v>
      </c>
      <c r="E114">
        <f>F114</f>
        <v>22.065000000000001</v>
      </c>
      <c r="F114">
        <f>B114*D114</f>
        <v>22.065000000000001</v>
      </c>
      <c r="G114" s="1">
        <f>2.2/(1.2+E114/100)</f>
        <v>1.5485869144405731</v>
      </c>
      <c r="H114">
        <v>0.7</v>
      </c>
      <c r="I114">
        <v>89.8</v>
      </c>
      <c r="J114" s="1">
        <f>EXP(1.63+9.7/(I114+0.001)-(15.7/(I114+0.001))^2)</f>
        <v>5.5148846159210327</v>
      </c>
      <c r="K114">
        <v>1.05</v>
      </c>
      <c r="L114">
        <v>0.75</v>
      </c>
      <c r="M114">
        <v>1</v>
      </c>
      <c r="N114" s="1">
        <v>15</v>
      </c>
      <c r="O114" s="1">
        <f>N114*M114*L114*K114*H114*G114</f>
        <v>12.804878048780488</v>
      </c>
      <c r="P114" s="20">
        <f>O114+J114</f>
        <v>18.319762664701521</v>
      </c>
    </row>
    <row r="115" spans="2:16">
      <c r="B115">
        <v>2.5</v>
      </c>
      <c r="D115">
        <v>14.71</v>
      </c>
      <c r="E115">
        <f t="shared" ref="E115:E119" si="75">F115</f>
        <v>36.775000000000006</v>
      </c>
      <c r="F115">
        <f>F114+(B115-B114)*D114</f>
        <v>36.775000000000006</v>
      </c>
      <c r="G115" s="1">
        <f t="shared" ref="G115:G126" si="76">2.2/(1.2+E115/100)</f>
        <v>1.4032849625259132</v>
      </c>
      <c r="H115">
        <v>0.7</v>
      </c>
      <c r="I115">
        <v>89.8</v>
      </c>
      <c r="J115" s="1">
        <f t="shared" ref="J115:J126" si="77">EXP(1.63+9.7/(I115+0.001)-(15.7/(I115+0.001))^2)</f>
        <v>5.5148846159210327</v>
      </c>
      <c r="K115">
        <v>1.05</v>
      </c>
      <c r="L115">
        <v>0.75</v>
      </c>
      <c r="M115">
        <v>1</v>
      </c>
      <c r="N115" s="1">
        <v>15</v>
      </c>
      <c r="O115" s="1">
        <f t="shared" ref="O115:O126" si="78">N115*M115*L115*K115*H115*G115</f>
        <v>11.603412533886143</v>
      </c>
      <c r="P115" s="20">
        <f t="shared" ref="P115:P126" si="79">O115+J115</f>
        <v>17.118297149807177</v>
      </c>
    </row>
    <row r="116" spans="2:16">
      <c r="B116">
        <v>3</v>
      </c>
      <c r="D116">
        <v>16.87</v>
      </c>
      <c r="E116">
        <f t="shared" si="75"/>
        <v>44.13000000000001</v>
      </c>
      <c r="F116">
        <f t="shared" ref="F116:F119" si="80">F115+(B116-B115)*D115</f>
        <v>44.13000000000001</v>
      </c>
      <c r="G116" s="1">
        <f t="shared" si="76"/>
        <v>1.3404009017242431</v>
      </c>
      <c r="H116">
        <v>0.7</v>
      </c>
      <c r="I116">
        <v>89.28</v>
      </c>
      <c r="J116" s="1">
        <f t="shared" si="77"/>
        <v>5.5163850610425724</v>
      </c>
      <c r="K116">
        <v>1.05</v>
      </c>
      <c r="L116">
        <v>0.75</v>
      </c>
      <c r="M116">
        <v>1</v>
      </c>
      <c r="N116" s="1">
        <v>13</v>
      </c>
      <c r="O116" s="1">
        <f t="shared" si="78"/>
        <v>9.6056479619813562</v>
      </c>
      <c r="P116" s="20">
        <f t="shared" si="79"/>
        <v>15.122033023023928</v>
      </c>
    </row>
    <row r="117" spans="2:16">
      <c r="B117">
        <v>4.5</v>
      </c>
      <c r="D117">
        <v>16.87</v>
      </c>
      <c r="E117">
        <f t="shared" si="75"/>
        <v>69.435000000000002</v>
      </c>
      <c r="F117">
        <f t="shared" si="80"/>
        <v>69.435000000000002</v>
      </c>
      <c r="G117" s="1">
        <f t="shared" si="76"/>
        <v>1.1613482197059679</v>
      </c>
      <c r="H117">
        <v>0.7</v>
      </c>
      <c r="I117">
        <v>89.28</v>
      </c>
      <c r="J117" s="1">
        <f t="shared" si="77"/>
        <v>5.5163850610425724</v>
      </c>
      <c r="K117">
        <v>1.05</v>
      </c>
      <c r="L117">
        <v>1</v>
      </c>
      <c r="M117">
        <v>1</v>
      </c>
      <c r="N117" s="1">
        <v>14</v>
      </c>
      <c r="O117" s="1">
        <f t="shared" si="78"/>
        <v>11.950273180774412</v>
      </c>
      <c r="P117" s="20">
        <f t="shared" si="79"/>
        <v>17.466658241816983</v>
      </c>
    </row>
    <row r="118" spans="2:16">
      <c r="B118">
        <v>6</v>
      </c>
      <c r="D118">
        <v>16.87</v>
      </c>
      <c r="E118">
        <f t="shared" si="75"/>
        <v>94.740000000000009</v>
      </c>
      <c r="F118">
        <f t="shared" si="80"/>
        <v>94.740000000000009</v>
      </c>
      <c r="G118" s="1">
        <f t="shared" si="76"/>
        <v>1.0244947378224829</v>
      </c>
      <c r="H118">
        <v>0.7</v>
      </c>
      <c r="I118">
        <v>89.28</v>
      </c>
      <c r="J118" s="1">
        <f t="shared" si="77"/>
        <v>5.5163850610425724</v>
      </c>
      <c r="K118">
        <v>1.05</v>
      </c>
      <c r="L118">
        <v>1</v>
      </c>
      <c r="M118">
        <v>1</v>
      </c>
      <c r="N118" s="1">
        <v>13</v>
      </c>
      <c r="O118" s="1">
        <f t="shared" si="78"/>
        <v>9.7890472198938241</v>
      </c>
      <c r="P118" s="20">
        <f t="shared" si="79"/>
        <v>15.305432280936397</v>
      </c>
    </row>
    <row r="119" spans="2:16">
      <c r="B119">
        <v>7.5</v>
      </c>
      <c r="C119">
        <v>20.6</v>
      </c>
      <c r="D119">
        <v>16.87</v>
      </c>
      <c r="E119">
        <f t="shared" si="75"/>
        <v>120.04500000000002</v>
      </c>
      <c r="F119">
        <f t="shared" si="80"/>
        <v>120.04500000000002</v>
      </c>
      <c r="G119" s="1">
        <f t="shared" si="76"/>
        <v>0.91649482388718784</v>
      </c>
      <c r="H119">
        <v>0.7</v>
      </c>
      <c r="I119">
        <v>89.28</v>
      </c>
      <c r="J119" s="1">
        <f t="shared" si="77"/>
        <v>5.5163850610425724</v>
      </c>
      <c r="K119">
        <v>1.05</v>
      </c>
      <c r="L119">
        <v>1</v>
      </c>
      <c r="M119">
        <v>1</v>
      </c>
      <c r="N119" s="1">
        <v>25</v>
      </c>
      <c r="O119" s="1">
        <f t="shared" si="78"/>
        <v>16.840592388927078</v>
      </c>
      <c r="P119" s="20">
        <f t="shared" si="79"/>
        <v>22.356977449969651</v>
      </c>
    </row>
    <row r="120" spans="2:16">
      <c r="B120">
        <v>8.5</v>
      </c>
      <c r="C120">
        <v>20.6</v>
      </c>
      <c r="D120">
        <v>16.87</v>
      </c>
      <c r="E120">
        <f>F120-(B120-8)*9.81</f>
        <v>125.435</v>
      </c>
      <c r="F120">
        <v>130.34</v>
      </c>
      <c r="G120" s="1">
        <f t="shared" si="76"/>
        <v>0.89636767372216686</v>
      </c>
      <c r="H120">
        <v>0.7</v>
      </c>
      <c r="I120">
        <v>89.28</v>
      </c>
      <c r="J120" s="1">
        <f t="shared" si="77"/>
        <v>5.5163850610425724</v>
      </c>
      <c r="K120">
        <v>1.05</v>
      </c>
      <c r="L120">
        <v>1</v>
      </c>
      <c r="M120">
        <v>1</v>
      </c>
      <c r="N120" s="1">
        <v>25</v>
      </c>
      <c r="O120" s="1">
        <f t="shared" si="78"/>
        <v>16.470756004644816</v>
      </c>
      <c r="P120" s="20">
        <f t="shared" si="79"/>
        <v>21.987141065687389</v>
      </c>
    </row>
    <row r="121" spans="2:16">
      <c r="B121">
        <v>9</v>
      </c>
      <c r="C121">
        <v>31.19</v>
      </c>
      <c r="D121">
        <v>24.81</v>
      </c>
      <c r="E121">
        <f t="shared" ref="E121:E126" si="81">F121-(B121-8)*9.81</f>
        <v>213.48</v>
      </c>
      <c r="F121">
        <f t="shared" ref="F121" si="82">B121*D121</f>
        <v>223.29</v>
      </c>
      <c r="G121" s="1">
        <f t="shared" si="76"/>
        <v>0.65970972771980341</v>
      </c>
      <c r="H121">
        <v>0.7</v>
      </c>
      <c r="I121">
        <v>96.73</v>
      </c>
      <c r="J121" s="1">
        <f t="shared" si="77"/>
        <v>5.4955294031982236</v>
      </c>
      <c r="K121">
        <v>1.05</v>
      </c>
      <c r="L121">
        <v>1</v>
      </c>
      <c r="M121">
        <v>1</v>
      </c>
      <c r="N121" s="1">
        <v>16</v>
      </c>
      <c r="O121" s="1">
        <f t="shared" si="78"/>
        <v>7.758186397984888</v>
      </c>
      <c r="P121" s="20">
        <f t="shared" si="79"/>
        <v>13.253715801183112</v>
      </c>
    </row>
    <row r="122" spans="2:16">
      <c r="B122">
        <v>10.5</v>
      </c>
      <c r="C122">
        <v>31.19</v>
      </c>
      <c r="D122">
        <v>24.81</v>
      </c>
      <c r="E122">
        <f t="shared" si="81"/>
        <v>245.54999999999998</v>
      </c>
      <c r="F122">
        <f>F121+(B122-B121)*C121</f>
        <v>270.07499999999999</v>
      </c>
      <c r="G122" s="1">
        <f t="shared" si="76"/>
        <v>0.60183285460265357</v>
      </c>
      <c r="H122">
        <v>0.7</v>
      </c>
      <c r="I122">
        <v>96.73</v>
      </c>
      <c r="J122" s="1">
        <f t="shared" si="77"/>
        <v>5.4955294031982236</v>
      </c>
      <c r="K122">
        <v>1.05</v>
      </c>
      <c r="L122">
        <v>1</v>
      </c>
      <c r="M122">
        <v>1</v>
      </c>
      <c r="N122" s="1">
        <v>18</v>
      </c>
      <c r="O122" s="1">
        <f t="shared" si="78"/>
        <v>7.9622486663931067</v>
      </c>
      <c r="P122" s="20">
        <f t="shared" si="79"/>
        <v>13.457778069591331</v>
      </c>
    </row>
    <row r="123" spans="2:16">
      <c r="B123">
        <v>11</v>
      </c>
      <c r="C123">
        <v>31.19</v>
      </c>
      <c r="D123">
        <v>24.81</v>
      </c>
      <c r="E123">
        <f t="shared" si="81"/>
        <v>256.24</v>
      </c>
      <c r="F123">
        <f t="shared" ref="F123:F126" si="83">F122+(B123-B122)*C122</f>
        <v>285.67</v>
      </c>
      <c r="G123" s="1">
        <f t="shared" si="76"/>
        <v>0.58473314905379548</v>
      </c>
      <c r="H123">
        <v>0.7</v>
      </c>
      <c r="I123">
        <v>96.73</v>
      </c>
      <c r="J123" s="1">
        <f t="shared" si="77"/>
        <v>5.4955294031982236</v>
      </c>
      <c r="K123">
        <v>1.05</v>
      </c>
      <c r="L123">
        <v>1</v>
      </c>
      <c r="M123">
        <v>1</v>
      </c>
      <c r="N123" s="1">
        <v>18</v>
      </c>
      <c r="O123" s="1">
        <f t="shared" si="78"/>
        <v>7.7360195619817143</v>
      </c>
      <c r="P123" s="20">
        <f t="shared" si="79"/>
        <v>13.231548965179938</v>
      </c>
    </row>
    <row r="124" spans="2:16">
      <c r="B124">
        <v>12</v>
      </c>
      <c r="C124">
        <v>22.56</v>
      </c>
      <c r="D124">
        <v>17.75</v>
      </c>
      <c r="E124">
        <f t="shared" si="81"/>
        <v>277.62</v>
      </c>
      <c r="F124">
        <f t="shared" si="83"/>
        <v>316.86</v>
      </c>
      <c r="G124" s="1">
        <f t="shared" si="76"/>
        <v>0.55329208792314266</v>
      </c>
      <c r="H124">
        <v>0.7</v>
      </c>
      <c r="I124">
        <v>86.47</v>
      </c>
      <c r="J124" s="1">
        <f t="shared" si="77"/>
        <v>5.5246005004134862</v>
      </c>
      <c r="K124">
        <v>1.05</v>
      </c>
      <c r="L124">
        <v>1</v>
      </c>
      <c r="M124">
        <v>1</v>
      </c>
      <c r="N124" s="1">
        <v>16</v>
      </c>
      <c r="O124" s="1">
        <f t="shared" si="78"/>
        <v>6.5067149539761573</v>
      </c>
      <c r="P124" s="20">
        <f t="shared" si="79"/>
        <v>12.031315454389643</v>
      </c>
    </row>
    <row r="125" spans="2:16">
      <c r="B125">
        <v>13.5</v>
      </c>
      <c r="C125">
        <v>22.56</v>
      </c>
      <c r="D125">
        <v>17.75</v>
      </c>
      <c r="E125">
        <f t="shared" si="81"/>
        <v>296.745</v>
      </c>
      <c r="F125">
        <f t="shared" si="83"/>
        <v>350.7</v>
      </c>
      <c r="G125" s="1">
        <f t="shared" si="76"/>
        <v>0.52790075465812436</v>
      </c>
      <c r="H125">
        <v>0.7</v>
      </c>
      <c r="I125">
        <v>86.47</v>
      </c>
      <c r="J125" s="1">
        <f t="shared" si="77"/>
        <v>5.5246005004134862</v>
      </c>
      <c r="K125">
        <v>1.05</v>
      </c>
      <c r="L125">
        <v>1</v>
      </c>
      <c r="M125">
        <v>1</v>
      </c>
      <c r="N125" s="1">
        <v>14</v>
      </c>
      <c r="O125" s="1">
        <f t="shared" si="78"/>
        <v>5.4320987654320998</v>
      </c>
      <c r="P125" s="20">
        <f t="shared" si="79"/>
        <v>10.956699265845586</v>
      </c>
    </row>
    <row r="126" spans="2:16">
      <c r="B126">
        <v>15</v>
      </c>
      <c r="C126">
        <v>22.56</v>
      </c>
      <c r="D126">
        <v>17.75</v>
      </c>
      <c r="E126">
        <f t="shared" si="81"/>
        <v>315.86999999999995</v>
      </c>
      <c r="F126">
        <f t="shared" si="83"/>
        <v>384.53999999999996</v>
      </c>
      <c r="G126" s="1">
        <f t="shared" si="76"/>
        <v>0.50473765113451263</v>
      </c>
      <c r="H126">
        <v>0.7</v>
      </c>
      <c r="I126">
        <v>86.47</v>
      </c>
      <c r="J126" s="1">
        <f t="shared" si="77"/>
        <v>5.5246005004134862</v>
      </c>
      <c r="K126">
        <v>1.05</v>
      </c>
      <c r="L126">
        <v>1</v>
      </c>
      <c r="M126">
        <v>1</v>
      </c>
      <c r="N126" s="1">
        <v>21</v>
      </c>
      <c r="O126" s="1">
        <f t="shared" si="78"/>
        <v>7.7906256452612022</v>
      </c>
      <c r="P126" s="20">
        <f t="shared" si="79"/>
        <v>13.315226145674689</v>
      </c>
    </row>
    <row r="127" spans="2:16">
      <c r="G127" s="1"/>
      <c r="J127" s="1"/>
      <c r="N127" s="1"/>
      <c r="O127" s="1"/>
      <c r="P127" s="20"/>
    </row>
    <row r="128" spans="2:16">
      <c r="G128" s="1"/>
      <c r="J128" s="1"/>
      <c r="N128" s="1"/>
      <c r="O128" s="1"/>
      <c r="P128" s="20"/>
    </row>
    <row r="129" spans="2:16">
      <c r="G129" s="1"/>
      <c r="J129" s="1"/>
      <c r="N129" s="1"/>
      <c r="O129" s="1"/>
      <c r="P129" s="20"/>
    </row>
    <row r="130" spans="2:16">
      <c r="M130" s="1"/>
      <c r="N130" s="1"/>
    </row>
    <row r="131" spans="2:16" ht="20.399999999999999">
      <c r="B131" s="22" t="s">
        <v>13</v>
      </c>
      <c r="C131" s="22" t="s">
        <v>48</v>
      </c>
      <c r="D131" s="22" t="s">
        <v>49</v>
      </c>
      <c r="E131" s="22" t="s">
        <v>50</v>
      </c>
      <c r="F131" s="22" t="s">
        <v>51</v>
      </c>
      <c r="G131" s="22" t="s">
        <v>52</v>
      </c>
      <c r="H131" s="22" t="s">
        <v>53</v>
      </c>
      <c r="I131" s="22" t="s">
        <v>54</v>
      </c>
      <c r="J131" s="22" t="s">
        <v>55</v>
      </c>
      <c r="M131" s="1"/>
      <c r="N131" s="1"/>
    </row>
    <row r="132" spans="2:16" ht="15.6">
      <c r="B132" s="23" t="s">
        <v>31</v>
      </c>
      <c r="C132" s="24"/>
      <c r="D132" s="24"/>
      <c r="E132" s="24"/>
      <c r="F132" s="25"/>
      <c r="G132" s="24"/>
      <c r="H132" s="24"/>
      <c r="I132" s="24"/>
      <c r="J132" s="24"/>
      <c r="M132" s="1"/>
      <c r="N132" s="1"/>
    </row>
    <row r="133" spans="2:16">
      <c r="B133">
        <f>B114</f>
        <v>1.5</v>
      </c>
      <c r="C133" s="20">
        <f>P114</f>
        <v>18.319762664701521</v>
      </c>
      <c r="D133">
        <f>E114</f>
        <v>22.065000000000001</v>
      </c>
      <c r="E133">
        <f>F114</f>
        <v>22.065000000000001</v>
      </c>
      <c r="F133" s="26">
        <f>1-0.00765*B133</f>
        <v>0.98852499999999999</v>
      </c>
      <c r="G133" s="26">
        <f>0.65*0.16*(E133/D133)*F133</f>
        <v>0.10280660000000001</v>
      </c>
      <c r="H133" s="27">
        <f>EXP((C133/14.1)+((C133/126)^2)-((C133/23.6)^3)+((C133/25.4)^4)-2.8)</f>
        <v>0.18698321560388936</v>
      </c>
      <c r="I133" s="26">
        <f>((10^2.24)/(6.8^2.56))</f>
        <v>1.2846274075918176</v>
      </c>
      <c r="J133" s="21">
        <f>(H133*I133)/G133</f>
        <v>2.3364624793000281</v>
      </c>
      <c r="M133" s="1"/>
      <c r="N133" s="1"/>
    </row>
    <row r="134" spans="2:16">
      <c r="B134">
        <f t="shared" ref="B134" si="84">B115</f>
        <v>2.5</v>
      </c>
      <c r="C134" s="20">
        <f t="shared" ref="C134:C145" si="85">P115</f>
        <v>17.118297149807177</v>
      </c>
      <c r="D134">
        <f t="shared" ref="D134:D145" si="86">E115</f>
        <v>36.775000000000006</v>
      </c>
      <c r="E134">
        <f t="shared" ref="E134:E145" si="87">F115</f>
        <v>36.775000000000006</v>
      </c>
      <c r="F134" s="26">
        <f t="shared" ref="F134:F140" si="88">1-0.00765*B134</f>
        <v>0.98087500000000005</v>
      </c>
      <c r="G134" s="26">
        <f t="shared" ref="G134:G145" si="89">0.65*0.16*(E134/D134)*F134</f>
        <v>0.10201100000000002</v>
      </c>
      <c r="H134" s="27">
        <f t="shared" ref="H134:H145" si="90">EXP((C134/14.1)+((C134/126)^2)-((C134/23.6)^3)+((C134/25.4)^4)-2.8)</f>
        <v>0.17502832173463084</v>
      </c>
      <c r="I134" s="26">
        <f t="shared" ref="I134:I145" si="91">((10^2.24)/(6.8^2.56))</f>
        <v>1.2846274075918176</v>
      </c>
      <c r="J134" s="21">
        <f t="shared" ref="J134:J145" si="92">(H134*I134)/G134</f>
        <v>2.2041366049259921</v>
      </c>
      <c r="M134" s="1"/>
      <c r="N134" s="1"/>
    </row>
    <row r="135" spans="2:16">
      <c r="B135">
        <f t="shared" ref="B135" si="93">B116</f>
        <v>3</v>
      </c>
      <c r="C135" s="20">
        <f t="shared" si="85"/>
        <v>15.122033023023928</v>
      </c>
      <c r="D135">
        <f t="shared" si="86"/>
        <v>44.13000000000001</v>
      </c>
      <c r="E135">
        <f t="shared" si="87"/>
        <v>44.13000000000001</v>
      </c>
      <c r="F135" s="26">
        <f t="shared" si="88"/>
        <v>0.97704999999999997</v>
      </c>
      <c r="G135" s="26">
        <f t="shared" si="89"/>
        <v>0.1016132</v>
      </c>
      <c r="H135" s="27">
        <f t="shared" si="90"/>
        <v>0.15714883008033403</v>
      </c>
      <c r="I135" s="26">
        <f t="shared" si="91"/>
        <v>1.2846274075918176</v>
      </c>
      <c r="J135" s="21">
        <f t="shared" si="92"/>
        <v>1.9867270609742291</v>
      </c>
      <c r="M135" s="1"/>
      <c r="N135" s="1"/>
    </row>
    <row r="136" spans="2:16">
      <c r="B136">
        <f t="shared" ref="B136" si="94">B117</f>
        <v>4.5</v>
      </c>
      <c r="C136" s="20">
        <f t="shared" si="85"/>
        <v>17.466658241816983</v>
      </c>
      <c r="D136">
        <f t="shared" si="86"/>
        <v>69.435000000000002</v>
      </c>
      <c r="E136">
        <f t="shared" si="87"/>
        <v>69.435000000000002</v>
      </c>
      <c r="F136" s="26">
        <f t="shared" si="88"/>
        <v>0.96557499999999996</v>
      </c>
      <c r="G136" s="26">
        <f t="shared" si="89"/>
        <v>0.1004198</v>
      </c>
      <c r="H136" s="27">
        <f t="shared" si="90"/>
        <v>0.17838600772811708</v>
      </c>
      <c r="I136" s="26">
        <f t="shared" si="91"/>
        <v>1.2846274075918176</v>
      </c>
      <c r="J136" s="21">
        <f t="shared" si="92"/>
        <v>2.2820156449069304</v>
      </c>
      <c r="M136" s="1"/>
      <c r="N136" s="1"/>
    </row>
    <row r="137" spans="2:16">
      <c r="B137">
        <f t="shared" ref="B137" si="95">B118</f>
        <v>6</v>
      </c>
      <c r="C137" s="20">
        <f t="shared" si="85"/>
        <v>15.305432280936397</v>
      </c>
      <c r="D137">
        <f t="shared" si="86"/>
        <v>94.740000000000009</v>
      </c>
      <c r="E137">
        <f t="shared" si="87"/>
        <v>94.740000000000009</v>
      </c>
      <c r="F137" s="26">
        <f t="shared" si="88"/>
        <v>0.95409999999999995</v>
      </c>
      <c r="G137" s="26">
        <f t="shared" si="89"/>
        <v>9.9226400000000006E-2</v>
      </c>
      <c r="H137" s="27">
        <f t="shared" si="90"/>
        <v>0.15870859314333438</v>
      </c>
      <c r="I137" s="26">
        <f t="shared" si="91"/>
        <v>1.2846274075918176</v>
      </c>
      <c r="J137" s="21">
        <f t="shared" si="92"/>
        <v>2.0547093169989656</v>
      </c>
      <c r="M137" s="1"/>
      <c r="N137" s="1"/>
    </row>
    <row r="138" spans="2:16">
      <c r="B138">
        <f t="shared" ref="B138" si="96">B119</f>
        <v>7.5</v>
      </c>
      <c r="C138" s="20">
        <f t="shared" si="85"/>
        <v>22.356977449969651</v>
      </c>
      <c r="D138">
        <f t="shared" si="86"/>
        <v>120.04500000000002</v>
      </c>
      <c r="E138">
        <f t="shared" si="87"/>
        <v>120.04500000000002</v>
      </c>
      <c r="F138" s="26">
        <f t="shared" si="88"/>
        <v>0.94262500000000005</v>
      </c>
      <c r="G138" s="26">
        <f t="shared" si="89"/>
        <v>9.8033000000000009E-2</v>
      </c>
      <c r="H138" s="27">
        <f t="shared" si="90"/>
        <v>0.23862775043852025</v>
      </c>
      <c r="I138" s="26">
        <f t="shared" si="91"/>
        <v>1.2846274075918176</v>
      </c>
      <c r="J138" s="21">
        <f t="shared" si="92"/>
        <v>3.1269852848051518</v>
      </c>
      <c r="M138" s="1"/>
      <c r="N138" s="1"/>
    </row>
    <row r="139" spans="2:16">
      <c r="B139">
        <f t="shared" ref="B139" si="97">B120</f>
        <v>8.5</v>
      </c>
      <c r="C139" s="20">
        <f t="shared" si="85"/>
        <v>21.987141065687389</v>
      </c>
      <c r="D139">
        <f t="shared" si="86"/>
        <v>125.435</v>
      </c>
      <c r="E139">
        <f t="shared" si="87"/>
        <v>130.34</v>
      </c>
      <c r="F139" s="26">
        <f t="shared" si="88"/>
        <v>0.934975</v>
      </c>
      <c r="G139" s="26">
        <f t="shared" si="89"/>
        <v>0.10103976335153665</v>
      </c>
      <c r="H139" s="27">
        <f t="shared" si="90"/>
        <v>0.23285063714975487</v>
      </c>
      <c r="I139" s="26">
        <f t="shared" si="91"/>
        <v>1.2846274075918176</v>
      </c>
      <c r="J139" s="21">
        <f t="shared" si="92"/>
        <v>2.9604811060084826</v>
      </c>
      <c r="M139" s="1"/>
      <c r="N139" s="1"/>
    </row>
    <row r="140" spans="2:16">
      <c r="B140">
        <f t="shared" ref="B140" si="98">B121</f>
        <v>9</v>
      </c>
      <c r="C140" s="20">
        <f t="shared" si="85"/>
        <v>13.253715801183112</v>
      </c>
      <c r="D140">
        <f t="shared" si="86"/>
        <v>213.48</v>
      </c>
      <c r="E140">
        <f t="shared" si="87"/>
        <v>223.29</v>
      </c>
      <c r="F140" s="26">
        <f t="shared" si="88"/>
        <v>0.93115000000000003</v>
      </c>
      <c r="G140" s="26">
        <f t="shared" si="89"/>
        <v>0.10128964907251266</v>
      </c>
      <c r="H140" s="27">
        <f t="shared" si="90"/>
        <v>0.14199751881492992</v>
      </c>
      <c r="I140" s="26">
        <f t="shared" si="91"/>
        <v>1.2846274075918176</v>
      </c>
      <c r="J140" s="21">
        <f t="shared" si="92"/>
        <v>1.8009135795218794</v>
      </c>
      <c r="M140" s="1"/>
      <c r="N140" s="1"/>
    </row>
    <row r="141" spans="2:16">
      <c r="B141">
        <f t="shared" ref="B141" si="99">B122</f>
        <v>10.5</v>
      </c>
      <c r="C141" s="20">
        <f t="shared" si="85"/>
        <v>13.457778069591331</v>
      </c>
      <c r="D141">
        <f t="shared" si="86"/>
        <v>245.54999999999998</v>
      </c>
      <c r="E141">
        <f t="shared" si="87"/>
        <v>270.07499999999999</v>
      </c>
      <c r="F141" s="26">
        <f t="shared" ref="F141:F142" si="100">1.174-0.0267*B141</f>
        <v>0.89364999999999994</v>
      </c>
      <c r="G141" s="26">
        <f t="shared" si="89"/>
        <v>0.1022222051313378</v>
      </c>
      <c r="H141" s="27">
        <f t="shared" si="90"/>
        <v>0.14359396845667174</v>
      </c>
      <c r="I141" s="26">
        <f t="shared" si="91"/>
        <v>1.2846274075918176</v>
      </c>
      <c r="J141" s="21">
        <f t="shared" si="92"/>
        <v>1.8045467440984104</v>
      </c>
      <c r="M141" s="1"/>
      <c r="N141" s="1"/>
    </row>
    <row r="142" spans="2:16">
      <c r="B142">
        <f t="shared" ref="B142" si="101">B123</f>
        <v>11</v>
      </c>
      <c r="C142" s="20">
        <f t="shared" si="85"/>
        <v>13.231548965179938</v>
      </c>
      <c r="D142">
        <f t="shared" si="86"/>
        <v>256.24</v>
      </c>
      <c r="E142">
        <f t="shared" si="87"/>
        <v>285.67</v>
      </c>
      <c r="F142" s="26">
        <f t="shared" si="100"/>
        <v>0.88029999999999986</v>
      </c>
      <c r="G142" s="26">
        <f t="shared" si="89"/>
        <v>0.10206615401186388</v>
      </c>
      <c r="H142" s="27">
        <f t="shared" si="90"/>
        <v>0.14182487327750953</v>
      </c>
      <c r="I142" s="26">
        <f t="shared" si="91"/>
        <v>1.2846274075918176</v>
      </c>
      <c r="J142" s="21">
        <f t="shared" si="92"/>
        <v>1.7850395271026636</v>
      </c>
      <c r="M142" s="1"/>
      <c r="N142" s="1"/>
    </row>
    <row r="143" spans="2:16">
      <c r="B143">
        <f t="shared" ref="B143" si="102">B124</f>
        <v>12</v>
      </c>
      <c r="C143" s="20">
        <f t="shared" si="85"/>
        <v>12.031315454389643</v>
      </c>
      <c r="D143">
        <f t="shared" si="86"/>
        <v>277.62</v>
      </c>
      <c r="E143">
        <f t="shared" si="87"/>
        <v>316.86</v>
      </c>
      <c r="F143" s="26">
        <f>1.174-0.0267*B143</f>
        <v>0.85359999999999991</v>
      </c>
      <c r="G143" s="26">
        <f t="shared" si="89"/>
        <v>0.10132215396585259</v>
      </c>
      <c r="H143" s="27">
        <f t="shared" si="90"/>
        <v>0.13268821055292673</v>
      </c>
      <c r="I143" s="26">
        <f t="shared" si="91"/>
        <v>1.2846274075918176</v>
      </c>
      <c r="J143" s="21">
        <f t="shared" si="92"/>
        <v>1.6823064381166821</v>
      </c>
    </row>
    <row r="144" spans="2:16">
      <c r="B144">
        <f t="shared" ref="B144" si="103">B125</f>
        <v>13.5</v>
      </c>
      <c r="C144" s="20">
        <f t="shared" si="85"/>
        <v>10.956699265845586</v>
      </c>
      <c r="D144">
        <f t="shared" si="86"/>
        <v>296.745</v>
      </c>
      <c r="E144">
        <f t="shared" si="87"/>
        <v>350.7</v>
      </c>
      <c r="F144" s="26">
        <f t="shared" ref="F144:F145" si="104">1.174-0.0267*B144</f>
        <v>0.81354999999999988</v>
      </c>
      <c r="G144" s="26">
        <f t="shared" si="89"/>
        <v>9.9993079714906716E-2</v>
      </c>
      <c r="H144" s="27">
        <f t="shared" si="90"/>
        <v>0.12482871719663517</v>
      </c>
      <c r="I144" s="26">
        <f t="shared" si="91"/>
        <v>1.2846274075918176</v>
      </c>
      <c r="J144" s="21">
        <f t="shared" si="92"/>
        <v>1.6036948939119411</v>
      </c>
    </row>
    <row r="145" spans="2:17">
      <c r="B145">
        <f t="shared" ref="B145" si="105">B126</f>
        <v>15</v>
      </c>
      <c r="C145" s="20">
        <f t="shared" si="85"/>
        <v>13.315226145674689</v>
      </c>
      <c r="D145">
        <f t="shared" si="86"/>
        <v>315.86999999999995</v>
      </c>
      <c r="E145">
        <f t="shared" si="87"/>
        <v>384.53999999999996</v>
      </c>
      <c r="F145" s="26">
        <f t="shared" si="104"/>
        <v>0.77349999999999985</v>
      </c>
      <c r="G145" s="26">
        <f t="shared" si="89"/>
        <v>9.793249045493399E-2</v>
      </c>
      <c r="H145" s="27">
        <f t="shared" si="90"/>
        <v>0.14247737751944362</v>
      </c>
      <c r="I145" s="26">
        <f t="shared" si="91"/>
        <v>1.2846274075918176</v>
      </c>
      <c r="J145" s="21">
        <f t="shared" si="92"/>
        <v>1.8689440376022033</v>
      </c>
    </row>
    <row r="146" spans="2:17">
      <c r="C146" s="20"/>
      <c r="F146" s="26"/>
      <c r="G146" s="26"/>
      <c r="H146" s="27"/>
      <c r="I146" s="26"/>
      <c r="J146" s="21"/>
    </row>
    <row r="147" spans="2:17">
      <c r="C147" s="20"/>
      <c r="F147" s="26"/>
      <c r="G147" s="26"/>
      <c r="H147" s="27"/>
      <c r="I147" s="26"/>
      <c r="J147" s="21"/>
    </row>
    <row r="148" spans="2:17">
      <c r="C148" s="20"/>
      <c r="F148" s="26"/>
      <c r="G148" s="26"/>
      <c r="H148" s="27"/>
      <c r="I148" s="26"/>
      <c r="J148" s="21"/>
    </row>
    <row r="149" spans="2:17">
      <c r="C149" s="20"/>
      <c r="F149" s="26"/>
      <c r="G149" s="26"/>
      <c r="H149" s="27"/>
      <c r="I149" s="26"/>
      <c r="J149" s="21"/>
    </row>
    <row r="154" spans="2:17" ht="22.8">
      <c r="E154" s="30" t="s">
        <v>61</v>
      </c>
      <c r="F154" s="30"/>
      <c r="G154" s="30"/>
      <c r="H154" s="30"/>
      <c r="N154" s="1"/>
      <c r="O154" s="1"/>
    </row>
    <row r="155" spans="2:17" ht="24.6">
      <c r="E155" s="2" t="s">
        <v>1</v>
      </c>
      <c r="F155" s="2"/>
      <c r="G155" s="2"/>
      <c r="H155" s="2"/>
      <c r="I155" s="2"/>
      <c r="J155" s="2"/>
      <c r="K155" s="2"/>
      <c r="N155" s="1"/>
      <c r="O155" s="1"/>
      <c r="Q155" s="3" t="s">
        <v>2</v>
      </c>
    </row>
    <row r="156" spans="2:17" ht="24.6">
      <c r="E156" s="4" t="s">
        <v>58</v>
      </c>
      <c r="F156" s="4"/>
      <c r="G156" s="4"/>
      <c r="H156" s="4"/>
      <c r="I156" s="4"/>
      <c r="N156" s="1"/>
      <c r="O156" s="1"/>
    </row>
    <row r="157" spans="2:17">
      <c r="N157" s="1"/>
      <c r="O157" s="1"/>
    </row>
    <row r="158" spans="2:17">
      <c r="C158" s="5" t="s">
        <v>4</v>
      </c>
      <c r="D158" s="5" t="s">
        <v>4</v>
      </c>
      <c r="E158" s="6" t="s">
        <v>5</v>
      </c>
      <c r="F158" s="6" t="s">
        <v>6</v>
      </c>
      <c r="G158" s="6" t="s">
        <v>7</v>
      </c>
      <c r="H158" s="6" t="s">
        <v>8</v>
      </c>
      <c r="I158" s="6" t="s">
        <v>9</v>
      </c>
      <c r="J158" s="6" t="s">
        <v>7</v>
      </c>
      <c r="K158" s="6" t="s">
        <v>7</v>
      </c>
      <c r="L158" s="6" t="s">
        <v>7</v>
      </c>
      <c r="M158" s="6" t="s">
        <v>10</v>
      </c>
      <c r="N158" s="7" t="s">
        <v>11</v>
      </c>
      <c r="O158" s="7" t="s">
        <v>12</v>
      </c>
      <c r="P158" s="6" t="s">
        <v>12</v>
      </c>
    </row>
    <row r="159" spans="2:17">
      <c r="B159" s="8" t="s">
        <v>13</v>
      </c>
      <c r="C159" s="5" t="s">
        <v>14</v>
      </c>
      <c r="D159" s="5" t="s">
        <v>14</v>
      </c>
      <c r="E159" s="6" t="s">
        <v>14</v>
      </c>
      <c r="F159" s="6" t="s">
        <v>14</v>
      </c>
      <c r="G159" s="6" t="s">
        <v>15</v>
      </c>
      <c r="H159" s="6" t="s">
        <v>16</v>
      </c>
      <c r="I159" s="6" t="s">
        <v>17</v>
      </c>
      <c r="J159" s="6" t="s">
        <v>18</v>
      </c>
      <c r="K159" s="6" t="s">
        <v>19</v>
      </c>
      <c r="L159" s="6" t="s">
        <v>20</v>
      </c>
      <c r="M159" s="6" t="s">
        <v>21</v>
      </c>
      <c r="N159" s="7" t="s">
        <v>22</v>
      </c>
      <c r="O159" s="7" t="s">
        <v>22</v>
      </c>
      <c r="P159" s="6" t="s">
        <v>22</v>
      </c>
    </row>
    <row r="160" spans="2:17" ht="16.2">
      <c r="B160" s="9"/>
      <c r="C160" s="5" t="s">
        <v>23</v>
      </c>
      <c r="D160" s="5" t="s">
        <v>24</v>
      </c>
      <c r="E160" s="6" t="s">
        <v>25</v>
      </c>
      <c r="F160" s="6" t="s">
        <v>25</v>
      </c>
      <c r="G160" s="10"/>
      <c r="H160" s="6" t="s">
        <v>7</v>
      </c>
      <c r="I160" s="10"/>
      <c r="J160" s="10"/>
      <c r="K160" s="6" t="s">
        <v>26</v>
      </c>
      <c r="L160" s="6" t="s">
        <v>27</v>
      </c>
      <c r="M160" s="6" t="s">
        <v>28</v>
      </c>
      <c r="N160" s="11"/>
      <c r="O160" s="7" t="s">
        <v>29</v>
      </c>
      <c r="P160" s="6" t="s">
        <v>30</v>
      </c>
    </row>
    <row r="161" spans="2:16" ht="23.4">
      <c r="B161" s="9" t="s">
        <v>31</v>
      </c>
      <c r="C161" s="12" t="s">
        <v>32</v>
      </c>
      <c r="D161" s="12" t="s">
        <v>33</v>
      </c>
      <c r="E161" s="13" t="s">
        <v>34</v>
      </c>
      <c r="F161" s="14" t="s">
        <v>35</v>
      </c>
      <c r="G161" s="15" t="s">
        <v>36</v>
      </c>
      <c r="H161" s="15" t="s">
        <v>37</v>
      </c>
      <c r="I161" s="15" t="s">
        <v>38</v>
      </c>
      <c r="J161" s="15" t="s">
        <v>39</v>
      </c>
      <c r="K161" s="6" t="s">
        <v>40</v>
      </c>
      <c r="L161" s="10"/>
      <c r="M161" s="10"/>
      <c r="N161" s="11"/>
      <c r="O161" s="16" t="s">
        <v>41</v>
      </c>
      <c r="P161" s="6" t="s">
        <v>7</v>
      </c>
    </row>
    <row r="162" spans="2:16" ht="21">
      <c r="J162" s="17"/>
      <c r="K162" s="15" t="s">
        <v>42</v>
      </c>
      <c r="L162" s="15" t="s">
        <v>43</v>
      </c>
      <c r="M162" s="15" t="s">
        <v>44</v>
      </c>
      <c r="N162" s="18" t="s">
        <v>45</v>
      </c>
      <c r="O162" s="11"/>
      <c r="P162" s="19" t="s">
        <v>46</v>
      </c>
    </row>
    <row r="163" spans="2:16">
      <c r="N163" s="1"/>
      <c r="O163" s="1"/>
    </row>
    <row r="164" spans="2:16">
      <c r="B164">
        <v>1.5</v>
      </c>
      <c r="D164">
        <v>14.61</v>
      </c>
      <c r="E164">
        <f>F164</f>
        <v>21.914999999999999</v>
      </c>
      <c r="F164">
        <f>B164*D164</f>
        <v>21.914999999999999</v>
      </c>
      <c r="G164" s="1">
        <f>2.2/(1.2+E164/100)</f>
        <v>1.5502237254694713</v>
      </c>
      <c r="H164">
        <v>0.7</v>
      </c>
      <c r="I164">
        <v>93.82</v>
      </c>
      <c r="J164" s="1">
        <f>EXP(1.63+9.7/(I164+0.001)-(15.7/(I164+0.001))^2)</f>
        <v>5.5035080352881645</v>
      </c>
      <c r="K164">
        <v>1.05</v>
      </c>
      <c r="L164">
        <v>0.75</v>
      </c>
      <c r="M164">
        <v>1</v>
      </c>
      <c r="N164" s="1">
        <v>21</v>
      </c>
      <c r="O164" s="1">
        <f>N164*M164*L164*K164*H164*G164</f>
        <v>17.945777401965966</v>
      </c>
      <c r="P164" s="20">
        <f>O164+J164</f>
        <v>23.44928543725413</v>
      </c>
    </row>
    <row r="165" spans="2:16">
      <c r="B165">
        <v>2.5</v>
      </c>
      <c r="D165">
        <v>14.61</v>
      </c>
      <c r="E165">
        <f t="shared" ref="E165:E169" si="106">F165</f>
        <v>36.524999999999999</v>
      </c>
      <c r="F165">
        <f>F164+(B165-B164)*D164</f>
        <v>36.524999999999999</v>
      </c>
      <c r="G165" s="1">
        <f t="shared" ref="G165:G176" si="107">2.2/(1.2+E165/100)</f>
        <v>1.405526273758186</v>
      </c>
      <c r="H165">
        <v>0.7</v>
      </c>
      <c r="I165">
        <v>93.82</v>
      </c>
      <c r="J165" s="1">
        <f t="shared" ref="J165:J176" si="108">EXP(1.63+9.7/(I165+0.001)-(15.7/(I165+0.001))^2)</f>
        <v>5.5035080352881645</v>
      </c>
      <c r="K165">
        <v>1.05</v>
      </c>
      <c r="L165">
        <v>0.75</v>
      </c>
      <c r="M165">
        <v>1</v>
      </c>
      <c r="N165" s="1">
        <v>21</v>
      </c>
      <c r="O165" s="1">
        <f t="shared" ref="O165:O176" si="109">N165*M165*L165*K165*H165*G165</f>
        <v>16.270723526593201</v>
      </c>
      <c r="P165" s="20">
        <f t="shared" ref="P165:P176" si="110">O165+J165</f>
        <v>21.774231561881365</v>
      </c>
    </row>
    <row r="166" spans="2:16">
      <c r="B166">
        <v>3</v>
      </c>
      <c r="D166">
        <v>17.649999999999999</v>
      </c>
      <c r="E166">
        <f t="shared" si="106"/>
        <v>52.949999999999996</v>
      </c>
      <c r="F166">
        <f t="shared" ref="F166:F169" si="111">B166*D166</f>
        <v>52.949999999999996</v>
      </c>
      <c r="G166" s="1">
        <f t="shared" si="107"/>
        <v>1.2720439433362245</v>
      </c>
      <c r="H166">
        <v>0.7</v>
      </c>
      <c r="I166">
        <v>85.61</v>
      </c>
      <c r="J166" s="1">
        <f t="shared" si="108"/>
        <v>5.5271492002926488</v>
      </c>
      <c r="K166">
        <v>1.05</v>
      </c>
      <c r="L166">
        <v>0.75</v>
      </c>
      <c r="M166">
        <v>1</v>
      </c>
      <c r="N166" s="1">
        <v>10</v>
      </c>
      <c r="O166" s="1">
        <f t="shared" si="109"/>
        <v>7.012142237640937</v>
      </c>
      <c r="P166" s="20">
        <f t="shared" si="110"/>
        <v>12.539291437933585</v>
      </c>
    </row>
    <row r="167" spans="2:16">
      <c r="B167">
        <v>4.5</v>
      </c>
      <c r="D167">
        <v>17.649999999999999</v>
      </c>
      <c r="E167">
        <f t="shared" si="106"/>
        <v>79.424999999999997</v>
      </c>
      <c r="F167">
        <f t="shared" si="111"/>
        <v>79.424999999999997</v>
      </c>
      <c r="G167" s="1">
        <f t="shared" si="107"/>
        <v>1.1031716184029083</v>
      </c>
      <c r="H167">
        <v>0.7</v>
      </c>
      <c r="I167">
        <v>85.61</v>
      </c>
      <c r="J167" s="1">
        <f t="shared" si="108"/>
        <v>5.5271492002926488</v>
      </c>
      <c r="K167">
        <v>1.05</v>
      </c>
      <c r="L167">
        <v>1</v>
      </c>
      <c r="M167">
        <v>1</v>
      </c>
      <c r="N167" s="1">
        <v>10</v>
      </c>
      <c r="O167" s="1">
        <f t="shared" si="109"/>
        <v>8.1083113952613761</v>
      </c>
      <c r="P167" s="20">
        <f t="shared" si="110"/>
        <v>13.635460595554026</v>
      </c>
    </row>
    <row r="168" spans="2:16">
      <c r="B168">
        <v>6</v>
      </c>
      <c r="D168">
        <v>17.649999999999999</v>
      </c>
      <c r="E168">
        <f t="shared" si="106"/>
        <v>105.89999999999999</v>
      </c>
      <c r="F168">
        <f t="shared" si="111"/>
        <v>105.89999999999999</v>
      </c>
      <c r="G168" s="1">
        <f t="shared" si="107"/>
        <v>0.97388224878264729</v>
      </c>
      <c r="H168">
        <v>0.7</v>
      </c>
      <c r="I168">
        <v>85.61</v>
      </c>
      <c r="J168" s="1">
        <f t="shared" si="108"/>
        <v>5.5271492002926488</v>
      </c>
      <c r="K168">
        <v>1.05</v>
      </c>
      <c r="L168">
        <v>1</v>
      </c>
      <c r="M168">
        <v>1</v>
      </c>
      <c r="N168" s="1">
        <v>7</v>
      </c>
      <c r="O168" s="1">
        <f t="shared" si="109"/>
        <v>5.0106241699867207</v>
      </c>
      <c r="P168" s="20">
        <f t="shared" si="110"/>
        <v>10.537773370279369</v>
      </c>
    </row>
    <row r="169" spans="2:16">
      <c r="B169">
        <v>7</v>
      </c>
      <c r="C169">
        <v>20.6</v>
      </c>
      <c r="D169">
        <v>17.649999999999999</v>
      </c>
      <c r="E169">
        <f t="shared" si="106"/>
        <v>123.54999999999998</v>
      </c>
      <c r="F169">
        <f t="shared" si="111"/>
        <v>123.54999999999998</v>
      </c>
      <c r="G169" s="1">
        <f t="shared" si="107"/>
        <v>0.90330527612399936</v>
      </c>
      <c r="H169">
        <v>0.7</v>
      </c>
      <c r="I169">
        <v>85.61</v>
      </c>
      <c r="J169" s="1">
        <f t="shared" si="108"/>
        <v>5.5271492002926488</v>
      </c>
      <c r="K169">
        <v>1.05</v>
      </c>
      <c r="L169">
        <v>1</v>
      </c>
      <c r="M169">
        <v>1</v>
      </c>
      <c r="N169" s="1">
        <v>7</v>
      </c>
      <c r="O169" s="1">
        <f t="shared" si="109"/>
        <v>4.6475056456579775</v>
      </c>
      <c r="P169" s="20">
        <f t="shared" si="110"/>
        <v>10.174654845950627</v>
      </c>
    </row>
    <row r="170" spans="2:16">
      <c r="B170">
        <v>7.5</v>
      </c>
      <c r="C170">
        <v>20.6</v>
      </c>
      <c r="D170">
        <v>20.69</v>
      </c>
      <c r="E170">
        <f>F170-(B170-7)*9.81</f>
        <v>128.94499999999999</v>
      </c>
      <c r="F170">
        <v>133.85</v>
      </c>
      <c r="G170" s="1">
        <f t="shared" si="107"/>
        <v>0.88372933780553953</v>
      </c>
      <c r="H170">
        <v>0.7</v>
      </c>
      <c r="I170">
        <v>70.83</v>
      </c>
      <c r="J170" s="1">
        <f t="shared" si="108"/>
        <v>5.5723397699129515</v>
      </c>
      <c r="K170">
        <v>1.05</v>
      </c>
      <c r="L170">
        <v>1</v>
      </c>
      <c r="M170">
        <v>1</v>
      </c>
      <c r="N170" s="1">
        <v>13</v>
      </c>
      <c r="O170" s="1">
        <f t="shared" si="109"/>
        <v>8.4440338227319298</v>
      </c>
      <c r="P170" s="20">
        <f t="shared" si="110"/>
        <v>14.016373592644882</v>
      </c>
    </row>
    <row r="171" spans="2:16">
      <c r="B171">
        <v>9</v>
      </c>
      <c r="C171">
        <v>31.19</v>
      </c>
      <c r="D171">
        <v>20.69</v>
      </c>
      <c r="E171">
        <f t="shared" ref="E171:E176" si="112">F171-(B171-7)*9.81</f>
        <v>145.13</v>
      </c>
      <c r="F171">
        <f t="shared" ref="F171:F176" si="113">F170+(B171-B170)*C170</f>
        <v>164.75</v>
      </c>
      <c r="G171" s="1">
        <f t="shared" si="107"/>
        <v>0.82978161656545857</v>
      </c>
      <c r="H171">
        <v>0.7</v>
      </c>
      <c r="I171">
        <v>70.83</v>
      </c>
      <c r="J171" s="1">
        <f t="shared" si="108"/>
        <v>5.5723397699129515</v>
      </c>
      <c r="K171">
        <v>1.05</v>
      </c>
      <c r="L171">
        <v>1</v>
      </c>
      <c r="M171">
        <v>1</v>
      </c>
      <c r="N171" s="1">
        <v>19</v>
      </c>
      <c r="O171" s="1">
        <f t="shared" si="109"/>
        <v>11.587900275336628</v>
      </c>
      <c r="P171" s="20">
        <f t="shared" si="110"/>
        <v>17.16024004524958</v>
      </c>
    </row>
    <row r="172" spans="2:16">
      <c r="B172">
        <v>10</v>
      </c>
      <c r="C172">
        <v>31.19</v>
      </c>
      <c r="D172">
        <v>20.69</v>
      </c>
      <c r="E172">
        <f t="shared" si="112"/>
        <v>166.51</v>
      </c>
      <c r="F172">
        <f t="shared" si="113"/>
        <v>195.94</v>
      </c>
      <c r="G172" s="1">
        <f t="shared" si="107"/>
        <v>0.76786150570660716</v>
      </c>
      <c r="H172">
        <v>0.7</v>
      </c>
      <c r="I172">
        <v>70.83</v>
      </c>
      <c r="J172" s="1">
        <f t="shared" si="108"/>
        <v>5.5723397699129515</v>
      </c>
      <c r="K172">
        <v>1.05</v>
      </c>
      <c r="L172">
        <v>1</v>
      </c>
      <c r="M172">
        <v>1</v>
      </c>
      <c r="N172" s="1">
        <v>19</v>
      </c>
      <c r="O172" s="1">
        <f t="shared" si="109"/>
        <v>10.723185927192768</v>
      </c>
      <c r="P172" s="20">
        <f t="shared" si="110"/>
        <v>16.29552569710572</v>
      </c>
    </row>
    <row r="173" spans="2:16">
      <c r="B173">
        <v>10.5</v>
      </c>
      <c r="C173">
        <v>31.19</v>
      </c>
      <c r="D173">
        <v>17.36</v>
      </c>
      <c r="E173">
        <f t="shared" si="112"/>
        <v>177.2</v>
      </c>
      <c r="F173">
        <f t="shared" si="113"/>
        <v>211.535</v>
      </c>
      <c r="G173" s="1">
        <f t="shared" si="107"/>
        <v>0.74024226110363411</v>
      </c>
      <c r="H173">
        <v>0.7</v>
      </c>
      <c r="I173">
        <v>80.81</v>
      </c>
      <c r="J173" s="1">
        <f t="shared" si="108"/>
        <v>5.5416276556351214</v>
      </c>
      <c r="K173">
        <v>1.05</v>
      </c>
      <c r="L173">
        <v>1</v>
      </c>
      <c r="M173">
        <v>1</v>
      </c>
      <c r="N173" s="1">
        <v>20</v>
      </c>
      <c r="O173" s="1">
        <f t="shared" si="109"/>
        <v>10.881561238223421</v>
      </c>
      <c r="P173" s="20">
        <f t="shared" si="110"/>
        <v>16.423188893858544</v>
      </c>
    </row>
    <row r="174" spans="2:16">
      <c r="B174">
        <v>12</v>
      </c>
      <c r="C174">
        <v>22.56</v>
      </c>
      <c r="D174">
        <v>17.36</v>
      </c>
      <c r="E174">
        <f t="shared" si="112"/>
        <v>209.26999999999998</v>
      </c>
      <c r="F174">
        <f t="shared" si="113"/>
        <v>258.32</v>
      </c>
      <c r="G174" s="1">
        <f t="shared" si="107"/>
        <v>0.66814468369423274</v>
      </c>
      <c r="H174">
        <v>0.7</v>
      </c>
      <c r="I174">
        <v>80.81</v>
      </c>
      <c r="J174" s="1">
        <f t="shared" si="108"/>
        <v>5.5416276556351214</v>
      </c>
      <c r="K174">
        <v>1.05</v>
      </c>
      <c r="L174">
        <v>1</v>
      </c>
      <c r="M174">
        <v>1</v>
      </c>
      <c r="N174" s="1">
        <v>21</v>
      </c>
      <c r="O174" s="1">
        <f t="shared" si="109"/>
        <v>10.312813192820482</v>
      </c>
      <c r="P174" s="20">
        <f t="shared" si="110"/>
        <v>15.854440848455603</v>
      </c>
    </row>
    <row r="175" spans="2:16">
      <c r="B175">
        <v>13.5</v>
      </c>
      <c r="C175">
        <v>22.56</v>
      </c>
      <c r="D175">
        <v>17.36</v>
      </c>
      <c r="E175">
        <f t="shared" si="112"/>
        <v>228.39499999999998</v>
      </c>
      <c r="F175">
        <f t="shared" si="113"/>
        <v>292.15999999999997</v>
      </c>
      <c r="G175" s="1">
        <f t="shared" si="107"/>
        <v>0.63146715653209717</v>
      </c>
      <c r="H175">
        <v>0.7</v>
      </c>
      <c r="I175">
        <v>80.81</v>
      </c>
      <c r="J175" s="1">
        <f t="shared" si="108"/>
        <v>5.5416276556351214</v>
      </c>
      <c r="K175">
        <v>1.05</v>
      </c>
      <c r="L175">
        <v>1</v>
      </c>
      <c r="M175">
        <v>1</v>
      </c>
      <c r="N175" s="1">
        <v>18</v>
      </c>
      <c r="O175" s="1">
        <f t="shared" si="109"/>
        <v>8.3543104809196453</v>
      </c>
      <c r="P175" s="20">
        <f t="shared" si="110"/>
        <v>13.895938136554767</v>
      </c>
    </row>
    <row r="176" spans="2:16">
      <c r="B176">
        <v>14</v>
      </c>
      <c r="C176">
        <v>22.56</v>
      </c>
      <c r="D176">
        <v>17.36</v>
      </c>
      <c r="E176">
        <f t="shared" si="112"/>
        <v>234.76999999999992</v>
      </c>
      <c r="F176">
        <f t="shared" si="113"/>
        <v>303.43999999999994</v>
      </c>
      <c r="G176" s="1">
        <f t="shared" si="107"/>
        <v>0.62012007779688272</v>
      </c>
      <c r="H176">
        <v>0.7</v>
      </c>
      <c r="I176">
        <v>80.81</v>
      </c>
      <c r="J176" s="1">
        <f t="shared" si="108"/>
        <v>5.5416276556351214</v>
      </c>
      <c r="K176">
        <v>1.05</v>
      </c>
      <c r="L176">
        <v>1</v>
      </c>
      <c r="M176">
        <v>1</v>
      </c>
      <c r="N176" s="1">
        <v>18</v>
      </c>
      <c r="O176" s="1">
        <f t="shared" si="109"/>
        <v>8.2041886292527586</v>
      </c>
      <c r="P176" s="20">
        <f t="shared" si="110"/>
        <v>13.74581628488788</v>
      </c>
    </row>
    <row r="177" spans="2:16">
      <c r="G177" s="1"/>
      <c r="J177" s="1"/>
      <c r="N177" s="1"/>
      <c r="O177" s="1"/>
      <c r="P177" s="20"/>
    </row>
    <row r="178" spans="2:16">
      <c r="G178" s="1"/>
      <c r="J178" s="1"/>
      <c r="N178" s="1"/>
      <c r="O178" s="1"/>
      <c r="P178" s="20"/>
    </row>
    <row r="179" spans="2:16">
      <c r="G179" s="1"/>
      <c r="J179" s="1"/>
      <c r="N179" s="1"/>
      <c r="O179" s="1"/>
      <c r="P179" s="20"/>
    </row>
    <row r="180" spans="2:16">
      <c r="M180" s="1"/>
      <c r="N180" s="1"/>
    </row>
    <row r="181" spans="2:16" ht="20.399999999999999">
      <c r="B181" s="22" t="s">
        <v>13</v>
      </c>
      <c r="C181" s="22" t="s">
        <v>48</v>
      </c>
      <c r="D181" s="22" t="s">
        <v>49</v>
      </c>
      <c r="E181" s="22" t="s">
        <v>50</v>
      </c>
      <c r="F181" s="22" t="s">
        <v>51</v>
      </c>
      <c r="G181" s="22" t="s">
        <v>52</v>
      </c>
      <c r="H181" s="22" t="s">
        <v>53</v>
      </c>
      <c r="I181" s="22" t="s">
        <v>54</v>
      </c>
      <c r="J181" s="22" t="s">
        <v>55</v>
      </c>
      <c r="M181" s="1"/>
      <c r="N181" s="1"/>
    </row>
    <row r="182" spans="2:16" ht="15.6">
      <c r="B182" s="23" t="s">
        <v>31</v>
      </c>
      <c r="C182" s="24"/>
      <c r="D182" s="24"/>
      <c r="E182" s="24"/>
      <c r="F182" s="25"/>
      <c r="G182" s="24"/>
      <c r="H182" s="24"/>
      <c r="I182" s="24"/>
      <c r="J182" s="24"/>
      <c r="M182" s="1"/>
      <c r="N182" s="1"/>
    </row>
    <row r="183" spans="2:16">
      <c r="B183">
        <f>B164</f>
        <v>1.5</v>
      </c>
      <c r="C183" s="20">
        <f>P164</f>
        <v>23.44928543725413</v>
      </c>
      <c r="D183">
        <f>E164</f>
        <v>21.914999999999999</v>
      </c>
      <c r="E183">
        <f>F164</f>
        <v>21.914999999999999</v>
      </c>
      <c r="F183" s="26">
        <f>1-0.00765*B183</f>
        <v>0.98852499999999999</v>
      </c>
      <c r="G183" s="26">
        <f>0.65*0.16*(E183/D183)*F183</f>
        <v>0.10280660000000001</v>
      </c>
      <c r="H183" s="27">
        <f>EXP((C183/14.1)+((C183/126)^2)-((C183/23.6)^3)+((C183/25.4)^4)-2.8)</f>
        <v>0.25747172464036483</v>
      </c>
      <c r="I183" s="26">
        <f>((10^2.24)/(6.8^2.56))</f>
        <v>1.2846274075918176</v>
      </c>
      <c r="J183" s="21">
        <f>(H183*I183)/G183</f>
        <v>3.2172568118481317</v>
      </c>
      <c r="M183" s="1"/>
      <c r="N183" s="1"/>
    </row>
    <row r="184" spans="2:16">
      <c r="B184">
        <f t="shared" ref="B184" si="114">B165</f>
        <v>2.5</v>
      </c>
      <c r="C184" s="20">
        <f t="shared" ref="C184:C195" si="115">P165</f>
        <v>21.774231561881365</v>
      </c>
      <c r="D184">
        <f t="shared" ref="D184:D195" si="116">E165</f>
        <v>36.524999999999999</v>
      </c>
      <c r="E184">
        <f t="shared" ref="E184:E195" si="117">F165</f>
        <v>36.524999999999999</v>
      </c>
      <c r="F184" s="26">
        <f t="shared" ref="F184:F190" si="118">1-0.00765*B184</f>
        <v>0.98087500000000005</v>
      </c>
      <c r="G184" s="26">
        <f t="shared" ref="G184:G195" si="119">0.65*0.16*(E184/D184)*F184</f>
        <v>0.10201100000000002</v>
      </c>
      <c r="H184" s="27">
        <f t="shared" ref="H184:H195" si="120">EXP((C184/14.1)+((C184/126)^2)-((C184/23.6)^3)+((C184/25.4)^4)-2.8)</f>
        <v>0.22964646262500604</v>
      </c>
      <c r="I184" s="26">
        <f t="shared" ref="I184:I195" si="121">((10^2.24)/(6.8^2.56))</f>
        <v>1.2846274075918176</v>
      </c>
      <c r="J184" s="21">
        <f t="shared" ref="J184:J195" si="122">(H184*I184)/G184</f>
        <v>2.8919443976099899</v>
      </c>
      <c r="M184" s="1"/>
      <c r="N184" s="1"/>
    </row>
    <row r="185" spans="2:16">
      <c r="B185">
        <f t="shared" ref="B185" si="123">B166</f>
        <v>3</v>
      </c>
      <c r="C185" s="20">
        <f t="shared" si="115"/>
        <v>12.539291437933585</v>
      </c>
      <c r="D185">
        <f t="shared" si="116"/>
        <v>52.949999999999996</v>
      </c>
      <c r="E185">
        <f t="shared" si="117"/>
        <v>52.949999999999996</v>
      </c>
      <c r="F185" s="26">
        <f t="shared" si="118"/>
        <v>0.97704999999999997</v>
      </c>
      <c r="G185" s="26">
        <f t="shared" si="119"/>
        <v>0.1016132</v>
      </c>
      <c r="H185" s="27">
        <f t="shared" si="120"/>
        <v>0.13650611966610104</v>
      </c>
      <c r="I185" s="26">
        <f t="shared" si="121"/>
        <v>1.2846274075918176</v>
      </c>
      <c r="J185" s="21">
        <f t="shared" si="122"/>
        <v>1.7257551442832408</v>
      </c>
      <c r="M185" s="1"/>
      <c r="N185" s="1"/>
    </row>
    <row r="186" spans="2:16">
      <c r="B186">
        <f t="shared" ref="B186" si="124">B167</f>
        <v>4.5</v>
      </c>
      <c r="C186" s="20">
        <f t="shared" si="115"/>
        <v>13.635460595554026</v>
      </c>
      <c r="D186">
        <f t="shared" si="116"/>
        <v>79.424999999999997</v>
      </c>
      <c r="E186">
        <f t="shared" si="117"/>
        <v>79.424999999999997</v>
      </c>
      <c r="F186" s="26">
        <f t="shared" si="118"/>
        <v>0.96557499999999996</v>
      </c>
      <c r="G186" s="26">
        <f t="shared" si="119"/>
        <v>0.1004198</v>
      </c>
      <c r="H186" s="27">
        <f t="shared" si="120"/>
        <v>0.14499472570220709</v>
      </c>
      <c r="I186" s="26">
        <f t="shared" si="121"/>
        <v>1.2846274075918176</v>
      </c>
      <c r="J186" s="21">
        <f t="shared" si="122"/>
        <v>1.8548553033695843</v>
      </c>
      <c r="M186" s="1"/>
      <c r="N186" s="1"/>
    </row>
    <row r="187" spans="2:16">
      <c r="B187">
        <f t="shared" ref="B187" si="125">B168</f>
        <v>6</v>
      </c>
      <c r="C187" s="20">
        <f t="shared" si="115"/>
        <v>10.537773370279369</v>
      </c>
      <c r="D187">
        <f t="shared" si="116"/>
        <v>105.89999999999999</v>
      </c>
      <c r="E187">
        <f t="shared" si="117"/>
        <v>105.89999999999999</v>
      </c>
      <c r="F187" s="26">
        <f t="shared" si="118"/>
        <v>0.95409999999999995</v>
      </c>
      <c r="G187" s="26">
        <f t="shared" si="119"/>
        <v>9.9226400000000006E-2</v>
      </c>
      <c r="H187" s="27">
        <f t="shared" si="120"/>
        <v>0.12184016147600227</v>
      </c>
      <c r="I187" s="26">
        <f t="shared" si="121"/>
        <v>1.2846274075918176</v>
      </c>
      <c r="J187" s="21">
        <f t="shared" si="122"/>
        <v>1.5773948342123187</v>
      </c>
      <c r="M187" s="1"/>
      <c r="N187" s="1"/>
    </row>
    <row r="188" spans="2:16">
      <c r="B188">
        <f t="shared" ref="B188" si="126">B169</f>
        <v>7</v>
      </c>
      <c r="C188" s="20">
        <f t="shared" si="115"/>
        <v>10.174654845950627</v>
      </c>
      <c r="D188">
        <f t="shared" si="116"/>
        <v>123.54999999999998</v>
      </c>
      <c r="E188">
        <f t="shared" si="117"/>
        <v>123.54999999999998</v>
      </c>
      <c r="F188" s="26">
        <f t="shared" si="118"/>
        <v>0.94645000000000001</v>
      </c>
      <c r="G188" s="26">
        <f t="shared" si="119"/>
        <v>9.8430800000000013E-2</v>
      </c>
      <c r="H188" s="27">
        <f t="shared" si="120"/>
        <v>0.11928262056079461</v>
      </c>
      <c r="I188" s="26">
        <f t="shared" si="121"/>
        <v>1.2846274075918176</v>
      </c>
      <c r="J188" s="21">
        <f t="shared" si="122"/>
        <v>1.556766008421876</v>
      </c>
      <c r="M188" s="1"/>
      <c r="N188" s="1"/>
    </row>
    <row r="189" spans="2:16">
      <c r="B189">
        <f t="shared" ref="B189" si="127">B170</f>
        <v>7.5</v>
      </c>
      <c r="C189" s="20">
        <f t="shared" si="115"/>
        <v>14.016373592644882</v>
      </c>
      <c r="D189">
        <f t="shared" si="116"/>
        <v>128.94499999999999</v>
      </c>
      <c r="E189">
        <f t="shared" si="117"/>
        <v>133.85</v>
      </c>
      <c r="F189" s="26">
        <f t="shared" si="118"/>
        <v>0.94262500000000005</v>
      </c>
      <c r="G189" s="26">
        <f t="shared" si="119"/>
        <v>0.10176212377370196</v>
      </c>
      <c r="H189" s="27">
        <f t="shared" si="120"/>
        <v>0.14803260164982424</v>
      </c>
      <c r="I189" s="26">
        <f t="shared" si="121"/>
        <v>1.2846274075918176</v>
      </c>
      <c r="J189" s="21">
        <f t="shared" si="122"/>
        <v>1.8687378981926286</v>
      </c>
      <c r="M189" s="1"/>
      <c r="N189" s="1"/>
    </row>
    <row r="190" spans="2:16">
      <c r="B190">
        <f t="shared" ref="B190" si="128">B171</f>
        <v>9</v>
      </c>
      <c r="C190" s="20">
        <f t="shared" si="115"/>
        <v>17.16024004524958</v>
      </c>
      <c r="D190">
        <f t="shared" si="116"/>
        <v>145.13</v>
      </c>
      <c r="E190">
        <f t="shared" si="117"/>
        <v>164.75</v>
      </c>
      <c r="F190" s="26">
        <f t="shared" si="118"/>
        <v>0.93115000000000003</v>
      </c>
      <c r="G190" s="26">
        <f t="shared" si="119"/>
        <v>0.10993126231654381</v>
      </c>
      <c r="H190" s="27">
        <f t="shared" si="120"/>
        <v>0.17542828335006086</v>
      </c>
      <c r="I190" s="26">
        <f t="shared" si="121"/>
        <v>1.2846274075918176</v>
      </c>
      <c r="J190" s="21">
        <f t="shared" si="122"/>
        <v>2.0500081242527184</v>
      </c>
      <c r="M190" s="1"/>
      <c r="N190" s="1"/>
    </row>
    <row r="191" spans="2:16">
      <c r="B191">
        <f t="shared" ref="B191" si="129">B172</f>
        <v>10</v>
      </c>
      <c r="C191" s="20">
        <f t="shared" si="115"/>
        <v>16.29552569710572</v>
      </c>
      <c r="D191">
        <f t="shared" si="116"/>
        <v>166.51</v>
      </c>
      <c r="E191">
        <f t="shared" si="117"/>
        <v>195.94</v>
      </c>
      <c r="F191" s="26">
        <f t="shared" ref="F191:F192" si="130">1.174-0.0267*B191</f>
        <v>0.90699999999999992</v>
      </c>
      <c r="G191" s="26">
        <f t="shared" si="119"/>
        <v>0.11100011002342203</v>
      </c>
      <c r="H191" s="27">
        <f t="shared" si="120"/>
        <v>0.16740152321249041</v>
      </c>
      <c r="I191" s="26">
        <f t="shared" si="121"/>
        <v>1.2846274075918176</v>
      </c>
      <c r="J191" s="21">
        <f t="shared" si="122"/>
        <v>1.9373727174324948</v>
      </c>
      <c r="M191" s="1"/>
      <c r="N191" s="1"/>
    </row>
    <row r="192" spans="2:16">
      <c r="B192">
        <f t="shared" ref="B192" si="131">B173</f>
        <v>10.5</v>
      </c>
      <c r="C192" s="20">
        <f t="shared" si="115"/>
        <v>16.423188893858544</v>
      </c>
      <c r="D192">
        <f t="shared" si="116"/>
        <v>177.2</v>
      </c>
      <c r="E192">
        <f t="shared" si="117"/>
        <v>211.535</v>
      </c>
      <c r="F192" s="26">
        <f t="shared" si="130"/>
        <v>0.89364999999999994</v>
      </c>
      <c r="G192" s="26">
        <f t="shared" si="119"/>
        <v>0.11094795872460499</v>
      </c>
      <c r="H192" s="27">
        <f t="shared" si="120"/>
        <v>0.16855901884237096</v>
      </c>
      <c r="I192" s="26">
        <f t="shared" si="121"/>
        <v>1.2846274075918176</v>
      </c>
      <c r="J192" s="21">
        <f t="shared" si="122"/>
        <v>1.9516856181119999</v>
      </c>
      <c r="M192" s="1"/>
      <c r="N192" s="1"/>
    </row>
    <row r="193" spans="2:17">
      <c r="B193">
        <f t="shared" ref="B193" si="132">B174</f>
        <v>12</v>
      </c>
      <c r="C193" s="20">
        <f t="shared" si="115"/>
        <v>15.854440848455603</v>
      </c>
      <c r="D193">
        <f t="shared" si="116"/>
        <v>209.26999999999998</v>
      </c>
      <c r="E193">
        <f t="shared" si="117"/>
        <v>258.32</v>
      </c>
      <c r="F193" s="26">
        <f>1.174-0.0267*B193</f>
        <v>0.85359999999999991</v>
      </c>
      <c r="G193" s="26">
        <f t="shared" si="119"/>
        <v>0.10958189424188847</v>
      </c>
      <c r="H193" s="27">
        <f t="shared" si="120"/>
        <v>0.16346914663069401</v>
      </c>
      <c r="I193" s="26">
        <f t="shared" si="121"/>
        <v>1.2846274075918176</v>
      </c>
      <c r="J193" s="21">
        <f t="shared" si="122"/>
        <v>1.9163471074326648</v>
      </c>
    </row>
    <row r="194" spans="2:17">
      <c r="B194">
        <f t="shared" ref="B194" si="133">B175</f>
        <v>13.5</v>
      </c>
      <c r="C194" s="20">
        <f t="shared" si="115"/>
        <v>13.895938136554767</v>
      </c>
      <c r="D194">
        <f t="shared" si="116"/>
        <v>228.39499999999998</v>
      </c>
      <c r="E194">
        <f t="shared" si="117"/>
        <v>292.15999999999997</v>
      </c>
      <c r="F194" s="26">
        <f t="shared" ref="F194:F195" si="134">1.174-0.0267*B194</f>
        <v>0.81354999999999988</v>
      </c>
      <c r="G194" s="26">
        <f t="shared" si="119"/>
        <v>0.10823102025876223</v>
      </c>
      <c r="H194" s="27">
        <f t="shared" si="120"/>
        <v>0.14706681701420191</v>
      </c>
      <c r="I194" s="26">
        <f t="shared" si="121"/>
        <v>1.2846274075918176</v>
      </c>
      <c r="J194" s="21">
        <f t="shared" si="122"/>
        <v>1.7455814740731801</v>
      </c>
    </row>
    <row r="195" spans="2:17">
      <c r="B195">
        <f t="shared" ref="B195" si="135">B176</f>
        <v>14</v>
      </c>
      <c r="C195" s="20">
        <f t="shared" si="115"/>
        <v>13.74581628488788</v>
      </c>
      <c r="D195">
        <f t="shared" si="116"/>
        <v>234.76999999999992</v>
      </c>
      <c r="E195">
        <f t="shared" si="117"/>
        <v>303.43999999999994</v>
      </c>
      <c r="F195" s="26">
        <f t="shared" si="134"/>
        <v>0.80019999999999991</v>
      </c>
      <c r="G195" s="26">
        <f t="shared" si="119"/>
        <v>0.10756280424245006</v>
      </c>
      <c r="H195" s="27">
        <f t="shared" si="120"/>
        <v>0.14586985552953538</v>
      </c>
      <c r="I195" s="26">
        <f t="shared" si="121"/>
        <v>1.2846274075918176</v>
      </c>
      <c r="J195" s="21">
        <f t="shared" si="122"/>
        <v>1.7421302435767705</v>
      </c>
    </row>
    <row r="202" spans="2:17" ht="22.8">
      <c r="E202" s="30" t="s">
        <v>62</v>
      </c>
      <c r="F202" s="30"/>
      <c r="G202" s="30"/>
      <c r="H202" s="30"/>
      <c r="N202" s="1"/>
      <c r="O202" s="1"/>
    </row>
    <row r="203" spans="2:17" ht="24.6">
      <c r="E203" s="2" t="s">
        <v>1</v>
      </c>
      <c r="F203" s="2"/>
      <c r="G203" s="2"/>
      <c r="H203" s="2"/>
      <c r="I203" s="2"/>
      <c r="J203" s="2"/>
      <c r="K203" s="2"/>
      <c r="N203" s="1"/>
      <c r="O203" s="1"/>
      <c r="Q203" s="3" t="s">
        <v>63</v>
      </c>
    </row>
    <row r="204" spans="2:17" ht="24.6">
      <c r="E204" s="4" t="s">
        <v>58</v>
      </c>
      <c r="F204" s="4"/>
      <c r="G204" s="4"/>
      <c r="H204" s="4"/>
      <c r="I204" s="4"/>
      <c r="N204" s="1"/>
      <c r="O204" s="1"/>
    </row>
    <row r="205" spans="2:17">
      <c r="N205" s="1"/>
      <c r="O205" s="1"/>
    </row>
    <row r="206" spans="2:17">
      <c r="C206" s="5" t="s">
        <v>4</v>
      </c>
      <c r="D206" s="5" t="s">
        <v>4</v>
      </c>
      <c r="E206" s="6" t="s">
        <v>5</v>
      </c>
      <c r="F206" s="6" t="s">
        <v>6</v>
      </c>
      <c r="G206" s="6" t="s">
        <v>7</v>
      </c>
      <c r="H206" s="6" t="s">
        <v>8</v>
      </c>
      <c r="I206" s="6" t="s">
        <v>9</v>
      </c>
      <c r="J206" s="6" t="s">
        <v>7</v>
      </c>
      <c r="K206" s="6" t="s">
        <v>7</v>
      </c>
      <c r="L206" s="6" t="s">
        <v>7</v>
      </c>
      <c r="M206" s="6" t="s">
        <v>10</v>
      </c>
      <c r="N206" s="7" t="s">
        <v>11</v>
      </c>
      <c r="O206" s="7" t="s">
        <v>12</v>
      </c>
      <c r="P206" s="6" t="s">
        <v>12</v>
      </c>
    </row>
    <row r="207" spans="2:17">
      <c r="B207" s="8" t="s">
        <v>13</v>
      </c>
      <c r="C207" s="5" t="s">
        <v>14</v>
      </c>
      <c r="D207" s="5" t="s">
        <v>14</v>
      </c>
      <c r="E207" s="6" t="s">
        <v>14</v>
      </c>
      <c r="F207" s="6" t="s">
        <v>14</v>
      </c>
      <c r="G207" s="6" t="s">
        <v>15</v>
      </c>
      <c r="H207" s="6" t="s">
        <v>16</v>
      </c>
      <c r="I207" s="6" t="s">
        <v>17</v>
      </c>
      <c r="J207" s="6" t="s">
        <v>18</v>
      </c>
      <c r="K207" s="6" t="s">
        <v>19</v>
      </c>
      <c r="L207" s="6" t="s">
        <v>20</v>
      </c>
      <c r="M207" s="6" t="s">
        <v>21</v>
      </c>
      <c r="N207" s="7" t="s">
        <v>22</v>
      </c>
      <c r="O207" s="7" t="s">
        <v>22</v>
      </c>
      <c r="P207" s="6" t="s">
        <v>22</v>
      </c>
    </row>
    <row r="208" spans="2:17" ht="16.2">
      <c r="B208" s="9"/>
      <c r="C208" s="5" t="s">
        <v>23</v>
      </c>
      <c r="D208" s="5" t="s">
        <v>24</v>
      </c>
      <c r="E208" s="6" t="s">
        <v>25</v>
      </c>
      <c r="F208" s="6" t="s">
        <v>25</v>
      </c>
      <c r="G208" s="10"/>
      <c r="H208" s="6" t="s">
        <v>7</v>
      </c>
      <c r="I208" s="10"/>
      <c r="J208" s="10"/>
      <c r="K208" s="6" t="s">
        <v>26</v>
      </c>
      <c r="L208" s="6" t="s">
        <v>27</v>
      </c>
      <c r="M208" s="6" t="s">
        <v>28</v>
      </c>
      <c r="N208" s="11"/>
      <c r="O208" s="7" t="s">
        <v>29</v>
      </c>
      <c r="P208" s="6" t="s">
        <v>30</v>
      </c>
    </row>
    <row r="209" spans="2:16" ht="23.4">
      <c r="B209" s="9" t="s">
        <v>31</v>
      </c>
      <c r="C209" s="12" t="s">
        <v>32</v>
      </c>
      <c r="D209" s="12" t="s">
        <v>33</v>
      </c>
      <c r="E209" s="13" t="s">
        <v>34</v>
      </c>
      <c r="F209" s="14" t="s">
        <v>35</v>
      </c>
      <c r="G209" s="15" t="s">
        <v>36</v>
      </c>
      <c r="H209" s="15" t="s">
        <v>37</v>
      </c>
      <c r="I209" s="15" t="s">
        <v>38</v>
      </c>
      <c r="J209" s="15" t="s">
        <v>39</v>
      </c>
      <c r="K209" s="6" t="s">
        <v>40</v>
      </c>
      <c r="L209" s="10"/>
      <c r="M209" s="10"/>
      <c r="N209" s="11"/>
      <c r="O209" s="16" t="s">
        <v>41</v>
      </c>
      <c r="P209" s="6" t="s">
        <v>7</v>
      </c>
    </row>
    <row r="210" spans="2:16" ht="21">
      <c r="J210" s="17"/>
      <c r="K210" s="15" t="s">
        <v>42</v>
      </c>
      <c r="L210" s="15" t="s">
        <v>43</v>
      </c>
      <c r="M210" s="15" t="s">
        <v>44</v>
      </c>
      <c r="N210" s="18" t="s">
        <v>45</v>
      </c>
      <c r="O210" s="11"/>
      <c r="P210" s="19" t="s">
        <v>46</v>
      </c>
    </row>
    <row r="211" spans="2:16">
      <c r="N211" s="1"/>
      <c r="O211" s="1"/>
    </row>
    <row r="212" spans="2:16">
      <c r="B212">
        <v>1.5</v>
      </c>
      <c r="D212">
        <v>15.89</v>
      </c>
      <c r="E212">
        <f>F212</f>
        <v>23.835000000000001</v>
      </c>
      <c r="F212">
        <f>B212*D212</f>
        <v>23.835000000000001</v>
      </c>
      <c r="G212" s="1">
        <f>2.2/(1.2+E212/100)</f>
        <v>1.5295303646539438</v>
      </c>
      <c r="H212">
        <v>0.7</v>
      </c>
      <c r="I212">
        <v>92.89</v>
      </c>
      <c r="J212" s="1">
        <f>EXP(1.63+9.7/(I212+0.001)-(15.7/(I212+0.001))^2)</f>
        <v>5.5061039903310514</v>
      </c>
      <c r="K212">
        <v>1.05</v>
      </c>
      <c r="L212">
        <v>0.75</v>
      </c>
      <c r="M212">
        <v>1</v>
      </c>
      <c r="N212" s="1">
        <v>0</v>
      </c>
      <c r="O212" s="1">
        <f>N212*M212*L212*K212*H212*G212</f>
        <v>0</v>
      </c>
      <c r="P212" s="20">
        <f>O212+J212</f>
        <v>5.5061039903310514</v>
      </c>
    </row>
    <row r="213" spans="2:16">
      <c r="B213">
        <v>2.5</v>
      </c>
      <c r="D213">
        <v>15.89</v>
      </c>
      <c r="E213">
        <f t="shared" ref="E213:E219" si="136">F213</f>
        <v>39.725000000000001</v>
      </c>
      <c r="F213">
        <f>F212+(B213-B212)*D212</f>
        <v>39.725000000000001</v>
      </c>
      <c r="G213" s="1">
        <f t="shared" ref="G213:G224" si="137">2.2/(1.2+E213/100)</f>
        <v>1.3773673501330415</v>
      </c>
      <c r="H213">
        <v>0.7</v>
      </c>
      <c r="I213">
        <v>92.89</v>
      </c>
      <c r="J213" s="1">
        <f t="shared" ref="J213:J224" si="138">EXP(1.63+9.7/(I213+0.001)-(15.7/(I213+0.001))^2)</f>
        <v>5.5061039903310514</v>
      </c>
      <c r="K213">
        <v>1.05</v>
      </c>
      <c r="L213">
        <v>0.75</v>
      </c>
      <c r="M213">
        <v>1</v>
      </c>
      <c r="N213" s="1">
        <v>0</v>
      </c>
      <c r="O213" s="1">
        <f t="shared" ref="O213:O224" si="139">N213*M213*L213*K213*H213*G213</f>
        <v>0</v>
      </c>
      <c r="P213" s="20">
        <f t="shared" ref="P213:P224" si="140">O213+J213</f>
        <v>5.5061039903310514</v>
      </c>
    </row>
    <row r="214" spans="2:16">
      <c r="B214">
        <v>3</v>
      </c>
      <c r="D214">
        <v>17.95</v>
      </c>
      <c r="E214">
        <f t="shared" si="136"/>
        <v>47.67</v>
      </c>
      <c r="F214">
        <f t="shared" ref="F214:F219" si="141">F213+(B214-B213)*D213</f>
        <v>47.67</v>
      </c>
      <c r="G214" s="1">
        <f t="shared" si="137"/>
        <v>1.3121011510705556</v>
      </c>
      <c r="H214">
        <v>0.7</v>
      </c>
      <c r="I214">
        <v>37.409999999999997</v>
      </c>
      <c r="J214" s="1">
        <f t="shared" si="138"/>
        <v>5.5464898935531473</v>
      </c>
      <c r="K214">
        <v>1.05</v>
      </c>
      <c r="L214">
        <v>0.75</v>
      </c>
      <c r="M214">
        <v>1</v>
      </c>
      <c r="N214" s="1">
        <v>11</v>
      </c>
      <c r="O214" s="1">
        <f t="shared" si="139"/>
        <v>7.9562533548040815</v>
      </c>
      <c r="P214" s="20">
        <f t="shared" si="140"/>
        <v>13.502743248357229</v>
      </c>
    </row>
    <row r="215" spans="2:16">
      <c r="B215">
        <v>4.5</v>
      </c>
      <c r="D215">
        <v>17.95</v>
      </c>
      <c r="E215">
        <f t="shared" si="136"/>
        <v>74.594999999999999</v>
      </c>
      <c r="F215">
        <f t="shared" si="141"/>
        <v>74.594999999999999</v>
      </c>
      <c r="G215" s="1">
        <f t="shared" si="137"/>
        <v>1.1305532002363885</v>
      </c>
      <c r="H215">
        <v>0.7</v>
      </c>
      <c r="I215">
        <v>37.409999999999997</v>
      </c>
      <c r="J215" s="1">
        <f t="shared" si="138"/>
        <v>5.5464898935531473</v>
      </c>
      <c r="K215">
        <v>1.05</v>
      </c>
      <c r="L215">
        <v>1</v>
      </c>
      <c r="M215">
        <v>1</v>
      </c>
      <c r="N215" s="1">
        <v>15</v>
      </c>
      <c r="O215" s="1">
        <f t="shared" si="139"/>
        <v>12.464349032606181</v>
      </c>
      <c r="P215" s="20">
        <f t="shared" si="140"/>
        <v>18.01083892615933</v>
      </c>
    </row>
    <row r="216" spans="2:16">
      <c r="B216">
        <v>6</v>
      </c>
      <c r="D216">
        <v>17.95</v>
      </c>
      <c r="E216">
        <f t="shared" si="136"/>
        <v>101.52</v>
      </c>
      <c r="F216">
        <f t="shared" si="141"/>
        <v>101.52</v>
      </c>
      <c r="G216" s="1">
        <f t="shared" si="137"/>
        <v>0.99313831708197919</v>
      </c>
      <c r="H216">
        <v>0.7</v>
      </c>
      <c r="I216">
        <v>37.409999999999997</v>
      </c>
      <c r="J216" s="1">
        <f t="shared" si="138"/>
        <v>5.5464898935531473</v>
      </c>
      <c r="K216">
        <v>1.05</v>
      </c>
      <c r="L216">
        <v>1</v>
      </c>
      <c r="M216">
        <v>1</v>
      </c>
      <c r="N216" s="1">
        <v>15</v>
      </c>
      <c r="O216" s="1">
        <f t="shared" si="139"/>
        <v>10.949349945828819</v>
      </c>
      <c r="P216" s="20">
        <f t="shared" si="140"/>
        <v>16.495839839381965</v>
      </c>
    </row>
    <row r="217" spans="2:16">
      <c r="B217">
        <v>6.25</v>
      </c>
      <c r="D217">
        <v>17.95</v>
      </c>
      <c r="E217">
        <f t="shared" si="136"/>
        <v>106.00749999999999</v>
      </c>
      <c r="F217">
        <f t="shared" si="141"/>
        <v>106.00749999999999</v>
      </c>
      <c r="G217" s="1">
        <f t="shared" si="137"/>
        <v>0.9734190237049658</v>
      </c>
      <c r="H217">
        <v>0.7</v>
      </c>
      <c r="I217">
        <v>37.409999999999997</v>
      </c>
      <c r="J217" s="1">
        <f t="shared" si="138"/>
        <v>5.5464898935531473</v>
      </c>
      <c r="K217">
        <v>1.05</v>
      </c>
      <c r="L217">
        <v>1</v>
      </c>
      <c r="M217">
        <v>1</v>
      </c>
      <c r="N217" s="1">
        <v>15</v>
      </c>
      <c r="O217" s="1">
        <f t="shared" si="139"/>
        <v>10.731944736347247</v>
      </c>
      <c r="P217" s="20">
        <f t="shared" si="140"/>
        <v>16.278434629900396</v>
      </c>
    </row>
    <row r="218" spans="2:16">
      <c r="B218">
        <v>7.5</v>
      </c>
      <c r="D218">
        <v>15.79</v>
      </c>
      <c r="E218">
        <f t="shared" si="136"/>
        <v>128.44499999999999</v>
      </c>
      <c r="F218">
        <f t="shared" si="141"/>
        <v>128.44499999999999</v>
      </c>
      <c r="G218" s="1">
        <f t="shared" si="137"/>
        <v>0.8855078588822477</v>
      </c>
      <c r="H218">
        <v>0.7</v>
      </c>
      <c r="I218">
        <v>97.18</v>
      </c>
      <c r="J218" s="1">
        <f t="shared" si="138"/>
        <v>5.4943153542237484</v>
      </c>
      <c r="K218">
        <v>1.05</v>
      </c>
      <c r="L218">
        <v>1</v>
      </c>
      <c r="M218">
        <v>1</v>
      </c>
      <c r="N218" s="1">
        <v>16</v>
      </c>
      <c r="O218" s="1">
        <f t="shared" si="139"/>
        <v>10.413572420455234</v>
      </c>
      <c r="P218" s="20">
        <f t="shared" si="140"/>
        <v>15.907887774678983</v>
      </c>
    </row>
    <row r="219" spans="2:16">
      <c r="B219">
        <v>9</v>
      </c>
      <c r="C219">
        <v>21.18</v>
      </c>
      <c r="D219">
        <v>15.79</v>
      </c>
      <c r="E219">
        <f t="shared" si="136"/>
        <v>152.13</v>
      </c>
      <c r="F219">
        <f t="shared" si="141"/>
        <v>152.13</v>
      </c>
      <c r="G219" s="1">
        <f t="shared" si="137"/>
        <v>0.80843714401205313</v>
      </c>
      <c r="H219">
        <v>0.7</v>
      </c>
      <c r="I219">
        <v>97.18</v>
      </c>
      <c r="J219" s="1">
        <f t="shared" si="138"/>
        <v>5.4943153542237484</v>
      </c>
      <c r="K219">
        <v>1.05</v>
      </c>
      <c r="L219">
        <v>1</v>
      </c>
      <c r="M219">
        <v>1</v>
      </c>
      <c r="N219" s="1">
        <v>22</v>
      </c>
      <c r="O219" s="1">
        <f t="shared" si="139"/>
        <v>13.0724286186749</v>
      </c>
      <c r="P219" s="20">
        <f t="shared" si="140"/>
        <v>18.566743972898649</v>
      </c>
    </row>
    <row r="220" spans="2:16">
      <c r="B220">
        <v>10.5</v>
      </c>
      <c r="C220">
        <v>19.03</v>
      </c>
      <c r="D220">
        <v>14.22</v>
      </c>
      <c r="E220">
        <f>F220-(B220-9)*9.81</f>
        <v>169.185</v>
      </c>
      <c r="F220">
        <f>F219+(B220-B219)*C219</f>
        <v>183.9</v>
      </c>
      <c r="G220" s="1">
        <f t="shared" si="137"/>
        <v>0.76075868388747703</v>
      </c>
      <c r="H220">
        <v>0.7</v>
      </c>
      <c r="I220">
        <v>72.28</v>
      </c>
      <c r="J220" s="1">
        <f t="shared" si="138"/>
        <v>5.5679070480388546</v>
      </c>
      <c r="K220">
        <v>1.05</v>
      </c>
      <c r="L220">
        <v>1</v>
      </c>
      <c r="M220">
        <v>1</v>
      </c>
      <c r="N220" s="1">
        <v>23</v>
      </c>
      <c r="O220" s="1">
        <f t="shared" si="139"/>
        <v>12.860625551117799</v>
      </c>
      <c r="P220" s="20">
        <f t="shared" si="140"/>
        <v>18.428532599156654</v>
      </c>
    </row>
    <row r="221" spans="2:16">
      <c r="B221">
        <v>12</v>
      </c>
      <c r="C221">
        <v>19.62</v>
      </c>
      <c r="D221">
        <v>16.079999999999998</v>
      </c>
      <c r="E221">
        <f t="shared" ref="E221:E224" si="142">F221-(B221-9)*9.81</f>
        <v>183.01499999999999</v>
      </c>
      <c r="F221">
        <f t="shared" ref="F221:F224" si="143">F220+(B221-B220)*C220</f>
        <v>212.44499999999999</v>
      </c>
      <c r="G221" s="1">
        <f t="shared" si="137"/>
        <v>0.72603666485157514</v>
      </c>
      <c r="H221">
        <v>0.7</v>
      </c>
      <c r="I221">
        <v>90.27</v>
      </c>
      <c r="J221" s="1">
        <f t="shared" si="138"/>
        <v>5.513533984055492</v>
      </c>
      <c r="K221">
        <v>1.05</v>
      </c>
      <c r="L221">
        <v>1</v>
      </c>
      <c r="M221">
        <v>1</v>
      </c>
      <c r="N221" s="1">
        <v>12</v>
      </c>
      <c r="O221" s="1">
        <f t="shared" si="139"/>
        <v>6.4036433839908931</v>
      </c>
      <c r="P221" s="20">
        <f t="shared" si="140"/>
        <v>11.917177368046385</v>
      </c>
    </row>
    <row r="222" spans="2:16">
      <c r="B222">
        <v>13</v>
      </c>
      <c r="C222">
        <v>19.62</v>
      </c>
      <c r="D222">
        <v>16.079999999999998</v>
      </c>
      <c r="E222">
        <f t="shared" si="142"/>
        <v>192.82499999999999</v>
      </c>
      <c r="F222">
        <f t="shared" si="143"/>
        <v>232.065</v>
      </c>
      <c r="G222" s="1">
        <f t="shared" si="137"/>
        <v>0.7032686006553186</v>
      </c>
      <c r="H222">
        <v>0.7</v>
      </c>
      <c r="I222">
        <v>90.27</v>
      </c>
      <c r="J222" s="1">
        <f t="shared" si="138"/>
        <v>5.513533984055492</v>
      </c>
      <c r="K222">
        <v>1.05</v>
      </c>
      <c r="L222">
        <v>1</v>
      </c>
      <c r="M222">
        <v>1</v>
      </c>
      <c r="N222" s="1">
        <v>12</v>
      </c>
      <c r="O222" s="1">
        <f t="shared" si="139"/>
        <v>6.2028290577799101</v>
      </c>
      <c r="P222" s="20">
        <f t="shared" si="140"/>
        <v>11.716363041835402</v>
      </c>
    </row>
    <row r="223" spans="2:16">
      <c r="B223">
        <v>13.5</v>
      </c>
      <c r="C223">
        <v>19.62</v>
      </c>
      <c r="D223">
        <v>16.079999999999998</v>
      </c>
      <c r="E223">
        <f t="shared" si="142"/>
        <v>197.73</v>
      </c>
      <c r="F223">
        <f t="shared" si="143"/>
        <v>241.875</v>
      </c>
      <c r="G223" s="1">
        <f t="shared" si="137"/>
        <v>0.69241179617914594</v>
      </c>
      <c r="H223">
        <v>0.7</v>
      </c>
      <c r="I223">
        <v>90.27</v>
      </c>
      <c r="J223" s="1">
        <f t="shared" si="138"/>
        <v>5.513533984055492</v>
      </c>
      <c r="K223">
        <v>1.05</v>
      </c>
      <c r="L223">
        <v>1</v>
      </c>
      <c r="M223">
        <v>1</v>
      </c>
      <c r="N223" s="1">
        <v>11</v>
      </c>
      <c r="O223" s="1">
        <f t="shared" si="139"/>
        <v>5.5981493721083959</v>
      </c>
      <c r="P223" s="20">
        <f t="shared" si="140"/>
        <v>11.111683356163887</v>
      </c>
    </row>
    <row r="224" spans="2:16">
      <c r="B224">
        <v>15</v>
      </c>
      <c r="C224">
        <v>19.62</v>
      </c>
      <c r="D224">
        <v>16.079999999999998</v>
      </c>
      <c r="E224">
        <f t="shared" si="142"/>
        <v>212.44499999999999</v>
      </c>
      <c r="F224">
        <f t="shared" si="143"/>
        <v>271.30500000000001</v>
      </c>
      <c r="G224" s="1">
        <f t="shared" si="137"/>
        <v>0.66176359999398404</v>
      </c>
      <c r="H224">
        <v>0.7</v>
      </c>
      <c r="I224">
        <v>90.27</v>
      </c>
      <c r="J224" s="1">
        <f t="shared" si="138"/>
        <v>5.513533984055492</v>
      </c>
      <c r="K224">
        <v>1.05</v>
      </c>
      <c r="L224">
        <v>1</v>
      </c>
      <c r="M224">
        <v>1</v>
      </c>
      <c r="N224" s="1">
        <v>36</v>
      </c>
      <c r="O224" s="1">
        <f t="shared" si="139"/>
        <v>17.51026485584082</v>
      </c>
      <c r="P224" s="20">
        <f t="shared" si="140"/>
        <v>23.023798839896312</v>
      </c>
    </row>
    <row r="225" spans="2:16">
      <c r="G225" s="1"/>
      <c r="J225" s="1"/>
      <c r="N225" s="1"/>
      <c r="O225" s="1"/>
      <c r="P225" s="20"/>
    </row>
    <row r="226" spans="2:16">
      <c r="G226" s="1"/>
      <c r="J226" s="1"/>
      <c r="N226" s="1"/>
      <c r="O226" s="1"/>
      <c r="P226" s="20"/>
    </row>
    <row r="227" spans="2:16">
      <c r="G227" s="1"/>
      <c r="J227" s="1"/>
      <c r="N227" s="1"/>
      <c r="O227" s="1"/>
      <c r="P227" s="20"/>
    </row>
    <row r="228" spans="2:16">
      <c r="M228" s="1"/>
      <c r="N228" s="1"/>
    </row>
    <row r="229" spans="2:16" ht="20.399999999999999">
      <c r="B229" s="22" t="s">
        <v>13</v>
      </c>
      <c r="C229" s="22" t="s">
        <v>48</v>
      </c>
      <c r="D229" s="22" t="s">
        <v>49</v>
      </c>
      <c r="E229" s="22" t="s">
        <v>50</v>
      </c>
      <c r="F229" s="22" t="s">
        <v>51</v>
      </c>
      <c r="G229" s="22" t="s">
        <v>52</v>
      </c>
      <c r="H229" s="22" t="s">
        <v>53</v>
      </c>
      <c r="I229" s="22" t="s">
        <v>54</v>
      </c>
      <c r="J229" s="22" t="s">
        <v>55</v>
      </c>
      <c r="M229" s="1"/>
      <c r="N229" s="1"/>
    </row>
    <row r="230" spans="2:16" ht="15.6">
      <c r="B230" s="23" t="s">
        <v>31</v>
      </c>
      <c r="C230" s="24"/>
      <c r="D230" s="24"/>
      <c r="E230" s="24"/>
      <c r="F230" s="25"/>
      <c r="G230" s="24"/>
      <c r="H230" s="24"/>
      <c r="I230" s="24"/>
      <c r="J230" s="24"/>
      <c r="M230" s="1"/>
      <c r="N230" s="1"/>
    </row>
    <row r="231" spans="2:16">
      <c r="B231">
        <f>B212</f>
        <v>1.5</v>
      </c>
      <c r="C231" s="20">
        <f>P212</f>
        <v>5.5061039903310514</v>
      </c>
      <c r="D231">
        <f>E212</f>
        <v>23.835000000000001</v>
      </c>
      <c r="E231">
        <f>F212</f>
        <v>23.835000000000001</v>
      </c>
      <c r="F231" s="26">
        <f>1-0.00765*B231</f>
        <v>0.98852499999999999</v>
      </c>
      <c r="G231" s="26">
        <f>0.65*0.16*(E231/D231)*F231</f>
        <v>0.10280660000000001</v>
      </c>
      <c r="H231" s="27">
        <f>EXP((C231/14.1)+((C231/126)^2)-((C231/23.6)^3)+((C231/25.4)^4)-2.8)</f>
        <v>8.909267711263158E-2</v>
      </c>
      <c r="I231" s="26">
        <f>((10^2.24)/(6.8^2.56))</f>
        <v>1.2846274075918176</v>
      </c>
      <c r="J231" s="21">
        <f>(H231*I231)/G231</f>
        <v>1.1132640787129888</v>
      </c>
      <c r="M231" s="1"/>
      <c r="N231" s="1"/>
    </row>
    <row r="232" spans="2:16">
      <c r="B232">
        <f t="shared" ref="B232" si="144">B213</f>
        <v>2.5</v>
      </c>
      <c r="C232" s="20">
        <f t="shared" ref="C232:C243" si="145">P213</f>
        <v>5.5061039903310514</v>
      </c>
      <c r="D232">
        <f t="shared" ref="D232:D243" si="146">E213</f>
        <v>39.725000000000001</v>
      </c>
      <c r="E232">
        <f t="shared" ref="E232:E243" si="147">F213</f>
        <v>39.725000000000001</v>
      </c>
      <c r="F232" s="26">
        <f t="shared" ref="F232:F238" si="148">1-0.00765*B232</f>
        <v>0.98087500000000005</v>
      </c>
      <c r="G232" s="26">
        <f t="shared" ref="G232:G243" si="149">0.65*0.16*(E232/D232)*F232</f>
        <v>0.10201100000000002</v>
      </c>
      <c r="H232" s="27">
        <f t="shared" ref="H232:H243" si="150">EXP((C232/14.1)+((C232/126)^2)-((C232/23.6)^3)+((C232/25.4)^4)-2.8)</f>
        <v>8.909267711263158E-2</v>
      </c>
      <c r="I232" s="26">
        <f t="shared" ref="I232:I243" si="151">((10^2.24)/(6.8^2.56))</f>
        <v>1.2846274075918176</v>
      </c>
      <c r="J232" s="21">
        <f t="shared" ref="J232:J243" si="152">(H232*I232)/G232</f>
        <v>1.1219466021763804</v>
      </c>
      <c r="M232" s="1"/>
      <c r="N232" s="1"/>
    </row>
    <row r="233" spans="2:16">
      <c r="B233">
        <f t="shared" ref="B233" si="153">B214</f>
        <v>3</v>
      </c>
      <c r="C233" s="20">
        <f t="shared" si="145"/>
        <v>13.502743248357229</v>
      </c>
      <c r="D233">
        <f t="shared" si="146"/>
        <v>47.67</v>
      </c>
      <c r="E233">
        <f t="shared" si="147"/>
        <v>47.67</v>
      </c>
      <c r="F233" s="26">
        <f t="shared" si="148"/>
        <v>0.97704999999999997</v>
      </c>
      <c r="G233" s="26">
        <f t="shared" si="149"/>
        <v>0.1016132</v>
      </c>
      <c r="H233" s="27">
        <f t="shared" si="150"/>
        <v>0.14394749802348206</v>
      </c>
      <c r="I233" s="26">
        <f t="shared" si="151"/>
        <v>1.2846274075918176</v>
      </c>
      <c r="J233" s="21">
        <f t="shared" si="152"/>
        <v>1.8198314905468389</v>
      </c>
      <c r="M233" s="1"/>
      <c r="N233" s="1"/>
    </row>
    <row r="234" spans="2:16">
      <c r="B234">
        <f t="shared" ref="B234" si="154">B215</f>
        <v>4.5</v>
      </c>
      <c r="C234" s="20">
        <f t="shared" si="145"/>
        <v>18.01083892615933</v>
      </c>
      <c r="D234">
        <f t="shared" si="146"/>
        <v>74.594999999999999</v>
      </c>
      <c r="E234">
        <f t="shared" si="147"/>
        <v>74.594999999999999</v>
      </c>
      <c r="F234" s="26">
        <f t="shared" si="148"/>
        <v>0.96557499999999996</v>
      </c>
      <c r="G234" s="26">
        <f t="shared" si="149"/>
        <v>0.1004198</v>
      </c>
      <c r="H234" s="27">
        <f t="shared" si="150"/>
        <v>0.18380445558032923</v>
      </c>
      <c r="I234" s="26">
        <f t="shared" si="151"/>
        <v>1.2846274075918176</v>
      </c>
      <c r="J234" s="21">
        <f t="shared" si="152"/>
        <v>2.3513315230261735</v>
      </c>
      <c r="M234" s="1"/>
      <c r="N234" s="1"/>
    </row>
    <row r="235" spans="2:16">
      <c r="B235">
        <f t="shared" ref="B235" si="155">B216</f>
        <v>6</v>
      </c>
      <c r="C235" s="20">
        <f t="shared" si="145"/>
        <v>16.495839839381965</v>
      </c>
      <c r="D235">
        <f t="shared" si="146"/>
        <v>101.52</v>
      </c>
      <c r="E235">
        <f t="shared" si="147"/>
        <v>101.52</v>
      </c>
      <c r="F235" s="26">
        <f t="shared" si="148"/>
        <v>0.95409999999999995</v>
      </c>
      <c r="G235" s="26">
        <f t="shared" si="149"/>
        <v>9.9226400000000006E-2</v>
      </c>
      <c r="H235" s="27">
        <f t="shared" si="150"/>
        <v>0.16922178770095381</v>
      </c>
      <c r="I235" s="26">
        <f t="shared" si="151"/>
        <v>1.2846274075918176</v>
      </c>
      <c r="J235" s="21">
        <f t="shared" si="152"/>
        <v>2.1908176296059234</v>
      </c>
      <c r="M235" s="1"/>
      <c r="N235" s="1"/>
    </row>
    <row r="236" spans="2:16">
      <c r="B236">
        <f t="shared" ref="B236" si="156">B217</f>
        <v>6.25</v>
      </c>
      <c r="C236" s="20">
        <f t="shared" si="145"/>
        <v>16.278434629900396</v>
      </c>
      <c r="D236">
        <f t="shared" si="146"/>
        <v>106.00749999999999</v>
      </c>
      <c r="E236">
        <f t="shared" si="147"/>
        <v>106.00749999999999</v>
      </c>
      <c r="F236" s="26">
        <f t="shared" si="148"/>
        <v>0.95218749999999996</v>
      </c>
      <c r="G236" s="26">
        <f t="shared" si="149"/>
        <v>9.9027500000000004E-2</v>
      </c>
      <c r="H236" s="27">
        <f t="shared" si="150"/>
        <v>0.1672472412495635</v>
      </c>
      <c r="I236" s="26">
        <f t="shared" si="151"/>
        <v>1.2846274075918176</v>
      </c>
      <c r="J236" s="21">
        <f t="shared" si="152"/>
        <v>2.1696032915433596</v>
      </c>
      <c r="M236" s="1"/>
      <c r="N236" s="1"/>
    </row>
    <row r="237" spans="2:16">
      <c r="B237">
        <f t="shared" ref="B237" si="157">B218</f>
        <v>7.5</v>
      </c>
      <c r="C237" s="20">
        <f t="shared" si="145"/>
        <v>15.907887774678983</v>
      </c>
      <c r="D237">
        <f t="shared" si="146"/>
        <v>128.44499999999999</v>
      </c>
      <c r="E237">
        <f t="shared" si="147"/>
        <v>128.44499999999999</v>
      </c>
      <c r="F237" s="26">
        <f t="shared" si="148"/>
        <v>0.94262500000000005</v>
      </c>
      <c r="G237" s="26">
        <f t="shared" si="149"/>
        <v>9.8033000000000009E-2</v>
      </c>
      <c r="H237" s="27">
        <f t="shared" si="150"/>
        <v>0.16394031621647545</v>
      </c>
      <c r="I237" s="26">
        <f t="shared" si="151"/>
        <v>1.2846274075918176</v>
      </c>
      <c r="J237" s="21">
        <f t="shared" si="152"/>
        <v>2.148278879774705</v>
      </c>
      <c r="M237" s="1"/>
      <c r="N237" s="1"/>
    </row>
    <row r="238" spans="2:16">
      <c r="B238">
        <f t="shared" ref="B238" si="158">B219</f>
        <v>9</v>
      </c>
      <c r="C238" s="20">
        <f t="shared" si="145"/>
        <v>18.566743972898649</v>
      </c>
      <c r="D238">
        <f t="shared" si="146"/>
        <v>152.13</v>
      </c>
      <c r="E238">
        <f t="shared" si="147"/>
        <v>152.13</v>
      </c>
      <c r="F238" s="26">
        <f t="shared" si="148"/>
        <v>0.93115000000000003</v>
      </c>
      <c r="G238" s="26">
        <f t="shared" si="149"/>
        <v>9.6839600000000012E-2</v>
      </c>
      <c r="H238" s="27">
        <f t="shared" si="150"/>
        <v>0.18958267527851944</v>
      </c>
      <c r="I238" s="26">
        <f t="shared" si="151"/>
        <v>1.2846274075918176</v>
      </c>
      <c r="J238" s="21">
        <f t="shared" si="152"/>
        <v>2.5149122948397737</v>
      </c>
      <c r="M238" s="1"/>
      <c r="N238" s="1"/>
    </row>
    <row r="239" spans="2:16">
      <c r="B239">
        <f t="shared" ref="B239" si="159">B220</f>
        <v>10.5</v>
      </c>
      <c r="C239" s="20">
        <f t="shared" si="145"/>
        <v>18.428532599156654</v>
      </c>
      <c r="D239">
        <f t="shared" si="146"/>
        <v>169.185</v>
      </c>
      <c r="E239">
        <f t="shared" si="147"/>
        <v>183.9</v>
      </c>
      <c r="F239" s="26">
        <f t="shared" ref="F239:F240" si="160">1.174-0.0267*B239</f>
        <v>0.89364999999999994</v>
      </c>
      <c r="G239" s="26">
        <f t="shared" si="149"/>
        <v>0.10102309566450927</v>
      </c>
      <c r="H239" s="27">
        <f t="shared" si="150"/>
        <v>0.18812145335347449</v>
      </c>
      <c r="I239" s="26">
        <f t="shared" si="151"/>
        <v>1.2846274075918176</v>
      </c>
      <c r="J239" s="21">
        <f t="shared" si="152"/>
        <v>2.3921854041815842</v>
      </c>
      <c r="M239" s="1"/>
      <c r="N239" s="1"/>
    </row>
    <row r="240" spans="2:16">
      <c r="B240">
        <f t="shared" ref="B240" si="161">B221</f>
        <v>12</v>
      </c>
      <c r="C240" s="20">
        <f t="shared" si="145"/>
        <v>11.917177368046385</v>
      </c>
      <c r="D240">
        <f t="shared" si="146"/>
        <v>183.01499999999999</v>
      </c>
      <c r="E240">
        <f t="shared" si="147"/>
        <v>212.44499999999999</v>
      </c>
      <c r="F240" s="26">
        <f t="shared" si="160"/>
        <v>0.85359999999999991</v>
      </c>
      <c r="G240" s="26">
        <f t="shared" si="149"/>
        <v>0.10304989977870667</v>
      </c>
      <c r="H240" s="27">
        <f t="shared" si="150"/>
        <v>0.13183972436051233</v>
      </c>
      <c r="I240" s="26">
        <f t="shared" si="151"/>
        <v>1.2846274075918176</v>
      </c>
      <c r="J240" s="21">
        <f t="shared" si="152"/>
        <v>1.6435234161951204</v>
      </c>
      <c r="M240" s="1"/>
      <c r="N240" s="1"/>
    </row>
    <row r="241" spans="2:17">
      <c r="B241">
        <f t="shared" ref="B241" si="162">B222</f>
        <v>13</v>
      </c>
      <c r="C241" s="20">
        <f t="shared" si="145"/>
        <v>11.716363041835402</v>
      </c>
      <c r="D241">
        <f t="shared" si="146"/>
        <v>192.82499999999999</v>
      </c>
      <c r="E241">
        <f t="shared" si="147"/>
        <v>232.065</v>
      </c>
      <c r="F241" s="26">
        <f>1.174-0.0267*B241</f>
        <v>0.82689999999999997</v>
      </c>
      <c r="G241" s="26">
        <f t="shared" si="149"/>
        <v>0.10349816177362896</v>
      </c>
      <c r="H241" s="27">
        <f t="shared" si="150"/>
        <v>0.13035499473305742</v>
      </c>
      <c r="I241" s="26">
        <f t="shared" si="151"/>
        <v>1.2846274075918176</v>
      </c>
      <c r="J241" s="21">
        <f t="shared" si="152"/>
        <v>1.6179765522486829</v>
      </c>
    </row>
    <row r="242" spans="2:17">
      <c r="B242">
        <f t="shared" ref="B242" si="163">B223</f>
        <v>13.5</v>
      </c>
      <c r="C242" s="20">
        <f t="shared" si="145"/>
        <v>11.111683356163887</v>
      </c>
      <c r="D242">
        <f t="shared" si="146"/>
        <v>197.73</v>
      </c>
      <c r="E242">
        <f t="shared" si="147"/>
        <v>241.875</v>
      </c>
      <c r="F242" s="26">
        <f t="shared" ref="F242:F243" si="164">1.174-0.0267*B242</f>
        <v>0.81354999999999988</v>
      </c>
      <c r="G242" s="26">
        <f t="shared" si="149"/>
        <v>0.10349896449704142</v>
      </c>
      <c r="H242" s="27">
        <f t="shared" si="150"/>
        <v>0.12594482691493009</v>
      </c>
      <c r="I242" s="26">
        <f t="shared" si="151"/>
        <v>1.2846274075918176</v>
      </c>
      <c r="J242" s="21">
        <f t="shared" si="152"/>
        <v>1.5632250746233478</v>
      </c>
    </row>
    <row r="243" spans="2:17">
      <c r="B243">
        <f t="shared" ref="B243" si="165">B224</f>
        <v>15</v>
      </c>
      <c r="C243" s="20">
        <f t="shared" si="145"/>
        <v>23.023798839896312</v>
      </c>
      <c r="D243">
        <f t="shared" si="146"/>
        <v>212.44499999999999</v>
      </c>
      <c r="E243">
        <f t="shared" si="147"/>
        <v>271.30500000000001</v>
      </c>
      <c r="F243" s="26">
        <f t="shared" si="164"/>
        <v>0.77349999999999985</v>
      </c>
      <c r="G243" s="26">
        <f t="shared" si="149"/>
        <v>0.10273181020970133</v>
      </c>
      <c r="H243" s="27">
        <f t="shared" si="150"/>
        <v>0.24978945562503066</v>
      </c>
      <c r="I243" s="26">
        <f t="shared" si="151"/>
        <v>1.2846274075918176</v>
      </c>
      <c r="J243" s="21">
        <f t="shared" si="152"/>
        <v>3.123534766576634</v>
      </c>
    </row>
    <row r="250" spans="2:17" ht="22.8">
      <c r="E250" s="30" t="s">
        <v>64</v>
      </c>
      <c r="F250" s="30"/>
      <c r="G250" s="30"/>
      <c r="H250" s="30"/>
      <c r="N250" s="1"/>
      <c r="O250" s="1"/>
    </row>
    <row r="251" spans="2:17" ht="24.6">
      <c r="E251" s="2" t="s">
        <v>1</v>
      </c>
      <c r="F251" s="2"/>
      <c r="G251" s="2"/>
      <c r="H251" s="2"/>
      <c r="I251" s="2"/>
      <c r="J251" s="2"/>
      <c r="K251" s="2"/>
      <c r="N251" s="1"/>
      <c r="O251" s="1"/>
      <c r="Q251" s="3" t="s">
        <v>65</v>
      </c>
    </row>
    <row r="252" spans="2:17" ht="24.6">
      <c r="E252" s="4" t="s">
        <v>58</v>
      </c>
      <c r="F252" s="4"/>
      <c r="G252" s="4"/>
      <c r="H252" s="4"/>
      <c r="I252" s="4"/>
      <c r="N252" s="1"/>
      <c r="O252" s="1"/>
    </row>
    <row r="253" spans="2:17">
      <c r="N253" s="1"/>
      <c r="O253" s="1"/>
    </row>
    <row r="254" spans="2:17">
      <c r="C254" s="5" t="s">
        <v>4</v>
      </c>
      <c r="D254" s="5" t="s">
        <v>4</v>
      </c>
      <c r="E254" s="6" t="s">
        <v>5</v>
      </c>
      <c r="F254" s="6" t="s">
        <v>6</v>
      </c>
      <c r="G254" s="6" t="s">
        <v>7</v>
      </c>
      <c r="H254" s="6" t="s">
        <v>8</v>
      </c>
      <c r="I254" s="6" t="s">
        <v>9</v>
      </c>
      <c r="J254" s="6" t="s">
        <v>7</v>
      </c>
      <c r="K254" s="6" t="s">
        <v>7</v>
      </c>
      <c r="L254" s="6" t="s">
        <v>7</v>
      </c>
      <c r="M254" s="6" t="s">
        <v>10</v>
      </c>
      <c r="N254" s="7" t="s">
        <v>11</v>
      </c>
      <c r="O254" s="7" t="s">
        <v>12</v>
      </c>
      <c r="P254" s="6" t="s">
        <v>12</v>
      </c>
    </row>
    <row r="255" spans="2:17">
      <c r="B255" s="8" t="s">
        <v>13</v>
      </c>
      <c r="C255" s="5" t="s">
        <v>14</v>
      </c>
      <c r="D255" s="5" t="s">
        <v>14</v>
      </c>
      <c r="E255" s="6" t="s">
        <v>14</v>
      </c>
      <c r="F255" s="6" t="s">
        <v>14</v>
      </c>
      <c r="G255" s="6" t="s">
        <v>15</v>
      </c>
      <c r="H255" s="6" t="s">
        <v>16</v>
      </c>
      <c r="I255" s="6" t="s">
        <v>17</v>
      </c>
      <c r="J255" s="6" t="s">
        <v>18</v>
      </c>
      <c r="K255" s="6" t="s">
        <v>19</v>
      </c>
      <c r="L255" s="6" t="s">
        <v>20</v>
      </c>
      <c r="M255" s="6" t="s">
        <v>21</v>
      </c>
      <c r="N255" s="7" t="s">
        <v>22</v>
      </c>
      <c r="O255" s="7" t="s">
        <v>22</v>
      </c>
      <c r="P255" s="6" t="s">
        <v>22</v>
      </c>
    </row>
    <row r="256" spans="2:17" ht="16.2">
      <c r="B256" s="9"/>
      <c r="C256" s="5" t="s">
        <v>23</v>
      </c>
      <c r="D256" s="5" t="s">
        <v>24</v>
      </c>
      <c r="E256" s="6" t="s">
        <v>25</v>
      </c>
      <c r="F256" s="6" t="s">
        <v>25</v>
      </c>
      <c r="G256" s="10"/>
      <c r="H256" s="6" t="s">
        <v>7</v>
      </c>
      <c r="I256" s="10"/>
      <c r="J256" s="10"/>
      <c r="K256" s="6" t="s">
        <v>26</v>
      </c>
      <c r="L256" s="6" t="s">
        <v>27</v>
      </c>
      <c r="M256" s="6" t="s">
        <v>28</v>
      </c>
      <c r="N256" s="11"/>
      <c r="O256" s="7" t="s">
        <v>29</v>
      </c>
      <c r="P256" s="6" t="s">
        <v>30</v>
      </c>
    </row>
    <row r="257" spans="2:16" ht="23.4">
      <c r="B257" s="9" t="s">
        <v>31</v>
      </c>
      <c r="C257" s="12" t="s">
        <v>32</v>
      </c>
      <c r="D257" s="12" t="s">
        <v>33</v>
      </c>
      <c r="E257" s="13" t="s">
        <v>34</v>
      </c>
      <c r="F257" s="14" t="s">
        <v>35</v>
      </c>
      <c r="G257" s="15" t="s">
        <v>36</v>
      </c>
      <c r="H257" s="15" t="s">
        <v>37</v>
      </c>
      <c r="I257" s="15" t="s">
        <v>38</v>
      </c>
      <c r="J257" s="15" t="s">
        <v>39</v>
      </c>
      <c r="K257" s="6" t="s">
        <v>40</v>
      </c>
      <c r="L257" s="10"/>
      <c r="M257" s="10"/>
      <c r="N257" s="11"/>
      <c r="O257" s="16" t="s">
        <v>41</v>
      </c>
      <c r="P257" s="6" t="s">
        <v>7</v>
      </c>
    </row>
    <row r="258" spans="2:16" ht="21">
      <c r="J258" s="17"/>
      <c r="K258" s="15" t="s">
        <v>42</v>
      </c>
      <c r="L258" s="15" t="s">
        <v>43</v>
      </c>
      <c r="M258" s="15" t="s">
        <v>44</v>
      </c>
      <c r="N258" s="18" t="s">
        <v>45</v>
      </c>
      <c r="O258" s="11"/>
      <c r="P258" s="19" t="s">
        <v>46</v>
      </c>
    </row>
    <row r="259" spans="2:16">
      <c r="N259" s="1"/>
      <c r="O259" s="1"/>
    </row>
    <row r="260" spans="2:16">
      <c r="B260">
        <v>1.5</v>
      </c>
      <c r="D260">
        <v>18.239999999999998</v>
      </c>
      <c r="E260">
        <f>F260</f>
        <v>27.36</v>
      </c>
      <c r="F260">
        <f>B260*D260</f>
        <v>27.36</v>
      </c>
      <c r="G260" s="1">
        <f>2.2/(1.2+E260/100)</f>
        <v>1.492942453854506</v>
      </c>
      <c r="H260">
        <v>0.7</v>
      </c>
      <c r="I260">
        <v>83.75</v>
      </c>
      <c r="J260" s="1">
        <f>EXP(1.63+9.7/(I260+0.001)-(15.7/(I260+0.001))^2)</f>
        <v>5.5327118988514297</v>
      </c>
      <c r="K260">
        <v>1.05</v>
      </c>
      <c r="L260">
        <v>0.75</v>
      </c>
      <c r="M260">
        <v>1</v>
      </c>
      <c r="N260" s="1">
        <v>20</v>
      </c>
      <c r="O260" s="1">
        <f>N260*M260*L260*K260*H260*G260</f>
        <v>16.459690553745926</v>
      </c>
      <c r="P260" s="20">
        <f>O260+J260</f>
        <v>21.992402452597354</v>
      </c>
    </row>
    <row r="261" spans="2:16">
      <c r="B261">
        <v>3</v>
      </c>
      <c r="D261">
        <v>18.239999999999998</v>
      </c>
      <c r="E261">
        <f t="shared" ref="E261:E266" si="166">F261</f>
        <v>54.72</v>
      </c>
      <c r="F261">
        <f>F260+(B261-B260)*D260</f>
        <v>54.72</v>
      </c>
      <c r="G261" s="1">
        <f t="shared" ref="G261:G273" si="167">2.2/(1.2+E261/100)</f>
        <v>1.2591575091575093</v>
      </c>
      <c r="H261">
        <v>0.7</v>
      </c>
      <c r="I261">
        <v>83.75</v>
      </c>
      <c r="J261" s="1">
        <f t="shared" ref="J261:J273" si="168">EXP(1.63+9.7/(I261+0.001)-(15.7/(I261+0.001))^2)</f>
        <v>5.5327118988514297</v>
      </c>
      <c r="K261">
        <v>1.05</v>
      </c>
      <c r="L261">
        <v>0.75</v>
      </c>
      <c r="M261">
        <v>1</v>
      </c>
      <c r="N261" s="1">
        <v>16</v>
      </c>
      <c r="O261" s="1">
        <f t="shared" ref="O261:O272" si="169">N261*M261*L261*K261*H261*G261</f>
        <v>11.105769230769234</v>
      </c>
      <c r="P261" s="20">
        <f t="shared" ref="P261:P272" si="170">O261+J261</f>
        <v>16.638481129620665</v>
      </c>
    </row>
    <row r="262" spans="2:16">
      <c r="B262">
        <v>4.5</v>
      </c>
      <c r="D262">
        <v>18.239999999999998</v>
      </c>
      <c r="E262">
        <f t="shared" si="166"/>
        <v>82.08</v>
      </c>
      <c r="F262">
        <f t="shared" ref="F262:F266" si="171">F261+(B262-B261)*D261</f>
        <v>82.08</v>
      </c>
      <c r="G262" s="1">
        <f t="shared" si="167"/>
        <v>1.0886777513855901</v>
      </c>
      <c r="H262">
        <v>0.7</v>
      </c>
      <c r="I262">
        <v>83.75</v>
      </c>
      <c r="J262" s="1">
        <f t="shared" si="168"/>
        <v>5.5327118988514297</v>
      </c>
      <c r="K262">
        <v>1.05</v>
      </c>
      <c r="L262">
        <v>1</v>
      </c>
      <c r="M262">
        <v>1</v>
      </c>
      <c r="N262" s="1">
        <v>20</v>
      </c>
      <c r="O262" s="1">
        <f t="shared" si="169"/>
        <v>16.003562945368174</v>
      </c>
      <c r="P262" s="20">
        <f t="shared" si="170"/>
        <v>21.536274844219605</v>
      </c>
    </row>
    <row r="263" spans="2:16">
      <c r="B263">
        <v>4.75</v>
      </c>
      <c r="D263">
        <v>18.239999999999998</v>
      </c>
      <c r="E263">
        <f t="shared" si="166"/>
        <v>86.64</v>
      </c>
      <c r="F263">
        <f t="shared" si="171"/>
        <v>86.64</v>
      </c>
      <c r="G263" s="1">
        <f t="shared" si="167"/>
        <v>1.0646535036778941</v>
      </c>
      <c r="H263">
        <v>0.7</v>
      </c>
      <c r="I263">
        <v>83.75</v>
      </c>
      <c r="J263" s="1">
        <f t="shared" si="168"/>
        <v>5.5327118988514297</v>
      </c>
      <c r="K263">
        <v>1.05</v>
      </c>
      <c r="L263">
        <v>1</v>
      </c>
      <c r="M263">
        <v>1</v>
      </c>
      <c r="N263" s="1">
        <v>20</v>
      </c>
      <c r="O263" s="1">
        <f t="shared" si="169"/>
        <v>15.650406504065042</v>
      </c>
      <c r="P263" s="20">
        <f t="shared" si="170"/>
        <v>21.18311840291647</v>
      </c>
    </row>
    <row r="264" spans="2:16">
      <c r="B264">
        <v>6</v>
      </c>
      <c r="D264">
        <v>17.260000000000002</v>
      </c>
      <c r="E264">
        <f t="shared" si="166"/>
        <v>109.44</v>
      </c>
      <c r="F264">
        <f t="shared" si="171"/>
        <v>109.44</v>
      </c>
      <c r="G264" s="1">
        <f t="shared" si="167"/>
        <v>0.95885634588563462</v>
      </c>
      <c r="H264">
        <v>0.7</v>
      </c>
      <c r="I264">
        <v>96.15</v>
      </c>
      <c r="J264" s="1">
        <f t="shared" si="168"/>
        <v>5.4971020279854921</v>
      </c>
      <c r="K264">
        <v>1.05</v>
      </c>
      <c r="L264">
        <v>1</v>
      </c>
      <c r="M264">
        <v>1</v>
      </c>
      <c r="N264" s="1">
        <v>21</v>
      </c>
      <c r="O264" s="1">
        <f t="shared" si="169"/>
        <v>14.79994769874477</v>
      </c>
      <c r="P264" s="20">
        <f t="shared" si="170"/>
        <v>20.297049726730261</v>
      </c>
    </row>
    <row r="265" spans="2:16">
      <c r="B265">
        <v>6.5</v>
      </c>
      <c r="D265">
        <v>17.260000000000002</v>
      </c>
      <c r="E265">
        <f t="shared" si="166"/>
        <v>118.07</v>
      </c>
      <c r="F265">
        <f t="shared" si="171"/>
        <v>118.07</v>
      </c>
      <c r="G265" s="1">
        <f t="shared" si="167"/>
        <v>0.92409795438316467</v>
      </c>
      <c r="H265">
        <v>0.7</v>
      </c>
      <c r="I265">
        <v>96.15</v>
      </c>
      <c r="J265" s="1">
        <f t="shared" si="168"/>
        <v>5.4971020279854921</v>
      </c>
      <c r="K265">
        <v>1.05</v>
      </c>
      <c r="L265">
        <v>1</v>
      </c>
      <c r="M265">
        <v>1</v>
      </c>
      <c r="N265" s="1">
        <v>21</v>
      </c>
      <c r="O265" s="1">
        <f t="shared" si="169"/>
        <v>14.263451925904146</v>
      </c>
      <c r="P265" s="20">
        <f t="shared" si="170"/>
        <v>19.760553953889637</v>
      </c>
    </row>
    <row r="266" spans="2:16">
      <c r="B266">
        <v>7.5</v>
      </c>
      <c r="C266">
        <v>20.010000000000002</v>
      </c>
      <c r="D266">
        <v>15.7</v>
      </c>
      <c r="E266">
        <f t="shared" si="166"/>
        <v>135.32999999999998</v>
      </c>
      <c r="F266">
        <f t="shared" si="171"/>
        <v>135.32999999999998</v>
      </c>
      <c r="G266" s="1">
        <f t="shared" si="167"/>
        <v>0.86163004738965265</v>
      </c>
      <c r="H266">
        <v>0.7</v>
      </c>
      <c r="I266">
        <v>86.45</v>
      </c>
      <c r="J266" s="1">
        <f t="shared" si="168"/>
        <v>5.5246595968622625</v>
      </c>
      <c r="K266">
        <v>1.05</v>
      </c>
      <c r="L266">
        <v>1</v>
      </c>
      <c r="M266">
        <v>1</v>
      </c>
      <c r="N266" s="1">
        <v>13</v>
      </c>
      <c r="O266" s="1">
        <f t="shared" si="169"/>
        <v>8.2328751028081317</v>
      </c>
      <c r="P266" s="20">
        <f t="shared" si="170"/>
        <v>13.757534699670394</v>
      </c>
    </row>
    <row r="267" spans="2:16">
      <c r="B267">
        <v>8.25</v>
      </c>
      <c r="C267">
        <v>20.010000000000002</v>
      </c>
      <c r="D267">
        <v>15.7</v>
      </c>
      <c r="E267">
        <f>F267-(B267-8)*9.81</f>
        <v>145.72750000000002</v>
      </c>
      <c r="F267">
        <v>148.18</v>
      </c>
      <c r="G267" s="1">
        <f t="shared" si="167"/>
        <v>0.82791581601452613</v>
      </c>
      <c r="H267">
        <v>0.7</v>
      </c>
      <c r="I267">
        <v>86.45</v>
      </c>
      <c r="J267" s="1">
        <f t="shared" si="168"/>
        <v>5.5246595968622625</v>
      </c>
      <c r="K267">
        <v>1.05</v>
      </c>
      <c r="L267">
        <v>1</v>
      </c>
      <c r="M267">
        <v>1</v>
      </c>
      <c r="N267" s="1">
        <v>13</v>
      </c>
      <c r="O267" s="1">
        <f t="shared" si="169"/>
        <v>7.9107356220187972</v>
      </c>
      <c r="P267" s="20">
        <f t="shared" si="170"/>
        <v>13.435395218881059</v>
      </c>
    </row>
    <row r="268" spans="2:16">
      <c r="B268">
        <v>9</v>
      </c>
      <c r="C268">
        <v>25.11</v>
      </c>
      <c r="D268">
        <v>19.420000000000002</v>
      </c>
      <c r="E268">
        <f t="shared" ref="E268:E273" si="172">F268-(B268-8)*9.81</f>
        <v>153.3775</v>
      </c>
      <c r="F268">
        <f>F267+(B268-B267)*C267</f>
        <v>163.1875</v>
      </c>
      <c r="G268" s="1">
        <f t="shared" si="167"/>
        <v>0.80474801327834244</v>
      </c>
      <c r="H268">
        <v>0.7</v>
      </c>
      <c r="I268">
        <v>96.47</v>
      </c>
      <c r="J268" s="1">
        <f t="shared" si="168"/>
        <v>5.4962332810869565</v>
      </c>
      <c r="K268">
        <v>1.05</v>
      </c>
      <c r="L268">
        <v>1</v>
      </c>
      <c r="M268">
        <v>1</v>
      </c>
      <c r="N268" s="1">
        <v>23</v>
      </c>
      <c r="O268" s="1">
        <f t="shared" si="169"/>
        <v>13.60426516447038</v>
      </c>
      <c r="P268" s="20">
        <f t="shared" si="170"/>
        <v>19.100498445557335</v>
      </c>
    </row>
    <row r="269" spans="2:16">
      <c r="B269">
        <v>10</v>
      </c>
      <c r="C269">
        <v>25.11</v>
      </c>
      <c r="D269">
        <v>19.420000000000002</v>
      </c>
      <c r="E269">
        <f t="shared" si="172"/>
        <v>168.67750000000001</v>
      </c>
      <c r="F269">
        <f t="shared" ref="F269:F273" si="173">F268+(B269-B268)*C268</f>
        <v>188.29750000000001</v>
      </c>
      <c r="G269" s="1">
        <f t="shared" si="167"/>
        <v>0.76209611071178052</v>
      </c>
      <c r="H269">
        <v>0.7</v>
      </c>
      <c r="I269">
        <v>96.47</v>
      </c>
      <c r="J269" s="1">
        <f t="shared" si="168"/>
        <v>5.4962332810869565</v>
      </c>
      <c r="K269">
        <v>1.05</v>
      </c>
      <c r="L269">
        <v>1</v>
      </c>
      <c r="M269">
        <v>1</v>
      </c>
      <c r="N269" s="1">
        <v>23</v>
      </c>
      <c r="O269" s="1">
        <f t="shared" si="169"/>
        <v>12.88323475158265</v>
      </c>
      <c r="P269" s="20">
        <f t="shared" si="170"/>
        <v>18.379468032669607</v>
      </c>
    </row>
    <row r="270" spans="2:16">
      <c r="B270">
        <v>10.5</v>
      </c>
      <c r="C270">
        <v>23.54</v>
      </c>
      <c r="D270">
        <v>18.239999999999998</v>
      </c>
      <c r="E270">
        <f t="shared" si="172"/>
        <v>176.32750000000001</v>
      </c>
      <c r="F270">
        <f t="shared" si="173"/>
        <v>200.85250000000002</v>
      </c>
      <c r="G270" s="1">
        <f t="shared" si="167"/>
        <v>0.7424218137027444</v>
      </c>
      <c r="H270">
        <v>0.7</v>
      </c>
      <c r="I270">
        <v>85.42</v>
      </c>
      <c r="J270" s="1">
        <f t="shared" si="168"/>
        <v>5.5277143352821492</v>
      </c>
      <c r="K270">
        <v>1.05</v>
      </c>
      <c r="L270">
        <v>1</v>
      </c>
      <c r="M270">
        <v>1</v>
      </c>
      <c r="N270" s="1">
        <v>14</v>
      </c>
      <c r="O270" s="1">
        <f t="shared" si="169"/>
        <v>7.639520463001241</v>
      </c>
      <c r="P270" s="20">
        <f t="shared" si="170"/>
        <v>13.16723479828339</v>
      </c>
    </row>
    <row r="271" spans="2:16">
      <c r="B271">
        <v>12</v>
      </c>
      <c r="C271">
        <v>23.54</v>
      </c>
      <c r="D271">
        <v>18.239999999999998</v>
      </c>
      <c r="E271">
        <f t="shared" si="172"/>
        <v>196.92250000000001</v>
      </c>
      <c r="F271">
        <f t="shared" si="173"/>
        <v>236.16250000000002</v>
      </c>
      <c r="G271" s="1">
        <f t="shared" si="167"/>
        <v>0.69417602095149455</v>
      </c>
      <c r="H271">
        <v>0.7</v>
      </c>
      <c r="I271">
        <v>85.42</v>
      </c>
      <c r="J271" s="1">
        <f t="shared" si="168"/>
        <v>5.5277143352821492</v>
      </c>
      <c r="K271">
        <v>1.05</v>
      </c>
      <c r="L271">
        <v>1</v>
      </c>
      <c r="M271">
        <v>1</v>
      </c>
      <c r="N271" s="1">
        <v>13</v>
      </c>
      <c r="O271" s="1">
        <f t="shared" si="169"/>
        <v>6.6328518801915299</v>
      </c>
      <c r="P271" s="20">
        <f t="shared" si="170"/>
        <v>12.160566215473679</v>
      </c>
    </row>
    <row r="272" spans="2:16">
      <c r="B272">
        <v>13.5</v>
      </c>
      <c r="C272">
        <v>23.54</v>
      </c>
      <c r="D272">
        <v>18.239999999999998</v>
      </c>
      <c r="E272">
        <f t="shared" si="172"/>
        <v>217.51750000000001</v>
      </c>
      <c r="F272">
        <f t="shared" si="173"/>
        <v>271.47250000000003</v>
      </c>
      <c r="G272" s="1">
        <f t="shared" si="167"/>
        <v>0.65181805387868774</v>
      </c>
      <c r="H272">
        <v>0.7</v>
      </c>
      <c r="I272">
        <v>85.42</v>
      </c>
      <c r="J272" s="1">
        <f t="shared" si="168"/>
        <v>5.5277143352821492</v>
      </c>
      <c r="K272">
        <v>1.05</v>
      </c>
      <c r="L272">
        <v>1</v>
      </c>
      <c r="M272">
        <v>1</v>
      </c>
      <c r="N272" s="1">
        <v>16</v>
      </c>
      <c r="O272" s="1">
        <f t="shared" si="169"/>
        <v>7.665380313613368</v>
      </c>
      <c r="P272" s="20">
        <f t="shared" si="170"/>
        <v>13.193094648895517</v>
      </c>
    </row>
    <row r="273" spans="2:16">
      <c r="B273">
        <v>15</v>
      </c>
      <c r="C273">
        <v>17.36</v>
      </c>
      <c r="D273">
        <v>14.12</v>
      </c>
      <c r="E273">
        <f t="shared" si="172"/>
        <v>238.11250000000001</v>
      </c>
      <c r="F273">
        <f t="shared" si="173"/>
        <v>306.78250000000003</v>
      </c>
      <c r="G273" s="1">
        <f t="shared" si="167"/>
        <v>0.61433208838004816</v>
      </c>
      <c r="H273">
        <v>0.7</v>
      </c>
      <c r="I273">
        <v>92.1</v>
      </c>
      <c r="J273" s="1">
        <f t="shared" si="168"/>
        <v>5.5083263705706536</v>
      </c>
      <c r="K273">
        <v>1.05</v>
      </c>
      <c r="L273">
        <v>1</v>
      </c>
      <c r="M273">
        <v>1</v>
      </c>
      <c r="N273" s="1">
        <v>23</v>
      </c>
      <c r="O273" s="1">
        <f t="shared" ref="O273" si="174">N273*M273*L273*K273*H273*G273</f>
        <v>10.385283954064715</v>
      </c>
      <c r="P273" s="20">
        <f t="shared" ref="P273" si="175">O273+J273</f>
        <v>15.893610324635368</v>
      </c>
    </row>
    <row r="274" spans="2:16">
      <c r="G274" s="1"/>
      <c r="J274" s="1"/>
      <c r="N274" s="1"/>
      <c r="O274" s="1"/>
      <c r="P274" s="20"/>
    </row>
    <row r="275" spans="2:16">
      <c r="G275" s="1"/>
      <c r="J275" s="1"/>
      <c r="N275" s="1"/>
      <c r="O275" s="1"/>
      <c r="P275" s="20"/>
    </row>
    <row r="276" spans="2:16">
      <c r="M276" s="1"/>
      <c r="N276" s="1"/>
    </row>
    <row r="277" spans="2:16" ht="20.399999999999999">
      <c r="B277" s="22" t="s">
        <v>13</v>
      </c>
      <c r="C277" s="22" t="s">
        <v>48</v>
      </c>
      <c r="D277" s="22" t="s">
        <v>49</v>
      </c>
      <c r="E277" s="22" t="s">
        <v>50</v>
      </c>
      <c r="F277" s="22" t="s">
        <v>51</v>
      </c>
      <c r="G277" s="22" t="s">
        <v>52</v>
      </c>
      <c r="H277" s="22" t="s">
        <v>53</v>
      </c>
      <c r="I277" s="22" t="s">
        <v>54</v>
      </c>
      <c r="J277" s="22" t="s">
        <v>55</v>
      </c>
      <c r="M277" s="1"/>
      <c r="N277" s="1"/>
    </row>
    <row r="278" spans="2:16" ht="15.6">
      <c r="B278" s="23" t="s">
        <v>31</v>
      </c>
      <c r="C278" s="24"/>
      <c r="D278" s="24"/>
      <c r="E278" s="24"/>
      <c r="F278" s="25"/>
      <c r="G278" s="24"/>
      <c r="H278" s="24"/>
      <c r="I278" s="24"/>
      <c r="J278" s="24"/>
      <c r="M278" s="1"/>
      <c r="N278" s="1"/>
    </row>
    <row r="279" spans="2:16">
      <c r="B279">
        <f>B260</f>
        <v>1.5</v>
      </c>
      <c r="C279" s="20">
        <f>P260</f>
        <v>21.992402452597354</v>
      </c>
      <c r="D279">
        <f>E260</f>
        <v>27.36</v>
      </c>
      <c r="E279">
        <f>F260</f>
        <v>27.36</v>
      </c>
      <c r="F279" s="26">
        <f>1-0.00765*B279</f>
        <v>0.98852499999999999</v>
      </c>
      <c r="G279" s="26">
        <f>0.65*0.16*(E279/D279)*F279</f>
        <v>0.10280660000000001</v>
      </c>
      <c r="H279" s="27">
        <f>EXP((C279/14.1)+((C279/126)^2)-((C279/23.6)^3)+((C279/25.4)^4)-2.8)</f>
        <v>0.23293091258243245</v>
      </c>
      <c r="I279" s="26">
        <f>((10^2.24)/(6.8^2.56))</f>
        <v>1.2846274075918176</v>
      </c>
      <c r="J279" s="21">
        <f>(H279*I279)/G279</f>
        <v>2.91060529556241</v>
      </c>
      <c r="M279" s="1"/>
      <c r="N279" s="1"/>
    </row>
    <row r="280" spans="2:16">
      <c r="B280">
        <f t="shared" ref="B280" si="176">B261</f>
        <v>3</v>
      </c>
      <c r="C280" s="20">
        <f t="shared" ref="C280:C291" si="177">P261</f>
        <v>16.638481129620665</v>
      </c>
      <c r="D280">
        <f t="shared" ref="D280:D291" si="178">E261</f>
        <v>54.72</v>
      </c>
      <c r="E280">
        <f t="shared" ref="E280:E291" si="179">F261</f>
        <v>54.72</v>
      </c>
      <c r="F280" s="26">
        <f t="shared" ref="F280:F286" si="180">1-0.00765*B280</f>
        <v>0.97704999999999997</v>
      </c>
      <c r="G280" s="26">
        <f t="shared" ref="G280:G291" si="181">0.65*0.16*(E280/D280)*F280</f>
        <v>0.1016132</v>
      </c>
      <c r="H280" s="27">
        <f t="shared" ref="H280:H291" si="182">EXP((C280/14.1)+((C280/126)^2)-((C280/23.6)^3)+((C280/25.4)^4)-2.8)</f>
        <v>0.17053182983337731</v>
      </c>
      <c r="I280" s="26">
        <f t="shared" ref="I280:I292" si="183">((10^2.24)/(6.8^2.56))</f>
        <v>1.2846274075918176</v>
      </c>
      <c r="J280" s="21">
        <f t="shared" ref="J280:J291" si="184">(H280*I280)/G280</f>
        <v>2.1559193340111369</v>
      </c>
      <c r="M280" s="1"/>
      <c r="N280" s="1"/>
    </row>
    <row r="281" spans="2:16">
      <c r="B281">
        <f t="shared" ref="B281" si="185">B262</f>
        <v>4.5</v>
      </c>
      <c r="C281" s="20">
        <f t="shared" si="177"/>
        <v>21.536274844219605</v>
      </c>
      <c r="D281">
        <f t="shared" si="178"/>
        <v>82.08</v>
      </c>
      <c r="E281">
        <f t="shared" si="179"/>
        <v>82.08</v>
      </c>
      <c r="F281" s="26">
        <f t="shared" si="180"/>
        <v>0.96557499999999996</v>
      </c>
      <c r="G281" s="26">
        <f t="shared" si="181"/>
        <v>0.1004198</v>
      </c>
      <c r="H281" s="27">
        <f t="shared" si="182"/>
        <v>0.22616418244736183</v>
      </c>
      <c r="I281" s="26">
        <f t="shared" si="183"/>
        <v>1.2846274075918176</v>
      </c>
      <c r="J281" s="21">
        <f t="shared" si="184"/>
        <v>2.893221330728375</v>
      </c>
      <c r="M281" s="1"/>
      <c r="N281" s="1"/>
    </row>
    <row r="282" spans="2:16">
      <c r="B282">
        <f t="shared" ref="B282" si="186">B263</f>
        <v>4.75</v>
      </c>
      <c r="C282" s="20">
        <f t="shared" si="177"/>
        <v>21.18311840291647</v>
      </c>
      <c r="D282">
        <f t="shared" si="178"/>
        <v>86.64</v>
      </c>
      <c r="E282">
        <f t="shared" si="179"/>
        <v>86.64</v>
      </c>
      <c r="F282" s="26">
        <f t="shared" si="180"/>
        <v>0.96366249999999998</v>
      </c>
      <c r="G282" s="26">
        <f t="shared" si="181"/>
        <v>0.1002209</v>
      </c>
      <c r="H282" s="27">
        <f t="shared" si="182"/>
        <v>0.22117711204159007</v>
      </c>
      <c r="I282" s="26">
        <f t="shared" si="183"/>
        <v>1.2846274075918176</v>
      </c>
      <c r="J282" s="21">
        <f t="shared" si="184"/>
        <v>2.8350391990157027</v>
      </c>
      <c r="M282" s="1"/>
      <c r="N282" s="1"/>
    </row>
    <row r="283" spans="2:16">
      <c r="B283">
        <f t="shared" ref="B283" si="187">B264</f>
        <v>6</v>
      </c>
      <c r="C283" s="20">
        <f t="shared" si="177"/>
        <v>20.297049726730261</v>
      </c>
      <c r="D283">
        <f t="shared" si="178"/>
        <v>109.44</v>
      </c>
      <c r="E283">
        <f t="shared" si="179"/>
        <v>109.44</v>
      </c>
      <c r="F283" s="26">
        <f t="shared" si="180"/>
        <v>0.95409999999999995</v>
      </c>
      <c r="G283" s="26">
        <f t="shared" si="181"/>
        <v>9.9226400000000006E-2</v>
      </c>
      <c r="H283" s="27">
        <f t="shared" si="182"/>
        <v>0.20951797902176003</v>
      </c>
      <c r="I283" s="26">
        <f t="shared" si="183"/>
        <v>1.2846274075918176</v>
      </c>
      <c r="J283" s="21">
        <f t="shared" si="184"/>
        <v>2.7125093547140717</v>
      </c>
      <c r="M283" s="1"/>
      <c r="N283" s="1"/>
    </row>
    <row r="284" spans="2:16">
      <c r="B284">
        <f t="shared" ref="B284" si="188">B265</f>
        <v>6.5</v>
      </c>
      <c r="C284" s="20">
        <f t="shared" si="177"/>
        <v>19.760553953889637</v>
      </c>
      <c r="D284">
        <f t="shared" si="178"/>
        <v>118.07</v>
      </c>
      <c r="E284">
        <f t="shared" si="179"/>
        <v>118.07</v>
      </c>
      <c r="F284" s="26">
        <f t="shared" si="180"/>
        <v>0.95027499999999998</v>
      </c>
      <c r="G284" s="26">
        <f t="shared" si="181"/>
        <v>9.8828600000000003E-2</v>
      </c>
      <c r="H284" s="27">
        <f t="shared" si="182"/>
        <v>0.20297808082773974</v>
      </c>
      <c r="I284" s="26">
        <f t="shared" si="183"/>
        <v>1.2846274075918176</v>
      </c>
      <c r="J284" s="21">
        <f t="shared" si="184"/>
        <v>2.6384184919315028</v>
      </c>
      <c r="M284" s="1"/>
      <c r="N284" s="1"/>
    </row>
    <row r="285" spans="2:16">
      <c r="B285">
        <f t="shared" ref="B285" si="189">B266</f>
        <v>7.5</v>
      </c>
      <c r="C285" s="20">
        <f t="shared" si="177"/>
        <v>13.757534699670394</v>
      </c>
      <c r="D285">
        <f t="shared" si="178"/>
        <v>135.32999999999998</v>
      </c>
      <c r="E285">
        <f t="shared" si="179"/>
        <v>135.32999999999998</v>
      </c>
      <c r="F285" s="26">
        <f t="shared" si="180"/>
        <v>0.94262500000000005</v>
      </c>
      <c r="G285" s="26">
        <f t="shared" si="181"/>
        <v>9.8033000000000009E-2</v>
      </c>
      <c r="H285" s="27">
        <f t="shared" si="182"/>
        <v>0.1459630188389224</v>
      </c>
      <c r="I285" s="26">
        <f t="shared" si="183"/>
        <v>1.2846274075918176</v>
      </c>
      <c r="J285" s="21">
        <f t="shared" si="184"/>
        <v>1.9127038292750451</v>
      </c>
      <c r="M285" s="1"/>
      <c r="N285" s="1"/>
    </row>
    <row r="286" spans="2:16">
      <c r="B286">
        <f t="shared" ref="B286" si="190">B267</f>
        <v>8.25</v>
      </c>
      <c r="C286" s="20">
        <f t="shared" si="177"/>
        <v>13.435395218881059</v>
      </c>
      <c r="D286">
        <f t="shared" si="178"/>
        <v>145.72750000000002</v>
      </c>
      <c r="E286">
        <f t="shared" si="179"/>
        <v>148.18</v>
      </c>
      <c r="F286" s="26">
        <f t="shared" si="180"/>
        <v>0.93688749999999998</v>
      </c>
      <c r="G286" s="26">
        <f t="shared" si="181"/>
        <v>9.9076090195742053E-2</v>
      </c>
      <c r="H286" s="27">
        <f t="shared" si="182"/>
        <v>0.14341822590501052</v>
      </c>
      <c r="I286" s="26">
        <f t="shared" si="183"/>
        <v>1.2846274075918176</v>
      </c>
      <c r="J286" s="21">
        <f t="shared" si="184"/>
        <v>1.8595705924787218</v>
      </c>
      <c r="M286" s="1"/>
      <c r="N286" s="1"/>
    </row>
    <row r="287" spans="2:16">
      <c r="B287">
        <f t="shared" ref="B287" si="191">B268</f>
        <v>9</v>
      </c>
      <c r="C287" s="20">
        <f t="shared" si="177"/>
        <v>19.100498445557335</v>
      </c>
      <c r="D287">
        <f t="shared" si="178"/>
        <v>153.3775</v>
      </c>
      <c r="E287">
        <f t="shared" si="179"/>
        <v>163.1875</v>
      </c>
      <c r="F287" s="26">
        <f t="shared" ref="F287:F288" si="192">1.174-0.0267*B287</f>
        <v>0.93369999999999997</v>
      </c>
      <c r="G287" s="26">
        <f t="shared" si="181"/>
        <v>0.10331560724356573</v>
      </c>
      <c r="H287" s="27">
        <f t="shared" si="182"/>
        <v>0.19539162316453626</v>
      </c>
      <c r="I287" s="26">
        <f t="shared" si="183"/>
        <v>1.2846274075918176</v>
      </c>
      <c r="J287" s="21">
        <f t="shared" si="184"/>
        <v>2.4295016118839845</v>
      </c>
      <c r="M287" s="1"/>
      <c r="N287" s="1"/>
    </row>
    <row r="288" spans="2:16">
      <c r="B288">
        <f t="shared" ref="B288" si="193">B269</f>
        <v>10</v>
      </c>
      <c r="C288" s="20">
        <f t="shared" si="177"/>
        <v>18.379468032669607</v>
      </c>
      <c r="D288">
        <f t="shared" si="178"/>
        <v>168.67750000000001</v>
      </c>
      <c r="E288">
        <f t="shared" si="179"/>
        <v>188.29750000000001</v>
      </c>
      <c r="F288" s="26">
        <f t="shared" si="192"/>
        <v>0.90699999999999992</v>
      </c>
      <c r="G288" s="26">
        <f t="shared" si="181"/>
        <v>0.10529991599353797</v>
      </c>
      <c r="H288" s="27">
        <f t="shared" si="182"/>
        <v>0.18760675044526653</v>
      </c>
      <c r="I288" s="26">
        <f t="shared" si="183"/>
        <v>1.2846274075918176</v>
      </c>
      <c r="J288" s="21">
        <f t="shared" si="184"/>
        <v>2.2887461133968783</v>
      </c>
      <c r="M288" s="1"/>
      <c r="N288" s="1"/>
    </row>
    <row r="289" spans="2:17">
      <c r="B289">
        <f t="shared" ref="B289" si="194">B270</f>
        <v>10.5</v>
      </c>
      <c r="C289" s="20">
        <f t="shared" si="177"/>
        <v>13.16723479828339</v>
      </c>
      <c r="D289">
        <f t="shared" si="178"/>
        <v>176.32750000000001</v>
      </c>
      <c r="E289">
        <f t="shared" si="179"/>
        <v>200.85250000000002</v>
      </c>
      <c r="F289" s="26">
        <f>1.174-0.0267*B289</f>
        <v>0.89364999999999994</v>
      </c>
      <c r="G289" s="26">
        <f t="shared" si="181"/>
        <v>0.10586636235981342</v>
      </c>
      <c r="H289" s="27">
        <f t="shared" si="182"/>
        <v>0.14132480976447437</v>
      </c>
      <c r="I289" s="26">
        <f t="shared" si="183"/>
        <v>1.2846274075918176</v>
      </c>
      <c r="J289" s="21">
        <f t="shared" si="184"/>
        <v>1.7148952693689536</v>
      </c>
    </row>
    <row r="290" spans="2:17">
      <c r="B290">
        <f t="shared" ref="B290" si="195">B271</f>
        <v>12</v>
      </c>
      <c r="C290" s="20">
        <f t="shared" si="177"/>
        <v>12.160566215473679</v>
      </c>
      <c r="D290">
        <f t="shared" si="178"/>
        <v>196.92250000000001</v>
      </c>
      <c r="E290">
        <f t="shared" si="179"/>
        <v>236.16250000000002</v>
      </c>
      <c r="F290" s="26">
        <f t="shared" ref="F290:F291" si="196">1.174-0.0267*B290</f>
        <v>0.85359999999999991</v>
      </c>
      <c r="G290" s="26">
        <f t="shared" si="181"/>
        <v>0.10646413812540467</v>
      </c>
      <c r="H290" s="27">
        <f t="shared" si="182"/>
        <v>0.13365313228016415</v>
      </c>
      <c r="I290" s="26">
        <f t="shared" si="183"/>
        <v>1.2846274075918176</v>
      </c>
      <c r="J290" s="21">
        <f t="shared" si="184"/>
        <v>1.6126977577684769</v>
      </c>
    </row>
    <row r="291" spans="2:17">
      <c r="B291">
        <f t="shared" ref="B291:B292" si="197">B272</f>
        <v>13.5</v>
      </c>
      <c r="C291" s="20">
        <f t="shared" si="177"/>
        <v>13.193094648895517</v>
      </c>
      <c r="D291">
        <f t="shared" si="178"/>
        <v>217.51750000000001</v>
      </c>
      <c r="E291">
        <f t="shared" si="179"/>
        <v>271.47250000000003</v>
      </c>
      <c r="F291" s="26">
        <f t="shared" si="196"/>
        <v>0.81354999999999988</v>
      </c>
      <c r="G291" s="26">
        <f t="shared" si="181"/>
        <v>0.10559642808969394</v>
      </c>
      <c r="H291" s="27">
        <f t="shared" si="182"/>
        <v>0.14152572790437223</v>
      </c>
      <c r="I291" s="26">
        <f t="shared" si="183"/>
        <v>1.2846274075918176</v>
      </c>
      <c r="J291" s="21">
        <f t="shared" si="184"/>
        <v>1.7217232839628869</v>
      </c>
    </row>
    <row r="292" spans="2:17">
      <c r="B292">
        <f t="shared" si="197"/>
        <v>15</v>
      </c>
      <c r="C292" s="20">
        <f t="shared" ref="C292" si="198">P273</f>
        <v>15.893610324635368</v>
      </c>
      <c r="D292">
        <f t="shared" ref="D292" si="199">E273</f>
        <v>238.11250000000001</v>
      </c>
      <c r="E292">
        <f t="shared" ref="E292" si="200">F273</f>
        <v>306.78250000000003</v>
      </c>
      <c r="F292" s="26">
        <f t="shared" ref="F292" si="201">1.174-0.0267*B292</f>
        <v>0.77349999999999985</v>
      </c>
      <c r="G292" s="26">
        <f t="shared" ref="G292" si="202">0.65*0.16*(E292/D292)*F292</f>
        <v>0.1036434938526957</v>
      </c>
      <c r="H292" s="27">
        <f t="shared" ref="H292" si="203">EXP((C292/14.1)+((C292/126)^2)-((C292/23.6)^3)+((C292/25.4)^4)-2.8)</f>
        <v>0.16381431152523698</v>
      </c>
      <c r="I292" s="26">
        <f t="shared" si="183"/>
        <v>1.2846274075918176</v>
      </c>
      <c r="J292" s="21">
        <f t="shared" ref="J292" si="204">(H292*I292)/G292</f>
        <v>2.0304251286645543</v>
      </c>
    </row>
    <row r="299" spans="2:17" ht="22.8">
      <c r="E299" s="30" t="s">
        <v>66</v>
      </c>
      <c r="F299" s="30"/>
      <c r="G299" s="30"/>
      <c r="H299" s="30"/>
      <c r="N299" s="1"/>
      <c r="O299" s="1"/>
    </row>
    <row r="300" spans="2:17" ht="24.6">
      <c r="E300" s="2" t="s">
        <v>1</v>
      </c>
      <c r="F300" s="2"/>
      <c r="G300" s="2"/>
      <c r="H300" s="2"/>
      <c r="I300" s="2"/>
      <c r="J300" s="2"/>
      <c r="K300" s="2"/>
      <c r="N300" s="1"/>
      <c r="O300" s="1"/>
      <c r="Q300" s="3" t="s">
        <v>60</v>
      </c>
    </row>
    <row r="301" spans="2:17" ht="24.6">
      <c r="E301" s="4" t="s">
        <v>58</v>
      </c>
      <c r="F301" s="4"/>
      <c r="G301" s="4"/>
      <c r="H301" s="4"/>
      <c r="I301" s="4"/>
      <c r="N301" s="1"/>
      <c r="O301" s="1"/>
    </row>
    <row r="302" spans="2:17">
      <c r="N302" s="1"/>
      <c r="O302" s="1"/>
    </row>
    <row r="303" spans="2:17">
      <c r="C303" s="5" t="s">
        <v>4</v>
      </c>
      <c r="D303" s="5" t="s">
        <v>4</v>
      </c>
      <c r="E303" s="6" t="s">
        <v>5</v>
      </c>
      <c r="F303" s="6" t="s">
        <v>6</v>
      </c>
      <c r="G303" s="6" t="s">
        <v>7</v>
      </c>
      <c r="H303" s="6" t="s">
        <v>8</v>
      </c>
      <c r="I303" s="6" t="s">
        <v>9</v>
      </c>
      <c r="J303" s="6" t="s">
        <v>7</v>
      </c>
      <c r="K303" s="6" t="s">
        <v>7</v>
      </c>
      <c r="L303" s="6" t="s">
        <v>7</v>
      </c>
      <c r="M303" s="6" t="s">
        <v>10</v>
      </c>
      <c r="N303" s="7" t="s">
        <v>11</v>
      </c>
      <c r="O303" s="7" t="s">
        <v>12</v>
      </c>
      <c r="P303" s="6" t="s">
        <v>12</v>
      </c>
    </row>
    <row r="304" spans="2:17">
      <c r="B304" s="8" t="s">
        <v>13</v>
      </c>
      <c r="C304" s="5" t="s">
        <v>14</v>
      </c>
      <c r="D304" s="5" t="s">
        <v>14</v>
      </c>
      <c r="E304" s="6" t="s">
        <v>14</v>
      </c>
      <c r="F304" s="6" t="s">
        <v>14</v>
      </c>
      <c r="G304" s="6" t="s">
        <v>15</v>
      </c>
      <c r="H304" s="6" t="s">
        <v>16</v>
      </c>
      <c r="I304" s="6" t="s">
        <v>17</v>
      </c>
      <c r="J304" s="6" t="s">
        <v>18</v>
      </c>
      <c r="K304" s="6" t="s">
        <v>19</v>
      </c>
      <c r="L304" s="6" t="s">
        <v>20</v>
      </c>
      <c r="M304" s="6" t="s">
        <v>21</v>
      </c>
      <c r="N304" s="7" t="s">
        <v>22</v>
      </c>
      <c r="O304" s="7" t="s">
        <v>22</v>
      </c>
      <c r="P304" s="6" t="s">
        <v>22</v>
      </c>
    </row>
    <row r="305" spans="2:16" ht="16.2">
      <c r="B305" s="9"/>
      <c r="C305" s="5" t="s">
        <v>23</v>
      </c>
      <c r="D305" s="5" t="s">
        <v>24</v>
      </c>
      <c r="E305" s="6" t="s">
        <v>25</v>
      </c>
      <c r="F305" s="6" t="s">
        <v>25</v>
      </c>
      <c r="G305" s="10"/>
      <c r="H305" s="6" t="s">
        <v>7</v>
      </c>
      <c r="I305" s="10"/>
      <c r="J305" s="10"/>
      <c r="K305" s="6" t="s">
        <v>26</v>
      </c>
      <c r="L305" s="6" t="s">
        <v>27</v>
      </c>
      <c r="M305" s="6" t="s">
        <v>28</v>
      </c>
      <c r="N305" s="11"/>
      <c r="O305" s="7" t="s">
        <v>29</v>
      </c>
      <c r="P305" s="6" t="s">
        <v>30</v>
      </c>
    </row>
    <row r="306" spans="2:16" ht="23.4">
      <c r="B306" s="9" t="s">
        <v>31</v>
      </c>
      <c r="C306" s="12" t="s">
        <v>32</v>
      </c>
      <c r="D306" s="12" t="s">
        <v>33</v>
      </c>
      <c r="E306" s="13" t="s">
        <v>34</v>
      </c>
      <c r="F306" s="14" t="s">
        <v>35</v>
      </c>
      <c r="G306" s="15" t="s">
        <v>36</v>
      </c>
      <c r="H306" s="15" t="s">
        <v>37</v>
      </c>
      <c r="I306" s="15" t="s">
        <v>38</v>
      </c>
      <c r="J306" s="15" t="s">
        <v>39</v>
      </c>
      <c r="K306" s="6" t="s">
        <v>40</v>
      </c>
      <c r="L306" s="10"/>
      <c r="M306" s="10"/>
      <c r="N306" s="11"/>
      <c r="O306" s="16" t="s">
        <v>41</v>
      </c>
      <c r="P306" s="6" t="s">
        <v>7</v>
      </c>
    </row>
    <row r="307" spans="2:16" ht="21">
      <c r="J307" s="17"/>
      <c r="K307" s="15" t="s">
        <v>42</v>
      </c>
      <c r="L307" s="15" t="s">
        <v>43</v>
      </c>
      <c r="M307" s="15" t="s">
        <v>44</v>
      </c>
      <c r="N307" s="18" t="s">
        <v>45</v>
      </c>
      <c r="O307" s="11"/>
      <c r="P307" s="19" t="s">
        <v>46</v>
      </c>
    </row>
    <row r="308" spans="2:16">
      <c r="N308" s="1"/>
      <c r="O308" s="1"/>
    </row>
    <row r="309" spans="2:16">
      <c r="B309">
        <v>1.5</v>
      </c>
      <c r="D309">
        <v>17.46</v>
      </c>
      <c r="E309">
        <f>F309</f>
        <v>26.19</v>
      </c>
      <c r="F309">
        <f>B309*D309</f>
        <v>26.19</v>
      </c>
      <c r="G309" s="1">
        <f>2.2/(1.2+E309/100)</f>
        <v>1.5048908954100828</v>
      </c>
      <c r="H309">
        <v>0.7</v>
      </c>
      <c r="I309">
        <v>93.21</v>
      </c>
      <c r="J309" s="1">
        <f>EXP(1.63+9.7/(I309+0.001)-(15.7/(I309+0.001))^2)</f>
        <v>5.5052082725435163</v>
      </c>
      <c r="K309">
        <v>1.05</v>
      </c>
      <c r="L309">
        <v>0.75</v>
      </c>
      <c r="M309">
        <v>1</v>
      </c>
      <c r="N309" s="1">
        <v>12</v>
      </c>
      <c r="O309" s="1">
        <f>N309*M309*L309*K309*H309*G309</f>
        <v>9.9548532731376973</v>
      </c>
      <c r="P309" s="20">
        <f>O309+J309</f>
        <v>15.460061545681214</v>
      </c>
    </row>
    <row r="310" spans="2:16">
      <c r="B310">
        <v>3</v>
      </c>
      <c r="D310">
        <v>17.46</v>
      </c>
      <c r="E310">
        <f t="shared" ref="E310:E314" si="205">F310</f>
        <v>52.38</v>
      </c>
      <c r="F310">
        <f>F309+(B310-B309)*D309</f>
        <v>52.38</v>
      </c>
      <c r="G310" s="1">
        <f t="shared" ref="G310:G320" si="206">2.2/(1.2+E310/100)</f>
        <v>1.2762501450284256</v>
      </c>
      <c r="H310">
        <v>0.7</v>
      </c>
      <c r="I310">
        <v>93.21</v>
      </c>
      <c r="J310" s="1">
        <f t="shared" ref="J310:J320" si="207">EXP(1.63+9.7/(I310+0.001)-(15.7/(I310+0.001))^2)</f>
        <v>5.5052082725435163</v>
      </c>
      <c r="K310">
        <v>1.05</v>
      </c>
      <c r="L310">
        <v>0.75</v>
      </c>
      <c r="M310">
        <v>1</v>
      </c>
      <c r="N310" s="1">
        <v>13</v>
      </c>
      <c r="O310" s="1">
        <f t="shared" ref="O310:O320" si="208">N310*M310*L310*K310*H310*G310</f>
        <v>9.1459276018099551</v>
      </c>
      <c r="P310" s="20">
        <f t="shared" ref="P310:P320" si="209">O310+J310</f>
        <v>14.651135874353471</v>
      </c>
    </row>
    <row r="311" spans="2:16">
      <c r="B311">
        <v>4.5</v>
      </c>
      <c r="D311">
        <v>10.79</v>
      </c>
      <c r="E311">
        <f t="shared" si="205"/>
        <v>78.570000000000007</v>
      </c>
      <c r="F311">
        <f t="shared" ref="F311:F314" si="210">F310+(B311-B310)*D310</f>
        <v>78.570000000000007</v>
      </c>
      <c r="G311" s="1">
        <f t="shared" si="206"/>
        <v>1.1079216397240268</v>
      </c>
      <c r="H311">
        <v>0.7</v>
      </c>
      <c r="I311">
        <v>39.43</v>
      </c>
      <c r="J311" s="1">
        <f t="shared" si="207"/>
        <v>5.5703888573937546</v>
      </c>
      <c r="K311">
        <v>1.05</v>
      </c>
      <c r="L311">
        <v>1</v>
      </c>
      <c r="M311">
        <v>1</v>
      </c>
      <c r="N311" s="1">
        <v>14</v>
      </c>
      <c r="O311" s="1">
        <f t="shared" si="208"/>
        <v>11.400513672760237</v>
      </c>
      <c r="P311" s="20">
        <f t="shared" si="209"/>
        <v>16.970902530153992</v>
      </c>
    </row>
    <row r="312" spans="2:16">
      <c r="B312">
        <v>6</v>
      </c>
      <c r="D312">
        <v>17.95</v>
      </c>
      <c r="E312">
        <f t="shared" si="205"/>
        <v>94.75500000000001</v>
      </c>
      <c r="F312">
        <f t="shared" si="210"/>
        <v>94.75500000000001</v>
      </c>
      <c r="G312" s="1">
        <f t="shared" si="206"/>
        <v>1.0244231799026799</v>
      </c>
      <c r="H312">
        <v>0.7</v>
      </c>
      <c r="I312">
        <v>96.46</v>
      </c>
      <c r="J312" s="1">
        <f t="shared" si="207"/>
        <v>5.4962603887683876</v>
      </c>
      <c r="K312">
        <v>1.05</v>
      </c>
      <c r="L312">
        <v>1</v>
      </c>
      <c r="M312">
        <v>1</v>
      </c>
      <c r="N312" s="1">
        <v>12</v>
      </c>
      <c r="O312" s="1">
        <f t="shared" si="208"/>
        <v>9.0354124467416366</v>
      </c>
      <c r="P312" s="20">
        <f t="shared" si="209"/>
        <v>14.531672835510024</v>
      </c>
    </row>
    <row r="313" spans="2:16">
      <c r="B313">
        <v>6.5</v>
      </c>
      <c r="C313">
        <v>20.6</v>
      </c>
      <c r="D313">
        <v>17.95</v>
      </c>
      <c r="E313">
        <f t="shared" si="205"/>
        <v>103.73</v>
      </c>
      <c r="F313">
        <f t="shared" si="210"/>
        <v>103.73</v>
      </c>
      <c r="G313" s="1">
        <f t="shared" si="206"/>
        <v>0.98332811871452197</v>
      </c>
      <c r="H313">
        <v>0.7</v>
      </c>
      <c r="I313">
        <v>96.46</v>
      </c>
      <c r="J313" s="1">
        <f t="shared" si="207"/>
        <v>5.4962603887683876</v>
      </c>
      <c r="K313">
        <v>1.05</v>
      </c>
      <c r="L313">
        <v>1</v>
      </c>
      <c r="M313">
        <v>1</v>
      </c>
      <c r="N313" s="1">
        <v>12</v>
      </c>
      <c r="O313" s="1">
        <f t="shared" si="208"/>
        <v>8.6729540070620832</v>
      </c>
      <c r="P313" s="20">
        <f t="shared" si="209"/>
        <v>14.169214395830471</v>
      </c>
    </row>
    <row r="314" spans="2:16">
      <c r="B314">
        <v>7.5</v>
      </c>
      <c r="C314">
        <v>20.6</v>
      </c>
      <c r="D314">
        <v>17.07</v>
      </c>
      <c r="E314">
        <f t="shared" si="205"/>
        <v>121.68</v>
      </c>
      <c r="F314">
        <f t="shared" si="210"/>
        <v>121.68</v>
      </c>
      <c r="G314" s="1">
        <f t="shared" si="206"/>
        <v>0.91029460443561727</v>
      </c>
      <c r="H314">
        <v>0.7</v>
      </c>
      <c r="I314">
        <v>71.099999999999994</v>
      </c>
      <c r="J314" s="1">
        <f t="shared" si="207"/>
        <v>5.571517302491845</v>
      </c>
      <c r="K314">
        <v>1.05</v>
      </c>
      <c r="L314">
        <v>1</v>
      </c>
      <c r="M314">
        <v>1</v>
      </c>
      <c r="N314" s="1">
        <v>12</v>
      </c>
      <c r="O314" s="1">
        <f t="shared" si="208"/>
        <v>8.0287984111221444</v>
      </c>
      <c r="P314" s="20">
        <f t="shared" si="209"/>
        <v>13.600315713613989</v>
      </c>
    </row>
    <row r="315" spans="2:16">
      <c r="B315">
        <v>8.5</v>
      </c>
      <c r="C315">
        <v>31.19</v>
      </c>
      <c r="D315">
        <v>17.07</v>
      </c>
      <c r="E315">
        <f>F315-(B315-8)*9.81</f>
        <v>135.60999999999999</v>
      </c>
      <c r="F315">
        <v>140.51499999999999</v>
      </c>
      <c r="G315" s="1">
        <f t="shared" si="206"/>
        <v>0.86068620163530396</v>
      </c>
      <c r="H315">
        <v>0.7</v>
      </c>
      <c r="I315">
        <v>71.099999999999994</v>
      </c>
      <c r="J315" s="1">
        <f t="shared" si="207"/>
        <v>5.571517302491845</v>
      </c>
      <c r="K315">
        <v>1.05</v>
      </c>
      <c r="L315">
        <v>1</v>
      </c>
      <c r="M315">
        <v>1</v>
      </c>
      <c r="N315" s="1">
        <v>12</v>
      </c>
      <c r="O315" s="1">
        <f t="shared" si="208"/>
        <v>7.591252298423381</v>
      </c>
      <c r="P315" s="20">
        <f t="shared" si="209"/>
        <v>13.162769600915226</v>
      </c>
    </row>
    <row r="316" spans="2:16">
      <c r="B316">
        <v>9</v>
      </c>
      <c r="C316">
        <v>31.19</v>
      </c>
      <c r="D316">
        <v>19.32</v>
      </c>
      <c r="E316">
        <f t="shared" ref="E316:E321" si="211">F316-(B316-8)*9.81</f>
        <v>146.29999999999998</v>
      </c>
      <c r="F316">
        <f t="shared" ref="F316:F321" si="212">F315+(B316-B315)*C315</f>
        <v>156.10999999999999</v>
      </c>
      <c r="G316" s="1">
        <f t="shared" si="206"/>
        <v>0.82613593691325582</v>
      </c>
      <c r="H316">
        <v>0.7</v>
      </c>
      <c r="I316">
        <v>94.52</v>
      </c>
      <c r="J316" s="1">
        <f t="shared" si="207"/>
        <v>5.5015687016309309</v>
      </c>
      <c r="K316">
        <v>1.05</v>
      </c>
      <c r="L316">
        <v>1</v>
      </c>
      <c r="M316">
        <v>1</v>
      </c>
      <c r="N316" s="1">
        <v>27</v>
      </c>
      <c r="O316" s="1">
        <f t="shared" si="208"/>
        <v>16.39466766804356</v>
      </c>
      <c r="P316" s="20">
        <f t="shared" si="209"/>
        <v>21.89623636967449</v>
      </c>
    </row>
    <row r="317" spans="2:16">
      <c r="B317">
        <v>10</v>
      </c>
      <c r="C317">
        <v>31.19</v>
      </c>
      <c r="D317">
        <v>19.32</v>
      </c>
      <c r="E317">
        <f t="shared" si="211"/>
        <v>167.67999999999998</v>
      </c>
      <c r="F317">
        <f t="shared" si="212"/>
        <v>187.29999999999998</v>
      </c>
      <c r="G317" s="1">
        <f t="shared" si="206"/>
        <v>0.76473859844271419</v>
      </c>
      <c r="H317">
        <v>0.7</v>
      </c>
      <c r="I317">
        <v>94.52</v>
      </c>
      <c r="J317" s="1">
        <f t="shared" si="207"/>
        <v>5.5015687016309309</v>
      </c>
      <c r="K317">
        <v>1.05</v>
      </c>
      <c r="L317">
        <v>1</v>
      </c>
      <c r="M317">
        <v>1</v>
      </c>
      <c r="N317" s="1">
        <v>27</v>
      </c>
      <c r="O317" s="1">
        <f t="shared" si="208"/>
        <v>15.176237486095662</v>
      </c>
      <c r="P317" s="20">
        <f t="shared" si="209"/>
        <v>20.677806187726592</v>
      </c>
    </row>
    <row r="318" spans="2:16">
      <c r="B318">
        <v>10.5</v>
      </c>
      <c r="C318">
        <v>22.56</v>
      </c>
      <c r="D318">
        <v>19.71</v>
      </c>
      <c r="E318">
        <f t="shared" si="211"/>
        <v>178.36999999999998</v>
      </c>
      <c r="F318">
        <f t="shared" si="212"/>
        <v>202.89499999999998</v>
      </c>
      <c r="G318" s="1">
        <f t="shared" si="206"/>
        <v>0.73733954486040831</v>
      </c>
      <c r="H318">
        <v>0.7</v>
      </c>
      <c r="I318">
        <v>86.45</v>
      </c>
      <c r="J318" s="1">
        <f t="shared" si="207"/>
        <v>5.5246595968622625</v>
      </c>
      <c r="K318">
        <v>1.05</v>
      </c>
      <c r="L318">
        <v>1</v>
      </c>
      <c r="M318">
        <v>1</v>
      </c>
      <c r="N318" s="1">
        <v>31</v>
      </c>
      <c r="O318" s="1">
        <f t="shared" si="208"/>
        <v>16.800281529644405</v>
      </c>
      <c r="P318" s="20">
        <f t="shared" si="209"/>
        <v>22.324941126506666</v>
      </c>
    </row>
    <row r="319" spans="2:16">
      <c r="B319">
        <v>12</v>
      </c>
      <c r="C319">
        <v>22.56</v>
      </c>
      <c r="D319">
        <v>19.71</v>
      </c>
      <c r="E319">
        <f t="shared" si="211"/>
        <v>197.49499999999998</v>
      </c>
      <c r="F319">
        <f t="shared" si="212"/>
        <v>236.73499999999999</v>
      </c>
      <c r="G319" s="1">
        <f t="shared" si="206"/>
        <v>0.69292429802044131</v>
      </c>
      <c r="H319">
        <v>0.7</v>
      </c>
      <c r="I319">
        <v>86.45</v>
      </c>
      <c r="J319" s="1">
        <f t="shared" si="207"/>
        <v>5.5246595968622625</v>
      </c>
      <c r="K319">
        <v>1.05</v>
      </c>
      <c r="L319">
        <v>1</v>
      </c>
      <c r="M319">
        <v>1</v>
      </c>
      <c r="N319" s="1">
        <v>27</v>
      </c>
      <c r="O319" s="1">
        <f t="shared" si="208"/>
        <v>13.751082694215658</v>
      </c>
      <c r="P319" s="20">
        <f t="shared" si="209"/>
        <v>19.275742291077918</v>
      </c>
    </row>
    <row r="320" spans="2:16">
      <c r="B320">
        <v>13.5</v>
      </c>
      <c r="C320">
        <v>22.56</v>
      </c>
      <c r="D320">
        <v>22.36</v>
      </c>
      <c r="E320">
        <f t="shared" si="211"/>
        <v>216.61999999999998</v>
      </c>
      <c r="F320">
        <f t="shared" si="212"/>
        <v>270.57499999999999</v>
      </c>
      <c r="G320" s="1">
        <f t="shared" si="206"/>
        <v>0.65355593844691351</v>
      </c>
      <c r="H320">
        <v>0.7</v>
      </c>
      <c r="I320">
        <v>94.21</v>
      </c>
      <c r="J320" s="1">
        <f t="shared" si="207"/>
        <v>5.5024259931029009</v>
      </c>
      <c r="K320">
        <v>1.05</v>
      </c>
      <c r="L320">
        <v>1</v>
      </c>
      <c r="M320">
        <v>1</v>
      </c>
      <c r="N320" s="1">
        <v>19</v>
      </c>
      <c r="O320" s="1">
        <f t="shared" si="208"/>
        <v>9.1269086804111463</v>
      </c>
      <c r="P320" s="20">
        <f t="shared" si="209"/>
        <v>14.629334673514048</v>
      </c>
    </row>
    <row r="321" spans="2:16">
      <c r="B321">
        <v>15</v>
      </c>
      <c r="C321">
        <v>22.56</v>
      </c>
      <c r="D321">
        <v>22.36</v>
      </c>
      <c r="E321">
        <f t="shared" si="211"/>
        <v>235.74499999999995</v>
      </c>
      <c r="F321">
        <f t="shared" si="212"/>
        <v>304.41499999999996</v>
      </c>
      <c r="G321" s="1">
        <f t="shared" ref="G321" si="213">2.2/(1.2+E321/100)</f>
        <v>0.61842049782850095</v>
      </c>
      <c r="H321">
        <v>0.7</v>
      </c>
      <c r="I321">
        <v>94.21</v>
      </c>
      <c r="J321" s="1">
        <f t="shared" ref="J321" si="214">EXP(1.63+9.7/(I321+0.001)-(15.7/(I321+0.001))^2)</f>
        <v>5.5024259931029009</v>
      </c>
      <c r="K321">
        <v>1.05</v>
      </c>
      <c r="L321">
        <v>1</v>
      </c>
      <c r="M321">
        <v>1</v>
      </c>
      <c r="N321" s="1">
        <v>16</v>
      </c>
      <c r="O321" s="1">
        <f t="shared" ref="O321" si="215">N321*M321*L321*K321*H321*G321</f>
        <v>7.2726250544631714</v>
      </c>
      <c r="P321" s="20">
        <f t="shared" ref="P321" si="216">O321+J321</f>
        <v>12.775051047566073</v>
      </c>
    </row>
    <row r="322" spans="2:16">
      <c r="G322" s="1"/>
      <c r="J322" s="1"/>
      <c r="N322" s="1"/>
      <c r="O322" s="1"/>
      <c r="P322" s="20"/>
    </row>
    <row r="323" spans="2:16">
      <c r="G323" s="1"/>
      <c r="J323" s="1"/>
      <c r="N323" s="1"/>
      <c r="O323" s="1"/>
      <c r="P323" s="20"/>
    </row>
    <row r="324" spans="2:16">
      <c r="M324" s="1"/>
      <c r="N324" s="1"/>
    </row>
    <row r="325" spans="2:16" ht="20.399999999999999">
      <c r="B325" s="22" t="s">
        <v>13</v>
      </c>
      <c r="C325" s="22" t="s">
        <v>48</v>
      </c>
      <c r="D325" s="22" t="s">
        <v>49</v>
      </c>
      <c r="E325" s="22" t="s">
        <v>50</v>
      </c>
      <c r="F325" s="22" t="s">
        <v>51</v>
      </c>
      <c r="G325" s="22" t="s">
        <v>52</v>
      </c>
      <c r="H325" s="22" t="s">
        <v>53</v>
      </c>
      <c r="I325" s="22" t="s">
        <v>54</v>
      </c>
      <c r="J325" s="22" t="s">
        <v>55</v>
      </c>
      <c r="M325" s="1"/>
      <c r="N325" s="1"/>
    </row>
    <row r="326" spans="2:16" ht="15.6">
      <c r="B326" s="23" t="s">
        <v>31</v>
      </c>
      <c r="C326" s="24"/>
      <c r="D326" s="24"/>
      <c r="E326" s="24"/>
      <c r="F326" s="25"/>
      <c r="G326" s="24"/>
      <c r="H326" s="24"/>
      <c r="I326" s="24"/>
      <c r="J326" s="24"/>
      <c r="M326" s="1"/>
      <c r="N326" s="1"/>
    </row>
    <row r="327" spans="2:16">
      <c r="B327">
        <f>B309</f>
        <v>1.5</v>
      </c>
      <c r="C327" s="20">
        <f>P309</f>
        <v>15.460061545681214</v>
      </c>
      <c r="D327">
        <f>E309</f>
        <v>26.19</v>
      </c>
      <c r="E327">
        <f>F309</f>
        <v>26.19</v>
      </c>
      <c r="F327" s="26">
        <f>1-0.00765*B327</f>
        <v>0.98852499999999999</v>
      </c>
      <c r="G327" s="26">
        <f>0.65*0.16*(E327/D327)*F327</f>
        <v>0.10280660000000001</v>
      </c>
      <c r="H327" s="27">
        <f>EXP((C327/14.1)+((C327/126)^2)-((C327/23.6)^3)+((C327/25.4)^4)-2.8)</f>
        <v>0.16003523392423424</v>
      </c>
      <c r="I327" s="26">
        <f>((10^2.24)/(6.8^2.56))</f>
        <v>1.2846274075918176</v>
      </c>
      <c r="J327" s="21">
        <f>(H327*I327)/G327</f>
        <v>1.9997319985238216</v>
      </c>
      <c r="M327" s="1"/>
      <c r="N327" s="1"/>
    </row>
    <row r="328" spans="2:16" hidden="1">
      <c r="C328" s="20"/>
      <c r="F328" s="26"/>
      <c r="G328" s="26"/>
      <c r="H328" s="27"/>
      <c r="I328" s="26"/>
      <c r="J328" s="21"/>
      <c r="M328" s="1"/>
      <c r="N328" s="1"/>
    </row>
    <row r="329" spans="2:16">
      <c r="B329">
        <f t="shared" ref="B329" si="217">B310</f>
        <v>3</v>
      </c>
      <c r="C329" s="20">
        <f t="shared" ref="C329:C339" si="218">P310</f>
        <v>14.651135874353471</v>
      </c>
      <c r="D329">
        <f t="shared" ref="D329:D339" si="219">E310</f>
        <v>52.38</v>
      </c>
      <c r="E329">
        <f t="shared" ref="E329:E339" si="220">F310</f>
        <v>52.38</v>
      </c>
      <c r="F329" s="26">
        <f t="shared" ref="F329:F335" si="221">1-0.00765*B329</f>
        <v>0.97704999999999997</v>
      </c>
      <c r="G329" s="26">
        <f t="shared" ref="G329:G339" si="222">0.65*0.16*(E329/D329)*F329</f>
        <v>0.1016132</v>
      </c>
      <c r="H329" s="27">
        <f t="shared" ref="H329:H339" si="223">EXP((C329/14.1)+((C329/126)^2)-((C329/23.6)^3)+((C329/25.4)^4)-2.8)</f>
        <v>0.15320855577491993</v>
      </c>
      <c r="I329" s="26">
        <f t="shared" ref="I329:I340" si="224">((10^2.24)/(6.8^2.56))</f>
        <v>1.2846274075918176</v>
      </c>
      <c r="J329" s="21">
        <f t="shared" ref="J329:J339" si="225">(H329*I329)/G329</f>
        <v>1.9369128206376907</v>
      </c>
      <c r="M329" s="1"/>
      <c r="N329" s="1"/>
    </row>
    <row r="330" spans="2:16">
      <c r="B330">
        <f t="shared" ref="B330" si="226">B311</f>
        <v>4.5</v>
      </c>
      <c r="C330" s="20">
        <f t="shared" si="218"/>
        <v>16.970902530153992</v>
      </c>
      <c r="D330">
        <f t="shared" si="219"/>
        <v>78.570000000000007</v>
      </c>
      <c r="E330">
        <f t="shared" si="220"/>
        <v>78.570000000000007</v>
      </c>
      <c r="F330" s="26">
        <f t="shared" si="221"/>
        <v>0.96557499999999996</v>
      </c>
      <c r="G330" s="26">
        <f t="shared" si="222"/>
        <v>0.1004198</v>
      </c>
      <c r="H330" s="27">
        <f t="shared" si="223"/>
        <v>0.1736318029890884</v>
      </c>
      <c r="I330" s="26">
        <f t="shared" si="224"/>
        <v>1.2846274075918176</v>
      </c>
      <c r="J330" s="21">
        <f t="shared" si="225"/>
        <v>2.2211971438836349</v>
      </c>
      <c r="M330" s="1"/>
      <c r="N330" s="1"/>
    </row>
    <row r="331" spans="2:16">
      <c r="B331">
        <f t="shared" ref="B331" si="227">B312</f>
        <v>6</v>
      </c>
      <c r="C331" s="20">
        <f t="shared" si="218"/>
        <v>14.531672835510024</v>
      </c>
      <c r="D331">
        <f t="shared" si="219"/>
        <v>94.75500000000001</v>
      </c>
      <c r="E331">
        <f t="shared" si="220"/>
        <v>94.75500000000001</v>
      </c>
      <c r="F331" s="26">
        <f t="shared" si="221"/>
        <v>0.95409999999999995</v>
      </c>
      <c r="G331" s="26">
        <f t="shared" si="222"/>
        <v>9.9226400000000006E-2</v>
      </c>
      <c r="H331" s="27">
        <f t="shared" si="223"/>
        <v>0.15222299321800131</v>
      </c>
      <c r="I331" s="26">
        <f t="shared" si="224"/>
        <v>1.2846274075918176</v>
      </c>
      <c r="J331" s="21">
        <f t="shared" si="225"/>
        <v>1.9707439668627285</v>
      </c>
      <c r="M331" s="1"/>
      <c r="N331" s="1"/>
    </row>
    <row r="332" spans="2:16">
      <c r="B332">
        <f t="shared" ref="B332" si="228">B313</f>
        <v>6.5</v>
      </c>
      <c r="C332" s="20">
        <f t="shared" si="218"/>
        <v>14.169214395830471</v>
      </c>
      <c r="D332">
        <f t="shared" si="219"/>
        <v>103.73</v>
      </c>
      <c r="E332">
        <f t="shared" si="220"/>
        <v>103.73</v>
      </c>
      <c r="F332" s="26">
        <f t="shared" si="221"/>
        <v>0.95027499999999998</v>
      </c>
      <c r="G332" s="26">
        <f t="shared" si="222"/>
        <v>9.8828600000000003E-2</v>
      </c>
      <c r="H332" s="27">
        <f t="shared" si="223"/>
        <v>0.14926550142165146</v>
      </c>
      <c r="I332" s="26">
        <f t="shared" si="224"/>
        <v>1.2846274075918176</v>
      </c>
      <c r="J332" s="21">
        <f t="shared" si="225"/>
        <v>1.9402334358089548</v>
      </c>
      <c r="M332" s="1"/>
      <c r="N332" s="1"/>
    </row>
    <row r="333" spans="2:16">
      <c r="B333">
        <f t="shared" ref="B333" si="229">B314</f>
        <v>7.5</v>
      </c>
      <c r="C333" s="20">
        <f t="shared" si="218"/>
        <v>13.600315713613989</v>
      </c>
      <c r="D333">
        <f t="shared" si="219"/>
        <v>121.68</v>
      </c>
      <c r="E333">
        <f t="shared" si="220"/>
        <v>121.68</v>
      </c>
      <c r="F333" s="26">
        <f t="shared" si="221"/>
        <v>0.94262500000000005</v>
      </c>
      <c r="G333" s="26">
        <f t="shared" si="222"/>
        <v>9.8033000000000009E-2</v>
      </c>
      <c r="H333" s="27">
        <f t="shared" si="223"/>
        <v>0.14471685764074041</v>
      </c>
      <c r="I333" s="26">
        <f t="shared" si="224"/>
        <v>1.2846274075918176</v>
      </c>
      <c r="J333" s="21">
        <f t="shared" si="225"/>
        <v>1.8963740951093864</v>
      </c>
      <c r="M333" s="1"/>
      <c r="N333" s="1"/>
    </row>
    <row r="334" spans="2:16">
      <c r="B334">
        <f t="shared" ref="B334" si="230">B315</f>
        <v>8.5</v>
      </c>
      <c r="C334" s="20">
        <f t="shared" si="218"/>
        <v>13.162769600915226</v>
      </c>
      <c r="D334">
        <f t="shared" si="219"/>
        <v>135.60999999999999</v>
      </c>
      <c r="E334">
        <f t="shared" si="220"/>
        <v>140.51499999999999</v>
      </c>
      <c r="F334" s="26">
        <f t="shared" si="221"/>
        <v>0.934975</v>
      </c>
      <c r="G334" s="26">
        <f t="shared" si="222"/>
        <v>0.10075446693459185</v>
      </c>
      <c r="H334" s="27">
        <f t="shared" si="223"/>
        <v>0.14129013784203381</v>
      </c>
      <c r="I334" s="26">
        <f t="shared" si="224"/>
        <v>1.2846274075918176</v>
      </c>
      <c r="J334" s="21">
        <f t="shared" si="225"/>
        <v>1.8014604117962598</v>
      </c>
      <c r="M334" s="1"/>
      <c r="N334" s="1"/>
    </row>
    <row r="335" spans="2:16">
      <c r="B335">
        <f t="shared" ref="B335" si="231">B316</f>
        <v>9</v>
      </c>
      <c r="C335" s="20">
        <f t="shared" si="218"/>
        <v>21.89623636967449</v>
      </c>
      <c r="D335">
        <f t="shared" si="219"/>
        <v>146.29999999999998</v>
      </c>
      <c r="E335">
        <f t="shared" si="220"/>
        <v>156.10999999999999</v>
      </c>
      <c r="F335" s="26">
        <f t="shared" si="221"/>
        <v>0.93115000000000003</v>
      </c>
      <c r="G335" s="26">
        <f t="shared" si="222"/>
        <v>0.10333308240601505</v>
      </c>
      <c r="H335" s="27">
        <f t="shared" si="223"/>
        <v>0.23147207282962826</v>
      </c>
      <c r="I335" s="26">
        <f t="shared" si="224"/>
        <v>1.2846274075918176</v>
      </c>
      <c r="J335" s="21">
        <f t="shared" si="225"/>
        <v>2.877639589620145</v>
      </c>
      <c r="M335" s="1"/>
      <c r="N335" s="1"/>
    </row>
    <row r="336" spans="2:16">
      <c r="B336">
        <f t="shared" ref="B336" si="232">B317</f>
        <v>10</v>
      </c>
      <c r="C336" s="20">
        <f t="shared" si="218"/>
        <v>20.677806187726592</v>
      </c>
      <c r="D336">
        <f t="shared" si="219"/>
        <v>167.67999999999998</v>
      </c>
      <c r="E336">
        <f t="shared" si="220"/>
        <v>187.29999999999998</v>
      </c>
      <c r="F336" s="26">
        <f t="shared" ref="F336" si="233">1.174-0.0267*B336</f>
        <v>0.90699999999999992</v>
      </c>
      <c r="G336" s="26">
        <f t="shared" si="222"/>
        <v>0.10536518606870229</v>
      </c>
      <c r="H336" s="27">
        <f t="shared" si="223"/>
        <v>0.21438799228763838</v>
      </c>
      <c r="I336" s="26">
        <f t="shared" si="224"/>
        <v>1.2846274075918176</v>
      </c>
      <c r="J336" s="21">
        <f t="shared" si="225"/>
        <v>2.6138490428110295</v>
      </c>
      <c r="M336" s="1"/>
      <c r="N336" s="1"/>
    </row>
    <row r="337" spans="2:17">
      <c r="B337">
        <f t="shared" ref="B337" si="234">B318</f>
        <v>10.5</v>
      </c>
      <c r="C337" s="20">
        <f t="shared" si="218"/>
        <v>22.324941126506666</v>
      </c>
      <c r="D337">
        <f t="shared" si="219"/>
        <v>178.36999999999998</v>
      </c>
      <c r="E337">
        <f t="shared" si="220"/>
        <v>202.89499999999998</v>
      </c>
      <c r="F337" s="26">
        <f>1.174-0.0267*B337</f>
        <v>0.89364999999999994</v>
      </c>
      <c r="G337" s="26">
        <f t="shared" si="222"/>
        <v>0.10571833908168414</v>
      </c>
      <c r="H337" s="27">
        <f t="shared" si="223"/>
        <v>0.23811626253456064</v>
      </c>
      <c r="I337" s="26">
        <f t="shared" si="224"/>
        <v>1.2846274075918176</v>
      </c>
      <c r="J337" s="21">
        <f t="shared" si="225"/>
        <v>2.8934495159716453</v>
      </c>
    </row>
    <row r="338" spans="2:17">
      <c r="B338">
        <f t="shared" ref="B338" si="235">B319</f>
        <v>12</v>
      </c>
      <c r="C338" s="20">
        <f t="shared" si="218"/>
        <v>19.275742291077918</v>
      </c>
      <c r="D338">
        <f t="shared" si="219"/>
        <v>197.49499999999998</v>
      </c>
      <c r="E338">
        <f t="shared" si="220"/>
        <v>236.73499999999999</v>
      </c>
      <c r="F338" s="26">
        <f t="shared" ref="F338:F339" si="236">1.174-0.0267*B338</f>
        <v>0.85359999999999991</v>
      </c>
      <c r="G338" s="26">
        <f t="shared" si="222"/>
        <v>0.10641285897870832</v>
      </c>
      <c r="H338" s="27">
        <f t="shared" si="223"/>
        <v>0.19736005467616866</v>
      </c>
      <c r="I338" s="26">
        <f t="shared" si="224"/>
        <v>1.2846274075918176</v>
      </c>
      <c r="J338" s="21">
        <f t="shared" si="225"/>
        <v>2.3825516749959181</v>
      </c>
    </row>
    <row r="339" spans="2:17">
      <c r="B339">
        <f t="shared" ref="B339:B340" si="237">B320</f>
        <v>13.5</v>
      </c>
      <c r="C339" s="20">
        <f t="shared" si="218"/>
        <v>14.629334673514048</v>
      </c>
      <c r="D339">
        <f t="shared" si="219"/>
        <v>216.61999999999998</v>
      </c>
      <c r="E339">
        <f t="shared" si="220"/>
        <v>270.57499999999999</v>
      </c>
      <c r="F339" s="26">
        <f t="shared" si="236"/>
        <v>0.81354999999999988</v>
      </c>
      <c r="G339" s="26">
        <f t="shared" si="222"/>
        <v>0.10568338237466532</v>
      </c>
      <c r="H339" s="27">
        <f t="shared" si="223"/>
        <v>0.15302828624440354</v>
      </c>
      <c r="I339" s="26">
        <f t="shared" si="224"/>
        <v>1.2846274075918176</v>
      </c>
      <c r="J339" s="21">
        <f t="shared" si="225"/>
        <v>1.8601252744678656</v>
      </c>
    </row>
    <row r="340" spans="2:17">
      <c r="B340">
        <f t="shared" si="237"/>
        <v>15</v>
      </c>
      <c r="C340" s="20">
        <f t="shared" ref="C340" si="238">P321</f>
        <v>12.775051047566073</v>
      </c>
      <c r="D340">
        <f t="shared" ref="D340" si="239">E321</f>
        <v>235.74499999999995</v>
      </c>
      <c r="E340">
        <f t="shared" ref="E340" si="240">F321</f>
        <v>304.41499999999996</v>
      </c>
      <c r="F340" s="26">
        <f t="shared" ref="F340" si="241">1.174-0.0267*B340</f>
        <v>0.77349999999999985</v>
      </c>
      <c r="G340" s="26">
        <f t="shared" ref="G340" si="242">0.65*0.16*(E340/D340)*F340</f>
        <v>0.10387647780440731</v>
      </c>
      <c r="H340" s="27">
        <f t="shared" ref="H340" si="243">EXP((C340/14.1)+((C340/126)^2)-((C340/23.6)^3)+((C340/25.4)^4)-2.8)</f>
        <v>0.13830201204232304</v>
      </c>
      <c r="I340" s="26">
        <f t="shared" si="224"/>
        <v>1.2846274075918176</v>
      </c>
      <c r="J340" s="21">
        <f t="shared" ref="J340" si="244">(H340*I340)/G340</f>
        <v>1.7103636833855342</v>
      </c>
    </row>
    <row r="347" spans="2:17" ht="22.8">
      <c r="E347" s="30" t="s">
        <v>67</v>
      </c>
      <c r="F347" s="30"/>
      <c r="G347" s="30"/>
      <c r="H347" s="30"/>
      <c r="N347" s="1"/>
      <c r="O347" s="1"/>
    </row>
    <row r="348" spans="2:17" ht="24.6">
      <c r="E348" s="2" t="s">
        <v>1</v>
      </c>
      <c r="F348" s="2"/>
      <c r="G348" s="2"/>
      <c r="H348" s="2"/>
      <c r="I348" s="2"/>
      <c r="J348" s="2"/>
      <c r="K348" s="2"/>
      <c r="N348" s="1"/>
      <c r="O348" s="1"/>
      <c r="Q348" s="3" t="s">
        <v>60</v>
      </c>
    </row>
    <row r="349" spans="2:17" ht="24.6">
      <c r="E349" s="4" t="s">
        <v>58</v>
      </c>
      <c r="F349" s="4"/>
      <c r="G349" s="4"/>
      <c r="H349" s="4"/>
      <c r="I349" s="4"/>
      <c r="N349" s="1"/>
      <c r="O349" s="1"/>
    </row>
    <row r="350" spans="2:17">
      <c r="N350" s="1"/>
      <c r="O350" s="1"/>
    </row>
    <row r="351" spans="2:17">
      <c r="C351" s="5" t="s">
        <v>4</v>
      </c>
      <c r="D351" s="5" t="s">
        <v>4</v>
      </c>
      <c r="E351" s="6" t="s">
        <v>5</v>
      </c>
      <c r="F351" s="6" t="s">
        <v>6</v>
      </c>
      <c r="G351" s="6" t="s">
        <v>7</v>
      </c>
      <c r="H351" s="6" t="s">
        <v>8</v>
      </c>
      <c r="I351" s="6" t="s">
        <v>9</v>
      </c>
      <c r="J351" s="6" t="s">
        <v>7</v>
      </c>
      <c r="K351" s="6" t="s">
        <v>7</v>
      </c>
      <c r="L351" s="6" t="s">
        <v>7</v>
      </c>
      <c r="M351" s="6" t="s">
        <v>10</v>
      </c>
      <c r="N351" s="7" t="s">
        <v>11</v>
      </c>
      <c r="O351" s="7" t="s">
        <v>12</v>
      </c>
      <c r="P351" s="6" t="s">
        <v>12</v>
      </c>
    </row>
    <row r="352" spans="2:17">
      <c r="B352" s="8" t="s">
        <v>13</v>
      </c>
      <c r="C352" s="5" t="s">
        <v>14</v>
      </c>
      <c r="D352" s="5" t="s">
        <v>14</v>
      </c>
      <c r="E352" s="6" t="s">
        <v>14</v>
      </c>
      <c r="F352" s="6" t="s">
        <v>14</v>
      </c>
      <c r="G352" s="6" t="s">
        <v>15</v>
      </c>
      <c r="H352" s="6" t="s">
        <v>16</v>
      </c>
      <c r="I352" s="6" t="s">
        <v>17</v>
      </c>
      <c r="J352" s="6" t="s">
        <v>18</v>
      </c>
      <c r="K352" s="6" t="s">
        <v>19</v>
      </c>
      <c r="L352" s="6" t="s">
        <v>20</v>
      </c>
      <c r="M352" s="6" t="s">
        <v>21</v>
      </c>
      <c r="N352" s="7" t="s">
        <v>22</v>
      </c>
      <c r="O352" s="7" t="s">
        <v>22</v>
      </c>
      <c r="P352" s="6" t="s">
        <v>22</v>
      </c>
    </row>
    <row r="353" spans="2:16" ht="16.2">
      <c r="B353" s="9"/>
      <c r="C353" s="5" t="s">
        <v>23</v>
      </c>
      <c r="D353" s="5" t="s">
        <v>24</v>
      </c>
      <c r="E353" s="6" t="s">
        <v>25</v>
      </c>
      <c r="F353" s="6" t="s">
        <v>25</v>
      </c>
      <c r="G353" s="10"/>
      <c r="H353" s="6" t="s">
        <v>7</v>
      </c>
      <c r="I353" s="10"/>
      <c r="J353" s="10"/>
      <c r="K353" s="6" t="s">
        <v>26</v>
      </c>
      <c r="L353" s="6" t="s">
        <v>27</v>
      </c>
      <c r="M353" s="6" t="s">
        <v>28</v>
      </c>
      <c r="N353" s="11"/>
      <c r="O353" s="7" t="s">
        <v>29</v>
      </c>
      <c r="P353" s="6" t="s">
        <v>30</v>
      </c>
    </row>
    <row r="354" spans="2:16" ht="23.4">
      <c r="B354" s="9" t="s">
        <v>31</v>
      </c>
      <c r="C354" s="12" t="s">
        <v>32</v>
      </c>
      <c r="D354" s="12" t="s">
        <v>33</v>
      </c>
      <c r="E354" s="13" t="s">
        <v>34</v>
      </c>
      <c r="F354" s="14" t="s">
        <v>35</v>
      </c>
      <c r="G354" s="15" t="s">
        <v>36</v>
      </c>
      <c r="H354" s="15" t="s">
        <v>37</v>
      </c>
      <c r="I354" s="15" t="s">
        <v>38</v>
      </c>
      <c r="J354" s="15" t="s">
        <v>39</v>
      </c>
      <c r="K354" s="6" t="s">
        <v>40</v>
      </c>
      <c r="L354" s="10"/>
      <c r="M354" s="10"/>
      <c r="N354" s="11"/>
      <c r="O354" s="16" t="s">
        <v>41</v>
      </c>
      <c r="P354" s="6" t="s">
        <v>7</v>
      </c>
    </row>
    <row r="355" spans="2:16" ht="21">
      <c r="J355" s="17"/>
      <c r="K355" s="15" t="s">
        <v>42</v>
      </c>
      <c r="L355" s="15" t="s">
        <v>43</v>
      </c>
      <c r="M355" s="15" t="s">
        <v>44</v>
      </c>
      <c r="N355" s="18" t="s">
        <v>45</v>
      </c>
      <c r="O355" s="11"/>
      <c r="P355" s="19" t="s">
        <v>46</v>
      </c>
    </row>
    <row r="356" spans="2:16">
      <c r="N356" s="1"/>
      <c r="O356" s="1"/>
    </row>
    <row r="357" spans="2:16">
      <c r="B357">
        <v>1.5</v>
      </c>
      <c r="D357">
        <v>18.05</v>
      </c>
      <c r="E357">
        <f>F357</f>
        <v>27.075000000000003</v>
      </c>
      <c r="F357">
        <f>B357*D357</f>
        <v>27.075000000000003</v>
      </c>
      <c r="G357" s="1">
        <f>2.2/(1.2+E357/100)</f>
        <v>1.4958354580996092</v>
      </c>
      <c r="H357">
        <v>0.7</v>
      </c>
      <c r="I357">
        <v>95.56</v>
      </c>
      <c r="J357" s="1">
        <f>EXP(1.63+9.7/(I357+0.001)-(15.7/(I357+0.001))^2)</f>
        <v>5.4987108078138602</v>
      </c>
      <c r="K357">
        <v>1.05</v>
      </c>
      <c r="L357">
        <v>0.75</v>
      </c>
      <c r="M357">
        <v>1</v>
      </c>
      <c r="N357" s="1">
        <v>20</v>
      </c>
      <c r="O357" s="1">
        <f>N357*M357*L357*K357*H357*G357</f>
        <v>16.49158592554819</v>
      </c>
      <c r="P357" s="20">
        <f>O357+J357</f>
        <v>21.990296733362051</v>
      </c>
    </row>
    <row r="358" spans="2:16">
      <c r="B358">
        <v>3</v>
      </c>
      <c r="D358">
        <v>18.05</v>
      </c>
      <c r="E358">
        <f t="shared" ref="E358:E362" si="245">F358</f>
        <v>54.150000000000006</v>
      </c>
      <c r="F358">
        <f>F357+(B358-B357)*D358</f>
        <v>54.150000000000006</v>
      </c>
      <c r="G358" s="1">
        <f t="shared" ref="G358:G369" si="246">2.2/(1.2+E358/100)</f>
        <v>1.2632787826586276</v>
      </c>
      <c r="H358">
        <v>0.7</v>
      </c>
      <c r="I358">
        <v>95.56</v>
      </c>
      <c r="J358" s="1">
        <f t="shared" ref="J358:J369" si="247">EXP(1.63+9.7/(I358+0.001)-(15.7/(I358+0.001))^2)</f>
        <v>5.4987108078138602</v>
      </c>
      <c r="K358">
        <v>1.05</v>
      </c>
      <c r="L358">
        <v>0.75</v>
      </c>
      <c r="M358">
        <v>1</v>
      </c>
      <c r="N358" s="1">
        <v>13</v>
      </c>
      <c r="O358" s="1">
        <f t="shared" ref="O358:O369" si="248">N358*M358*L358*K358*H358*G358</f>
        <v>9.0529715762273888</v>
      </c>
      <c r="P358" s="20">
        <f t="shared" ref="P358:P369" si="249">O358+J358</f>
        <v>14.55168238404125</v>
      </c>
    </row>
    <row r="359" spans="2:16">
      <c r="B359">
        <v>4.5</v>
      </c>
      <c r="D359">
        <v>15.79</v>
      </c>
      <c r="E359">
        <f t="shared" si="245"/>
        <v>77.835000000000008</v>
      </c>
      <c r="F359">
        <f t="shared" ref="F359:F362" si="250">F358+(B359-B358)*D359</f>
        <v>77.835000000000008</v>
      </c>
      <c r="G359" s="1">
        <f t="shared" si="246"/>
        <v>1.1120378092855159</v>
      </c>
      <c r="H359">
        <v>0.7</v>
      </c>
      <c r="I359">
        <v>97.92</v>
      </c>
      <c r="J359" s="1">
        <f t="shared" si="247"/>
        <v>5.4923305255788968</v>
      </c>
      <c r="K359">
        <v>1.05</v>
      </c>
      <c r="L359">
        <v>1</v>
      </c>
      <c r="M359">
        <v>1</v>
      </c>
      <c r="N359" s="1">
        <v>13</v>
      </c>
      <c r="O359" s="1">
        <f t="shared" si="248"/>
        <v>10.625521267723103</v>
      </c>
      <c r="P359" s="20">
        <f t="shared" si="249"/>
        <v>16.117851793302002</v>
      </c>
    </row>
    <row r="360" spans="2:16">
      <c r="B360">
        <v>6</v>
      </c>
      <c r="D360">
        <v>20.6</v>
      </c>
      <c r="E360">
        <f t="shared" si="245"/>
        <v>108.73500000000001</v>
      </c>
      <c r="F360">
        <f t="shared" si="250"/>
        <v>108.73500000000001</v>
      </c>
      <c r="G360" s="1">
        <f t="shared" si="246"/>
        <v>0.96181170349968315</v>
      </c>
      <c r="H360">
        <v>0.7</v>
      </c>
      <c r="I360">
        <v>73.62</v>
      </c>
      <c r="J360" s="1">
        <f t="shared" si="247"/>
        <v>5.5637840338177957</v>
      </c>
      <c r="K360">
        <v>1.05</v>
      </c>
      <c r="L360">
        <v>1</v>
      </c>
      <c r="M360">
        <v>1</v>
      </c>
      <c r="N360" s="1">
        <v>19</v>
      </c>
      <c r="O360" s="1">
        <f t="shared" si="248"/>
        <v>13.431700439373074</v>
      </c>
      <c r="P360" s="20">
        <f t="shared" si="249"/>
        <v>18.995484473190871</v>
      </c>
    </row>
    <row r="361" spans="2:16">
      <c r="B361">
        <v>7.5</v>
      </c>
      <c r="D361">
        <v>20.6</v>
      </c>
      <c r="E361">
        <f t="shared" si="245"/>
        <v>139.63500000000002</v>
      </c>
      <c r="F361">
        <f t="shared" si="250"/>
        <v>139.63500000000002</v>
      </c>
      <c r="G361" s="1">
        <f t="shared" si="246"/>
        <v>0.84734338590713887</v>
      </c>
      <c r="H361">
        <v>0.7</v>
      </c>
      <c r="I361">
        <v>73.62</v>
      </c>
      <c r="J361" s="1">
        <f t="shared" si="247"/>
        <v>5.5637840338177957</v>
      </c>
      <c r="K361">
        <v>1.05</v>
      </c>
      <c r="L361">
        <v>1</v>
      </c>
      <c r="M361">
        <v>1</v>
      </c>
      <c r="N361" s="1">
        <v>13</v>
      </c>
      <c r="O361" s="1">
        <f t="shared" si="248"/>
        <v>8.0963660523427112</v>
      </c>
      <c r="P361" s="20">
        <f t="shared" si="249"/>
        <v>13.660150086160506</v>
      </c>
    </row>
    <row r="362" spans="2:16">
      <c r="B362">
        <v>8</v>
      </c>
      <c r="C362">
        <v>23.93</v>
      </c>
      <c r="D362">
        <v>20.6</v>
      </c>
      <c r="E362">
        <f t="shared" si="245"/>
        <v>149.93500000000003</v>
      </c>
      <c r="F362">
        <f t="shared" si="250"/>
        <v>149.93500000000003</v>
      </c>
      <c r="G362" s="1">
        <f t="shared" si="246"/>
        <v>0.81501102117176349</v>
      </c>
      <c r="H362">
        <v>0.7</v>
      </c>
      <c r="I362">
        <v>73.62</v>
      </c>
      <c r="J362" s="1">
        <f t="shared" si="247"/>
        <v>5.5637840338177957</v>
      </c>
      <c r="K362">
        <v>1.05</v>
      </c>
      <c r="L362">
        <v>1</v>
      </c>
      <c r="M362">
        <v>1</v>
      </c>
      <c r="N362" s="1">
        <v>13</v>
      </c>
      <c r="O362" s="1">
        <f t="shared" si="248"/>
        <v>7.7874303072961997</v>
      </c>
      <c r="P362" s="20">
        <f t="shared" si="249"/>
        <v>13.351214341113995</v>
      </c>
    </row>
    <row r="363" spans="2:16">
      <c r="B363">
        <v>9</v>
      </c>
      <c r="C363">
        <v>23.54</v>
      </c>
      <c r="D363">
        <v>18.829999999999998</v>
      </c>
      <c r="E363">
        <f>F363-(B363-8)*9.81</f>
        <v>178.92</v>
      </c>
      <c r="F363">
        <v>188.73</v>
      </c>
      <c r="G363" s="1">
        <f t="shared" si="246"/>
        <v>0.73598287167135024</v>
      </c>
      <c r="H363">
        <v>0.7</v>
      </c>
      <c r="I363">
        <v>93.07</v>
      </c>
      <c r="J363" s="1">
        <f t="shared" si="247"/>
        <v>5.5055998292288724</v>
      </c>
      <c r="K363">
        <v>1.05</v>
      </c>
      <c r="L363">
        <v>1</v>
      </c>
      <c r="M363">
        <v>1</v>
      </c>
      <c r="N363" s="1">
        <v>25</v>
      </c>
      <c r="O363" s="1">
        <f t="shared" si="248"/>
        <v>13.52368526696106</v>
      </c>
      <c r="P363" s="20">
        <f t="shared" si="249"/>
        <v>19.02928509618993</v>
      </c>
    </row>
    <row r="364" spans="2:16">
      <c r="B364">
        <v>9.5</v>
      </c>
      <c r="C364">
        <v>23.54</v>
      </c>
      <c r="D364">
        <v>18.829999999999998</v>
      </c>
      <c r="E364">
        <f t="shared" ref="E364:E369" si="251">F364-(B364-8)*9.81</f>
        <v>185.785</v>
      </c>
      <c r="F364">
        <f t="shared" ref="F364:F369" si="252">F363+(B364-B363)*C363</f>
        <v>200.5</v>
      </c>
      <c r="G364" s="1">
        <f t="shared" si="246"/>
        <v>0.71945975113233152</v>
      </c>
      <c r="H364">
        <v>0.7</v>
      </c>
      <c r="I364">
        <v>93.07</v>
      </c>
      <c r="J364" s="1">
        <f t="shared" si="247"/>
        <v>5.5055998292288724</v>
      </c>
      <c r="K364">
        <v>1.05</v>
      </c>
      <c r="L364">
        <v>1</v>
      </c>
      <c r="M364">
        <v>1</v>
      </c>
      <c r="N364" s="1">
        <v>25</v>
      </c>
      <c r="O364" s="1">
        <f t="shared" si="248"/>
        <v>13.220072927056592</v>
      </c>
      <c r="P364" s="20">
        <f t="shared" si="249"/>
        <v>18.725672756285462</v>
      </c>
    </row>
    <row r="365" spans="2:16">
      <c r="B365">
        <v>10.5</v>
      </c>
      <c r="C365">
        <v>22.71</v>
      </c>
      <c r="D365">
        <v>18.63</v>
      </c>
      <c r="E365">
        <f t="shared" si="251"/>
        <v>199.51499999999999</v>
      </c>
      <c r="F365">
        <f t="shared" si="252"/>
        <v>224.04</v>
      </c>
      <c r="G365" s="1">
        <f t="shared" si="246"/>
        <v>0.68854357385412268</v>
      </c>
      <c r="H365">
        <v>0.7</v>
      </c>
      <c r="I365">
        <v>96.46</v>
      </c>
      <c r="J365" s="1">
        <f t="shared" si="247"/>
        <v>5.4962603887683876</v>
      </c>
      <c r="K365">
        <v>1.05</v>
      </c>
      <c r="L365">
        <v>1</v>
      </c>
      <c r="M365">
        <v>1</v>
      </c>
      <c r="N365" s="1">
        <v>18</v>
      </c>
      <c r="O365" s="1">
        <f t="shared" si="248"/>
        <v>9.1094314820900433</v>
      </c>
      <c r="P365" s="20">
        <f t="shared" si="249"/>
        <v>14.605691870858431</v>
      </c>
    </row>
    <row r="366" spans="2:16">
      <c r="B366">
        <v>12</v>
      </c>
      <c r="C366">
        <v>22.71</v>
      </c>
      <c r="D366">
        <v>18.63</v>
      </c>
      <c r="E366">
        <f t="shared" si="251"/>
        <v>218.86500000000001</v>
      </c>
      <c r="F366">
        <f t="shared" si="252"/>
        <v>258.10500000000002</v>
      </c>
      <c r="G366" s="1">
        <f t="shared" si="246"/>
        <v>0.64922609298688272</v>
      </c>
      <c r="H366">
        <v>0.7</v>
      </c>
      <c r="I366">
        <v>96.46</v>
      </c>
      <c r="J366" s="1">
        <f t="shared" si="247"/>
        <v>5.4962603887683876</v>
      </c>
      <c r="K366">
        <v>1.05</v>
      </c>
      <c r="L366">
        <v>1</v>
      </c>
      <c r="M366">
        <v>1</v>
      </c>
      <c r="N366" s="1">
        <v>17</v>
      </c>
      <c r="O366" s="1">
        <f t="shared" si="248"/>
        <v>8.1120800318711002</v>
      </c>
      <c r="P366" s="20">
        <f t="shared" si="249"/>
        <v>13.608340420639488</v>
      </c>
    </row>
    <row r="367" spans="2:16">
      <c r="B367">
        <v>13.5</v>
      </c>
      <c r="C367">
        <v>24.13</v>
      </c>
      <c r="D367">
        <v>19.62</v>
      </c>
      <c r="E367">
        <f t="shared" si="251"/>
        <v>238.215</v>
      </c>
      <c r="F367">
        <f t="shared" si="252"/>
        <v>292.17</v>
      </c>
      <c r="G367" s="1">
        <f t="shared" si="246"/>
        <v>0.61415630277905731</v>
      </c>
      <c r="H367">
        <v>0.7</v>
      </c>
      <c r="I367">
        <v>92.16</v>
      </c>
      <c r="J367" s="1">
        <f t="shared" si="247"/>
        <v>5.508157031903969</v>
      </c>
      <c r="K367">
        <v>1.05</v>
      </c>
      <c r="L367">
        <v>1</v>
      </c>
      <c r="M367">
        <v>1</v>
      </c>
      <c r="N367" s="1">
        <v>22</v>
      </c>
      <c r="O367" s="1">
        <f t="shared" si="248"/>
        <v>9.9309074159373569</v>
      </c>
      <c r="P367" s="20">
        <f t="shared" si="249"/>
        <v>15.439064447841325</v>
      </c>
    </row>
    <row r="368" spans="2:16">
      <c r="B368">
        <v>15</v>
      </c>
      <c r="C368">
        <v>24.13</v>
      </c>
      <c r="D368">
        <v>19.62</v>
      </c>
      <c r="E368">
        <f t="shared" si="251"/>
        <v>259.69499999999999</v>
      </c>
      <c r="F368">
        <f t="shared" si="252"/>
        <v>328.36500000000001</v>
      </c>
      <c r="G368" s="1">
        <f t="shared" si="246"/>
        <v>0.57941242312909058</v>
      </c>
      <c r="H368">
        <v>0.7</v>
      </c>
      <c r="I368">
        <v>92.16</v>
      </c>
      <c r="J368" s="1">
        <f t="shared" si="247"/>
        <v>5.508157031903969</v>
      </c>
      <c r="K368">
        <v>1.05</v>
      </c>
      <c r="L368">
        <v>1</v>
      </c>
      <c r="M368">
        <v>1</v>
      </c>
      <c r="N368" s="1">
        <v>20</v>
      </c>
      <c r="O368" s="1">
        <f t="shared" si="248"/>
        <v>8.5173626199976304</v>
      </c>
      <c r="P368" s="20">
        <f t="shared" si="249"/>
        <v>14.0255196519016</v>
      </c>
    </row>
    <row r="369" spans="2:16">
      <c r="B369">
        <v>15.5</v>
      </c>
      <c r="C369">
        <v>24.13</v>
      </c>
      <c r="D369">
        <v>19.62</v>
      </c>
      <c r="E369">
        <f t="shared" si="251"/>
        <v>266.85500000000002</v>
      </c>
      <c r="F369">
        <f t="shared" si="252"/>
        <v>340.43</v>
      </c>
      <c r="G369" s="1">
        <f t="shared" si="246"/>
        <v>0.56868852670897374</v>
      </c>
      <c r="H369">
        <v>0.7</v>
      </c>
      <c r="I369">
        <v>92.16</v>
      </c>
      <c r="J369" s="1">
        <f t="shared" si="247"/>
        <v>5.508157031903969</v>
      </c>
      <c r="K369">
        <v>1.05</v>
      </c>
      <c r="L369">
        <v>1</v>
      </c>
      <c r="M369">
        <v>1</v>
      </c>
      <c r="N369" s="1">
        <v>20</v>
      </c>
      <c r="O369" s="1">
        <f t="shared" si="248"/>
        <v>8.3597213426219135</v>
      </c>
      <c r="P369" s="20">
        <f t="shared" si="249"/>
        <v>13.867878374525883</v>
      </c>
    </row>
    <row r="370" spans="2:16">
      <c r="G370" s="1"/>
      <c r="J370" s="1"/>
      <c r="N370" s="1"/>
      <c r="O370" s="1"/>
      <c r="P370" s="20"/>
    </row>
    <row r="371" spans="2:16">
      <c r="G371" s="1"/>
      <c r="J371" s="1"/>
      <c r="N371" s="1"/>
      <c r="O371" s="1"/>
      <c r="P371" s="20"/>
    </row>
    <row r="372" spans="2:16">
      <c r="M372" s="1"/>
      <c r="N372" s="1"/>
    </row>
    <row r="373" spans="2:16" ht="20.399999999999999">
      <c r="B373" s="22" t="s">
        <v>13</v>
      </c>
      <c r="C373" s="22" t="s">
        <v>48</v>
      </c>
      <c r="D373" s="22" t="s">
        <v>49</v>
      </c>
      <c r="E373" s="22" t="s">
        <v>50</v>
      </c>
      <c r="F373" s="22" t="s">
        <v>51</v>
      </c>
      <c r="G373" s="22" t="s">
        <v>52</v>
      </c>
      <c r="H373" s="22" t="s">
        <v>53</v>
      </c>
      <c r="I373" s="22" t="s">
        <v>54</v>
      </c>
      <c r="J373" s="22" t="s">
        <v>55</v>
      </c>
      <c r="M373" s="1"/>
      <c r="N373" s="1"/>
    </row>
    <row r="374" spans="2:16" ht="15.6">
      <c r="B374" s="23" t="s">
        <v>31</v>
      </c>
      <c r="C374" s="24"/>
      <c r="D374" s="24"/>
      <c r="E374" s="24"/>
      <c r="F374" s="25"/>
      <c r="G374" s="24"/>
      <c r="H374" s="24"/>
      <c r="I374" s="24"/>
      <c r="J374" s="24"/>
      <c r="M374" s="1"/>
      <c r="N374" s="1"/>
    </row>
    <row r="375" spans="2:16">
      <c r="B375">
        <f>B357</f>
        <v>1.5</v>
      </c>
      <c r="C375" s="20">
        <f>P357</f>
        <v>21.990296733362051</v>
      </c>
      <c r="D375">
        <f>E357</f>
        <v>27.075000000000003</v>
      </c>
      <c r="E375">
        <f>F357</f>
        <v>27.075000000000003</v>
      </c>
      <c r="F375" s="26">
        <f>1-0.00765*B375</f>
        <v>0.98852499999999999</v>
      </c>
      <c r="G375" s="26">
        <f>0.65*0.16*(E375/D375)*F375</f>
        <v>0.10280660000000001</v>
      </c>
      <c r="H375" s="27">
        <f>EXP((C375/14.1)+((C375/126)^2)-((C375/23.6)^3)+((C375/25.4)^4)-2.8)</f>
        <v>0.23289877820361773</v>
      </c>
      <c r="I375" s="26">
        <f>((10^2.24)/(6.8^2.56))</f>
        <v>1.2846274075918176</v>
      </c>
      <c r="J375" s="21">
        <f>(H375*I375)/G375</f>
        <v>2.9102037580759905</v>
      </c>
      <c r="M375" s="1"/>
      <c r="N375" s="1"/>
    </row>
    <row r="376" spans="2:16">
      <c r="B376">
        <f t="shared" ref="B376" si="253">B358</f>
        <v>3</v>
      </c>
      <c r="C376" s="20">
        <f t="shared" ref="C376:C387" si="254">P358</f>
        <v>14.55168238404125</v>
      </c>
      <c r="D376">
        <f t="shared" ref="D376:D387" si="255">E358</f>
        <v>54.150000000000006</v>
      </c>
      <c r="E376">
        <f t="shared" ref="E376:E387" si="256">F358</f>
        <v>54.150000000000006</v>
      </c>
      <c r="F376" s="26">
        <f t="shared" ref="F376:F381" si="257">1-0.00765*B376</f>
        <v>0.97704999999999997</v>
      </c>
      <c r="G376" s="26">
        <f t="shared" ref="G376:G387" si="258">0.65*0.16*(E376/D376)*F376</f>
        <v>0.1016132</v>
      </c>
      <c r="H376" s="27">
        <f t="shared" ref="H376:H387" si="259">EXP((C376/14.1)+((C376/126)^2)-((C376/23.6)^3)+((C376/25.4)^4)-2.8)</f>
        <v>0.15238768847691042</v>
      </c>
      <c r="I376" s="26">
        <f t="shared" ref="I376:I387" si="260">((10^2.24)/(6.8^2.56))</f>
        <v>1.2846274075918176</v>
      </c>
      <c r="J376" s="21">
        <f t="shared" ref="J376:J387" si="261">(H376*I376)/G376</f>
        <v>1.9265351469789644</v>
      </c>
      <c r="M376" s="1"/>
      <c r="N376" s="1"/>
    </row>
    <row r="377" spans="2:16">
      <c r="B377">
        <f t="shared" ref="B377" si="262">B359</f>
        <v>4.5</v>
      </c>
      <c r="C377" s="20">
        <f t="shared" si="254"/>
        <v>16.117851793302002</v>
      </c>
      <c r="D377">
        <f t="shared" si="255"/>
        <v>77.835000000000008</v>
      </c>
      <c r="E377">
        <f t="shared" si="256"/>
        <v>77.835000000000008</v>
      </c>
      <c r="F377" s="26">
        <f t="shared" si="257"/>
        <v>0.96557499999999996</v>
      </c>
      <c r="G377" s="26">
        <f t="shared" si="258"/>
        <v>0.1004198</v>
      </c>
      <c r="H377" s="27">
        <f t="shared" si="259"/>
        <v>0.16580531582953759</v>
      </c>
      <c r="I377" s="26">
        <f t="shared" si="260"/>
        <v>1.2846274075918176</v>
      </c>
      <c r="J377" s="21">
        <f t="shared" si="261"/>
        <v>2.1210762522833289</v>
      </c>
      <c r="M377" s="1"/>
      <c r="N377" s="1"/>
    </row>
    <row r="378" spans="2:16">
      <c r="B378">
        <f t="shared" ref="B378" si="263">B360</f>
        <v>6</v>
      </c>
      <c r="C378" s="20">
        <f t="shared" si="254"/>
        <v>18.995484473190871</v>
      </c>
      <c r="D378">
        <f t="shared" si="255"/>
        <v>108.73500000000001</v>
      </c>
      <c r="E378">
        <f t="shared" si="256"/>
        <v>108.73500000000001</v>
      </c>
      <c r="F378" s="26">
        <f t="shared" si="257"/>
        <v>0.95409999999999995</v>
      </c>
      <c r="G378" s="26">
        <f t="shared" si="258"/>
        <v>9.9226400000000006E-2</v>
      </c>
      <c r="H378" s="27">
        <f t="shared" si="259"/>
        <v>0.19422701653411864</v>
      </c>
      <c r="I378" s="26">
        <f t="shared" si="260"/>
        <v>1.2846274075918176</v>
      </c>
      <c r="J378" s="21">
        <f t="shared" si="261"/>
        <v>2.5145460153196919</v>
      </c>
      <c r="M378" s="1"/>
      <c r="N378" s="1"/>
    </row>
    <row r="379" spans="2:16">
      <c r="B379">
        <f t="shared" ref="B379" si="264">B361</f>
        <v>7.5</v>
      </c>
      <c r="C379" s="20">
        <f t="shared" si="254"/>
        <v>13.660150086160506</v>
      </c>
      <c r="D379">
        <f t="shared" si="255"/>
        <v>139.63500000000002</v>
      </c>
      <c r="E379">
        <f t="shared" si="256"/>
        <v>139.63500000000002</v>
      </c>
      <c r="F379" s="26">
        <f t="shared" si="257"/>
        <v>0.94262500000000005</v>
      </c>
      <c r="G379" s="26">
        <f t="shared" si="258"/>
        <v>9.8033000000000009E-2</v>
      </c>
      <c r="H379" s="27">
        <f t="shared" si="259"/>
        <v>0.14519016941266222</v>
      </c>
      <c r="I379" s="26">
        <f t="shared" si="260"/>
        <v>1.2846274075918176</v>
      </c>
      <c r="J379" s="21">
        <f t="shared" si="261"/>
        <v>1.9025763869350631</v>
      </c>
      <c r="M379" s="1"/>
      <c r="N379" s="1"/>
    </row>
    <row r="380" spans="2:16">
      <c r="B380">
        <f t="shared" ref="B380" si="265">B362</f>
        <v>8</v>
      </c>
      <c r="C380" s="20">
        <f t="shared" si="254"/>
        <v>13.351214341113995</v>
      </c>
      <c r="D380">
        <f t="shared" si="255"/>
        <v>149.93500000000003</v>
      </c>
      <c r="E380">
        <f t="shared" si="256"/>
        <v>149.93500000000003</v>
      </c>
      <c r="F380" s="26">
        <f t="shared" si="257"/>
        <v>0.93879999999999997</v>
      </c>
      <c r="G380" s="26">
        <f t="shared" si="258"/>
        <v>9.7635200000000005E-2</v>
      </c>
      <c r="H380" s="27">
        <f t="shared" si="259"/>
        <v>0.142758671470681</v>
      </c>
      <c r="I380" s="26">
        <f t="shared" si="260"/>
        <v>1.2846274075918176</v>
      </c>
      <c r="J380" s="21">
        <f t="shared" si="261"/>
        <v>1.8783359079781972</v>
      </c>
      <c r="M380" s="1"/>
      <c r="N380" s="1"/>
    </row>
    <row r="381" spans="2:16">
      <c r="B381">
        <f t="shared" ref="B381" si="266">B363</f>
        <v>9</v>
      </c>
      <c r="C381" s="20">
        <f t="shared" si="254"/>
        <v>19.02928509618993</v>
      </c>
      <c r="D381">
        <f t="shared" si="255"/>
        <v>178.92</v>
      </c>
      <c r="E381">
        <f t="shared" si="256"/>
        <v>188.73</v>
      </c>
      <c r="F381" s="26">
        <f t="shared" si="257"/>
        <v>0.93115000000000003</v>
      </c>
      <c r="G381" s="26">
        <f t="shared" si="258"/>
        <v>0.10214921589537224</v>
      </c>
      <c r="H381" s="27">
        <f t="shared" si="259"/>
        <v>0.19460066438578347</v>
      </c>
      <c r="I381" s="26">
        <f t="shared" si="260"/>
        <v>1.2846274075918176</v>
      </c>
      <c r="J381" s="21">
        <f t="shared" si="261"/>
        <v>2.4472957997211595</v>
      </c>
      <c r="M381" s="1"/>
      <c r="N381" s="1"/>
    </row>
    <row r="382" spans="2:16">
      <c r="B382">
        <f t="shared" ref="B382" si="267">B364</f>
        <v>9.5</v>
      </c>
      <c r="C382" s="20">
        <f t="shared" si="254"/>
        <v>18.725672756285462</v>
      </c>
      <c r="D382">
        <f t="shared" si="255"/>
        <v>185.785</v>
      </c>
      <c r="E382">
        <f t="shared" si="256"/>
        <v>200.5</v>
      </c>
      <c r="F382" s="26">
        <f t="shared" ref="F382:F383" si="268">1.174-0.0267*B382</f>
        <v>0.92034999999999989</v>
      </c>
      <c r="G382" s="26">
        <f t="shared" si="258"/>
        <v>0.10329756546545737</v>
      </c>
      <c r="H382" s="27">
        <f t="shared" si="259"/>
        <v>0.1912841614763432</v>
      </c>
      <c r="I382" s="26">
        <f t="shared" si="260"/>
        <v>1.2846274075918176</v>
      </c>
      <c r="J382" s="21">
        <f t="shared" si="261"/>
        <v>2.3788448001022919</v>
      </c>
      <c r="M382" s="1"/>
      <c r="N382" s="1"/>
    </row>
    <row r="383" spans="2:16">
      <c r="B383">
        <f t="shared" ref="B383" si="269">B365</f>
        <v>10.5</v>
      </c>
      <c r="C383" s="20">
        <f t="shared" si="254"/>
        <v>14.605691870858431</v>
      </c>
      <c r="D383">
        <f t="shared" si="255"/>
        <v>199.51499999999999</v>
      </c>
      <c r="E383">
        <f t="shared" si="256"/>
        <v>224.04</v>
      </c>
      <c r="F383" s="26">
        <f t="shared" si="268"/>
        <v>0.89364999999999994</v>
      </c>
      <c r="G383" s="26">
        <f t="shared" si="258"/>
        <v>0.10436402267498686</v>
      </c>
      <c r="H383" s="27">
        <f t="shared" si="259"/>
        <v>0.15283299726782223</v>
      </c>
      <c r="I383" s="26">
        <f t="shared" si="260"/>
        <v>1.2846274075918176</v>
      </c>
      <c r="J383" s="21">
        <f t="shared" si="261"/>
        <v>1.8812369631063051</v>
      </c>
      <c r="M383" s="1"/>
      <c r="N383" s="1"/>
    </row>
    <row r="384" spans="2:16">
      <c r="B384">
        <f t="shared" ref="B384" si="270">B366</f>
        <v>12</v>
      </c>
      <c r="C384" s="20">
        <f t="shared" si="254"/>
        <v>13.608340420639488</v>
      </c>
      <c r="D384">
        <f t="shared" si="255"/>
        <v>218.86500000000001</v>
      </c>
      <c r="E384">
        <f t="shared" si="256"/>
        <v>258.10500000000002</v>
      </c>
      <c r="F384" s="26">
        <f>1.174-0.0267*B384</f>
        <v>0.85359999999999991</v>
      </c>
      <c r="G384" s="26">
        <f t="shared" si="258"/>
        <v>0.10469063811938865</v>
      </c>
      <c r="H384" s="27">
        <f t="shared" si="259"/>
        <v>0.14478026864143034</v>
      </c>
      <c r="I384" s="26">
        <f t="shared" si="260"/>
        <v>1.2846274075918176</v>
      </c>
      <c r="J384" s="21">
        <f t="shared" si="261"/>
        <v>1.7765552347019515</v>
      </c>
    </row>
    <row r="385" spans="2:17">
      <c r="B385">
        <f t="shared" ref="B385" si="271">B367</f>
        <v>13.5</v>
      </c>
      <c r="C385" s="20">
        <f t="shared" si="254"/>
        <v>15.439064447841325</v>
      </c>
      <c r="D385">
        <f t="shared" si="255"/>
        <v>238.215</v>
      </c>
      <c r="E385">
        <f t="shared" si="256"/>
        <v>292.17</v>
      </c>
      <c r="F385" s="26">
        <f t="shared" ref="F385:F387" si="272">1.174-0.0267*B385</f>
        <v>0.81354999999999988</v>
      </c>
      <c r="G385" s="26">
        <f t="shared" si="258"/>
        <v>0.10377293606196082</v>
      </c>
      <c r="H385" s="27">
        <f t="shared" si="259"/>
        <v>0.15985445556278624</v>
      </c>
      <c r="I385" s="26">
        <f t="shared" si="260"/>
        <v>1.2846274075918176</v>
      </c>
      <c r="J385" s="21">
        <f t="shared" si="261"/>
        <v>1.9788725522713451</v>
      </c>
    </row>
    <row r="386" spans="2:17">
      <c r="B386">
        <f t="shared" ref="B386" si="273">B368</f>
        <v>15</v>
      </c>
      <c r="C386" s="20">
        <f t="shared" si="254"/>
        <v>14.0255196519016</v>
      </c>
      <c r="D386">
        <f t="shared" si="255"/>
        <v>259.69499999999999</v>
      </c>
      <c r="E386">
        <f t="shared" si="256"/>
        <v>328.36500000000001</v>
      </c>
      <c r="F386" s="26">
        <f t="shared" si="272"/>
        <v>0.77349999999999985</v>
      </c>
      <c r="G386" s="26">
        <f t="shared" si="258"/>
        <v>0.10171545104834517</v>
      </c>
      <c r="H386" s="27">
        <f t="shared" si="259"/>
        <v>0.14810614893460478</v>
      </c>
      <c r="I386" s="26">
        <f t="shared" si="260"/>
        <v>1.2846274075918176</v>
      </c>
      <c r="J386" s="21">
        <f t="shared" si="261"/>
        <v>1.8705242536243403</v>
      </c>
    </row>
    <row r="387" spans="2:17">
      <c r="B387">
        <f t="shared" ref="B387" si="274">B369</f>
        <v>15.5</v>
      </c>
      <c r="C387" s="20">
        <f t="shared" si="254"/>
        <v>13.867878374525883</v>
      </c>
      <c r="D387">
        <f t="shared" si="255"/>
        <v>266.85500000000002</v>
      </c>
      <c r="E387">
        <f t="shared" si="256"/>
        <v>340.43</v>
      </c>
      <c r="F387" s="26">
        <f t="shared" si="272"/>
        <v>0.76014999999999988</v>
      </c>
      <c r="G387" s="26">
        <f t="shared" si="258"/>
        <v>0.10085214033089129</v>
      </c>
      <c r="H387" s="27">
        <f t="shared" si="259"/>
        <v>0.14684251373137019</v>
      </c>
      <c r="I387" s="26">
        <f t="shared" si="260"/>
        <v>1.2846274075918176</v>
      </c>
      <c r="J387" s="21">
        <f t="shared" si="261"/>
        <v>1.8704404003730959</v>
      </c>
    </row>
    <row r="394" spans="2:17" ht="22.8">
      <c r="E394" s="30" t="s">
        <v>68</v>
      </c>
      <c r="F394" s="30"/>
      <c r="G394" s="30"/>
      <c r="H394" s="30"/>
      <c r="N394" s="1"/>
      <c r="O394" s="1"/>
    </row>
    <row r="395" spans="2:17" ht="24.6">
      <c r="E395" s="2" t="s">
        <v>1</v>
      </c>
      <c r="F395" s="2"/>
      <c r="G395" s="2"/>
      <c r="H395" s="2"/>
      <c r="I395" s="2"/>
      <c r="J395" s="2"/>
      <c r="K395" s="2"/>
      <c r="N395" s="1"/>
      <c r="O395" s="1"/>
      <c r="Q395" s="3" t="s">
        <v>69</v>
      </c>
    </row>
    <row r="396" spans="2:17" ht="24.6">
      <c r="E396" s="4" t="s">
        <v>58</v>
      </c>
      <c r="F396" s="4"/>
      <c r="G396" s="4"/>
      <c r="H396" s="4"/>
      <c r="I396" s="4"/>
      <c r="N396" s="1"/>
      <c r="O396" s="1"/>
    </row>
    <row r="397" spans="2:17">
      <c r="N397" s="1"/>
      <c r="O397" s="1"/>
    </row>
    <row r="398" spans="2:17">
      <c r="C398" s="5" t="s">
        <v>4</v>
      </c>
      <c r="D398" s="5" t="s">
        <v>4</v>
      </c>
      <c r="E398" s="6" t="s">
        <v>5</v>
      </c>
      <c r="F398" s="6" t="s">
        <v>6</v>
      </c>
      <c r="G398" s="6" t="s">
        <v>7</v>
      </c>
      <c r="H398" s="6" t="s">
        <v>8</v>
      </c>
      <c r="I398" s="6" t="s">
        <v>9</v>
      </c>
      <c r="J398" s="6" t="s">
        <v>7</v>
      </c>
      <c r="K398" s="6" t="s">
        <v>7</v>
      </c>
      <c r="L398" s="6" t="s">
        <v>7</v>
      </c>
      <c r="M398" s="6" t="s">
        <v>10</v>
      </c>
      <c r="N398" s="7" t="s">
        <v>11</v>
      </c>
      <c r="O398" s="7" t="s">
        <v>12</v>
      </c>
      <c r="P398" s="6" t="s">
        <v>12</v>
      </c>
    </row>
    <row r="399" spans="2:17">
      <c r="B399" s="8" t="s">
        <v>13</v>
      </c>
      <c r="C399" s="5" t="s">
        <v>14</v>
      </c>
      <c r="D399" s="5" t="s">
        <v>14</v>
      </c>
      <c r="E399" s="6" t="s">
        <v>14</v>
      </c>
      <c r="F399" s="6" t="s">
        <v>14</v>
      </c>
      <c r="G399" s="6" t="s">
        <v>15</v>
      </c>
      <c r="H399" s="6" t="s">
        <v>16</v>
      </c>
      <c r="I399" s="6" t="s">
        <v>17</v>
      </c>
      <c r="J399" s="6" t="s">
        <v>18</v>
      </c>
      <c r="K399" s="6" t="s">
        <v>19</v>
      </c>
      <c r="L399" s="6" t="s">
        <v>20</v>
      </c>
      <c r="M399" s="6" t="s">
        <v>21</v>
      </c>
      <c r="N399" s="7" t="s">
        <v>22</v>
      </c>
      <c r="O399" s="7" t="s">
        <v>22</v>
      </c>
      <c r="P399" s="6" t="s">
        <v>22</v>
      </c>
    </row>
    <row r="400" spans="2:17" ht="16.2">
      <c r="B400" s="9"/>
      <c r="C400" s="5" t="s">
        <v>23</v>
      </c>
      <c r="D400" s="5" t="s">
        <v>24</v>
      </c>
      <c r="E400" s="6" t="s">
        <v>25</v>
      </c>
      <c r="F400" s="6" t="s">
        <v>25</v>
      </c>
      <c r="G400" s="10"/>
      <c r="H400" s="6" t="s">
        <v>7</v>
      </c>
      <c r="I400" s="10"/>
      <c r="J400" s="10"/>
      <c r="K400" s="6" t="s">
        <v>26</v>
      </c>
      <c r="L400" s="6" t="s">
        <v>27</v>
      </c>
      <c r="M400" s="6" t="s">
        <v>28</v>
      </c>
      <c r="N400" s="11"/>
      <c r="O400" s="7" t="s">
        <v>29</v>
      </c>
      <c r="P400" s="6" t="s">
        <v>30</v>
      </c>
    </row>
    <row r="401" spans="2:16" ht="23.4">
      <c r="B401" s="9" t="s">
        <v>31</v>
      </c>
      <c r="C401" s="12" t="s">
        <v>32</v>
      </c>
      <c r="D401" s="12" t="s">
        <v>33</v>
      </c>
      <c r="E401" s="13" t="s">
        <v>34</v>
      </c>
      <c r="F401" s="14" t="s">
        <v>35</v>
      </c>
      <c r="G401" s="15" t="s">
        <v>36</v>
      </c>
      <c r="H401" s="15" t="s">
        <v>37</v>
      </c>
      <c r="I401" s="15" t="s">
        <v>38</v>
      </c>
      <c r="J401" s="15" t="s">
        <v>39</v>
      </c>
      <c r="K401" s="6" t="s">
        <v>40</v>
      </c>
      <c r="L401" s="10"/>
      <c r="M401" s="10"/>
      <c r="N401" s="11"/>
      <c r="O401" s="16" t="s">
        <v>41</v>
      </c>
      <c r="P401" s="6" t="s">
        <v>7</v>
      </c>
    </row>
    <row r="402" spans="2:16" ht="21">
      <c r="J402" s="17"/>
      <c r="K402" s="15" t="s">
        <v>42</v>
      </c>
      <c r="L402" s="15" t="s">
        <v>43</v>
      </c>
      <c r="M402" s="15" t="s">
        <v>44</v>
      </c>
      <c r="N402" s="18" t="s">
        <v>45</v>
      </c>
      <c r="O402" s="11"/>
      <c r="P402" s="19" t="s">
        <v>46</v>
      </c>
    </row>
    <row r="403" spans="2:16">
      <c r="N403" s="1"/>
      <c r="O403" s="1"/>
    </row>
    <row r="404" spans="2:16">
      <c r="B404">
        <v>1.5</v>
      </c>
      <c r="D404">
        <v>17.95</v>
      </c>
      <c r="E404">
        <f>F404</f>
        <v>26.924999999999997</v>
      </c>
      <c r="F404">
        <f>B404*D404</f>
        <v>26.924999999999997</v>
      </c>
      <c r="G404" s="1">
        <f>2.2/(1.2+E404/100)</f>
        <v>1.4973625999659692</v>
      </c>
      <c r="H404">
        <v>0.7</v>
      </c>
      <c r="I404">
        <v>95.26</v>
      </c>
      <c r="J404" s="1">
        <f>EXP(1.63+9.7/(I404+0.001)-(15.7/(I404+0.001))^2)</f>
        <v>5.4995323160472926</v>
      </c>
      <c r="K404">
        <v>1.05</v>
      </c>
      <c r="L404">
        <v>0.75</v>
      </c>
      <c r="M404">
        <v>1</v>
      </c>
      <c r="N404" s="1">
        <v>9</v>
      </c>
      <c r="O404" s="1">
        <f>N404*M404*L404*K404*H404*G404</f>
        <v>7.4287901990811642</v>
      </c>
      <c r="P404" s="20">
        <f>O404+J404</f>
        <v>12.928322515128457</v>
      </c>
    </row>
    <row r="405" spans="2:16">
      <c r="B405">
        <v>2.5</v>
      </c>
      <c r="D405">
        <v>17.95</v>
      </c>
      <c r="E405">
        <f t="shared" ref="E405:E409" si="275">F405</f>
        <v>44.875</v>
      </c>
      <c r="F405">
        <f>F404+(B405-B404)*D404</f>
        <v>44.875</v>
      </c>
      <c r="G405" s="1">
        <f t="shared" ref="G405:G416" si="276">2.2/(1.2+E405/100)</f>
        <v>1.3343442001516301</v>
      </c>
      <c r="H405">
        <v>0.7</v>
      </c>
      <c r="I405">
        <v>95.26</v>
      </c>
      <c r="J405" s="1">
        <f t="shared" ref="J405:J416" si="277">EXP(1.63+9.7/(I405+0.001)-(15.7/(I405+0.001))^2)</f>
        <v>5.4995323160472926</v>
      </c>
      <c r="K405">
        <v>1.05</v>
      </c>
      <c r="L405">
        <v>0.75</v>
      </c>
      <c r="M405">
        <v>1</v>
      </c>
      <c r="N405" s="1">
        <v>9</v>
      </c>
      <c r="O405" s="1">
        <f t="shared" ref="O405:O416" si="278">N405*M405*L405*K405*H405*G405</f>
        <v>6.6200151630022743</v>
      </c>
      <c r="P405" s="20">
        <f t="shared" ref="P405:P416" si="279">O405+J405</f>
        <v>12.119547479049567</v>
      </c>
    </row>
    <row r="406" spans="2:16">
      <c r="B406">
        <v>3</v>
      </c>
      <c r="D406">
        <v>18.34</v>
      </c>
      <c r="E406">
        <f t="shared" si="275"/>
        <v>53.85</v>
      </c>
      <c r="F406">
        <f t="shared" ref="F406:F409" si="280">F405+(B406-B405)*D405</f>
        <v>53.85</v>
      </c>
      <c r="G406" s="1">
        <f t="shared" si="276"/>
        <v>1.2654587287891863</v>
      </c>
      <c r="H406">
        <v>0.7</v>
      </c>
      <c r="I406">
        <v>59.9</v>
      </c>
      <c r="J406" s="1">
        <f t="shared" si="277"/>
        <v>5.6026399341043502</v>
      </c>
      <c r="K406">
        <v>1.05</v>
      </c>
      <c r="L406">
        <v>1</v>
      </c>
      <c r="M406">
        <v>1</v>
      </c>
      <c r="N406" s="1">
        <v>11</v>
      </c>
      <c r="O406" s="1">
        <f t="shared" si="278"/>
        <v>10.231233822260572</v>
      </c>
      <c r="P406" s="20">
        <f t="shared" si="279"/>
        <v>15.833873756364923</v>
      </c>
    </row>
    <row r="407" spans="2:16">
      <c r="B407">
        <v>4.5</v>
      </c>
      <c r="D407">
        <v>18.34</v>
      </c>
      <c r="E407">
        <f t="shared" si="275"/>
        <v>81.36</v>
      </c>
      <c r="F407">
        <f t="shared" si="280"/>
        <v>81.36</v>
      </c>
      <c r="G407" s="1">
        <f t="shared" si="276"/>
        <v>1.0925705204608662</v>
      </c>
      <c r="H407">
        <v>0.7</v>
      </c>
      <c r="I407">
        <v>59.9</v>
      </c>
      <c r="J407" s="1">
        <f t="shared" si="277"/>
        <v>5.6026399341043502</v>
      </c>
      <c r="K407">
        <v>1.05</v>
      </c>
      <c r="L407">
        <v>1</v>
      </c>
      <c r="M407">
        <v>1</v>
      </c>
      <c r="N407" s="1">
        <v>10</v>
      </c>
      <c r="O407" s="1">
        <f t="shared" si="278"/>
        <v>8.0303933253873669</v>
      </c>
      <c r="P407" s="20">
        <f t="shared" si="279"/>
        <v>13.633033259491718</v>
      </c>
    </row>
    <row r="408" spans="2:16">
      <c r="B408">
        <v>5.5</v>
      </c>
      <c r="D408">
        <v>18.34</v>
      </c>
      <c r="E408">
        <f t="shared" si="275"/>
        <v>99.7</v>
      </c>
      <c r="F408">
        <f t="shared" si="280"/>
        <v>99.7</v>
      </c>
      <c r="G408" s="1">
        <f t="shared" si="276"/>
        <v>1.0013654984069187</v>
      </c>
      <c r="H408">
        <v>0.7</v>
      </c>
      <c r="I408">
        <v>59.9</v>
      </c>
      <c r="J408" s="1">
        <f t="shared" si="277"/>
        <v>5.6026399341043502</v>
      </c>
      <c r="K408">
        <v>1.05</v>
      </c>
      <c r="L408">
        <v>1</v>
      </c>
      <c r="M408">
        <v>1</v>
      </c>
      <c r="N408" s="1">
        <v>10</v>
      </c>
      <c r="O408" s="1">
        <f t="shared" si="278"/>
        <v>7.3600364132908522</v>
      </c>
      <c r="P408" s="20">
        <f t="shared" si="279"/>
        <v>12.962676347395202</v>
      </c>
    </row>
    <row r="409" spans="2:16">
      <c r="B409">
        <v>6</v>
      </c>
      <c r="C409">
        <v>20.79</v>
      </c>
      <c r="D409">
        <v>15.49</v>
      </c>
      <c r="E409">
        <f t="shared" si="275"/>
        <v>108.87</v>
      </c>
      <c r="F409">
        <f t="shared" si="280"/>
        <v>108.87</v>
      </c>
      <c r="G409" s="1">
        <f t="shared" si="276"/>
        <v>0.96124437453576272</v>
      </c>
      <c r="H409">
        <v>0.7</v>
      </c>
      <c r="I409">
        <v>74.489999999999995</v>
      </c>
      <c r="J409" s="1">
        <f t="shared" si="277"/>
        <v>5.561098880119113</v>
      </c>
      <c r="K409">
        <v>1.05</v>
      </c>
      <c r="L409">
        <v>1</v>
      </c>
      <c r="M409">
        <v>1</v>
      </c>
      <c r="N409" s="1">
        <v>15</v>
      </c>
      <c r="O409" s="1">
        <f t="shared" si="278"/>
        <v>10.597719229256782</v>
      </c>
      <c r="P409" s="20">
        <f t="shared" si="279"/>
        <v>16.158818109375893</v>
      </c>
    </row>
    <row r="410" spans="2:16">
      <c r="B410">
        <v>7</v>
      </c>
      <c r="C410">
        <v>20.79</v>
      </c>
      <c r="D410">
        <v>15.49</v>
      </c>
      <c r="E410">
        <f>F410-(B410-6.5)*9.81</f>
        <v>114.36</v>
      </c>
      <c r="F410">
        <v>119.265</v>
      </c>
      <c r="G410" s="1">
        <f t="shared" si="276"/>
        <v>0.93872674517835819</v>
      </c>
      <c r="H410">
        <v>0.7</v>
      </c>
      <c r="I410">
        <v>74.489999999999995</v>
      </c>
      <c r="J410" s="1">
        <f t="shared" si="277"/>
        <v>5.561098880119113</v>
      </c>
      <c r="K410">
        <v>1.05</v>
      </c>
      <c r="L410">
        <v>1</v>
      </c>
      <c r="M410">
        <v>1</v>
      </c>
      <c r="N410" s="1">
        <v>15</v>
      </c>
      <c r="O410" s="1">
        <f t="shared" si="278"/>
        <v>10.349462365591398</v>
      </c>
      <c r="P410" s="20">
        <f t="shared" si="279"/>
        <v>15.910561245710511</v>
      </c>
    </row>
    <row r="411" spans="2:16">
      <c r="B411">
        <v>7.5</v>
      </c>
      <c r="C411">
        <v>27.56</v>
      </c>
      <c r="D411">
        <v>15.49</v>
      </c>
      <c r="E411">
        <f t="shared" ref="E411:E416" si="281">F411-(B411-6.5)*9.81</f>
        <v>119.85</v>
      </c>
      <c r="F411">
        <f t="shared" ref="F411:F416" si="282">F410+(B411-B410)*C410</f>
        <v>129.66</v>
      </c>
      <c r="G411" s="1">
        <f t="shared" si="276"/>
        <v>0.91723994163018563</v>
      </c>
      <c r="H411">
        <v>0.7</v>
      </c>
      <c r="I411">
        <v>97</v>
      </c>
      <c r="J411" s="1">
        <f t="shared" si="277"/>
        <v>5.4948003341423926</v>
      </c>
      <c r="K411">
        <v>1.05</v>
      </c>
      <c r="L411">
        <v>1</v>
      </c>
      <c r="M411">
        <v>1</v>
      </c>
      <c r="N411" s="1">
        <v>13</v>
      </c>
      <c r="O411" s="1">
        <f t="shared" si="278"/>
        <v>8.764227642276424</v>
      </c>
      <c r="P411" s="20">
        <f t="shared" si="279"/>
        <v>14.259027976418817</v>
      </c>
    </row>
    <row r="412" spans="2:16">
      <c r="B412">
        <v>9</v>
      </c>
      <c r="C412">
        <v>27.56</v>
      </c>
      <c r="D412">
        <v>22.36</v>
      </c>
      <c r="E412">
        <f t="shared" si="281"/>
        <v>146.47499999999999</v>
      </c>
      <c r="F412">
        <f t="shared" si="282"/>
        <v>171</v>
      </c>
      <c r="G412" s="1">
        <f t="shared" si="276"/>
        <v>0.82559339525283815</v>
      </c>
      <c r="H412">
        <v>0.7</v>
      </c>
      <c r="I412">
        <v>97</v>
      </c>
      <c r="J412" s="1">
        <f t="shared" si="277"/>
        <v>5.4948003341423926</v>
      </c>
      <c r="K412">
        <v>1.05</v>
      </c>
      <c r="L412">
        <v>1</v>
      </c>
      <c r="M412">
        <v>1</v>
      </c>
      <c r="N412" s="1">
        <v>21</v>
      </c>
      <c r="O412" s="1">
        <f t="shared" si="278"/>
        <v>12.743034055727556</v>
      </c>
      <c r="P412" s="20">
        <f t="shared" si="279"/>
        <v>18.237834389869949</v>
      </c>
    </row>
    <row r="413" spans="2:16">
      <c r="B413">
        <v>10.5</v>
      </c>
      <c r="C413">
        <v>27.56</v>
      </c>
      <c r="D413">
        <v>22.36</v>
      </c>
      <c r="E413">
        <f t="shared" si="281"/>
        <v>173.1</v>
      </c>
      <c r="F413">
        <f t="shared" si="282"/>
        <v>212.34</v>
      </c>
      <c r="G413" s="1">
        <f t="shared" si="276"/>
        <v>0.75059706584783359</v>
      </c>
      <c r="H413">
        <v>0.7</v>
      </c>
      <c r="I413">
        <v>97</v>
      </c>
      <c r="J413" s="1">
        <f t="shared" si="277"/>
        <v>5.4948003341423926</v>
      </c>
      <c r="K413">
        <v>1.05</v>
      </c>
      <c r="L413">
        <v>1</v>
      </c>
      <c r="M413">
        <v>1</v>
      </c>
      <c r="N413" s="1">
        <v>16</v>
      </c>
      <c r="O413" s="1">
        <f t="shared" si="278"/>
        <v>8.8270214943705234</v>
      </c>
      <c r="P413" s="20">
        <f t="shared" si="279"/>
        <v>14.321821828512917</v>
      </c>
    </row>
    <row r="414" spans="2:16">
      <c r="B414">
        <v>12</v>
      </c>
      <c r="C414">
        <v>27.56</v>
      </c>
      <c r="D414">
        <v>22.36</v>
      </c>
      <c r="E414">
        <f t="shared" si="281"/>
        <v>199.72499999999999</v>
      </c>
      <c r="F414">
        <f t="shared" si="282"/>
        <v>253.68</v>
      </c>
      <c r="G414" s="1">
        <f t="shared" si="276"/>
        <v>0.68809132848541721</v>
      </c>
      <c r="H414">
        <v>0.7</v>
      </c>
      <c r="I414">
        <v>97</v>
      </c>
      <c r="J414" s="1">
        <f t="shared" si="277"/>
        <v>5.4948003341423926</v>
      </c>
      <c r="K414">
        <v>1.05</v>
      </c>
      <c r="L414">
        <v>1</v>
      </c>
      <c r="M414">
        <v>1</v>
      </c>
      <c r="N414" s="1">
        <v>11</v>
      </c>
      <c r="O414" s="1">
        <f t="shared" si="278"/>
        <v>5.5632183908045985</v>
      </c>
      <c r="P414" s="20">
        <f t="shared" si="279"/>
        <v>11.05801872494699</v>
      </c>
    </row>
    <row r="415" spans="2:16">
      <c r="B415">
        <v>13.5</v>
      </c>
      <c r="C415">
        <v>27.56</v>
      </c>
      <c r="D415">
        <v>22.36</v>
      </c>
      <c r="E415">
        <f t="shared" si="281"/>
        <v>226.34999999999997</v>
      </c>
      <c r="F415">
        <f t="shared" si="282"/>
        <v>295.02</v>
      </c>
      <c r="G415" s="1">
        <f t="shared" si="276"/>
        <v>0.63519561137577607</v>
      </c>
      <c r="H415">
        <v>0.7</v>
      </c>
      <c r="I415">
        <v>97</v>
      </c>
      <c r="J415" s="1">
        <f t="shared" si="277"/>
        <v>5.4948003341423926</v>
      </c>
      <c r="K415">
        <v>1.05</v>
      </c>
      <c r="L415">
        <v>1</v>
      </c>
      <c r="M415">
        <v>1</v>
      </c>
      <c r="N415" s="1">
        <v>14</v>
      </c>
      <c r="O415" s="1">
        <f t="shared" si="278"/>
        <v>6.5361628410567363</v>
      </c>
      <c r="P415" s="20">
        <f t="shared" si="279"/>
        <v>12.03096317519913</v>
      </c>
    </row>
    <row r="416" spans="2:16">
      <c r="B416">
        <v>15</v>
      </c>
      <c r="C416">
        <v>27.56</v>
      </c>
      <c r="D416">
        <v>22.36</v>
      </c>
      <c r="E416">
        <f t="shared" si="281"/>
        <v>252.97499999999997</v>
      </c>
      <c r="F416">
        <f t="shared" si="282"/>
        <v>336.35999999999996</v>
      </c>
      <c r="G416" s="1">
        <f t="shared" si="276"/>
        <v>0.58985186674710122</v>
      </c>
      <c r="H416">
        <v>0.7</v>
      </c>
      <c r="I416">
        <v>97</v>
      </c>
      <c r="J416" s="1">
        <f t="shared" si="277"/>
        <v>5.4948003341423926</v>
      </c>
      <c r="K416">
        <v>1.05</v>
      </c>
      <c r="L416">
        <v>1</v>
      </c>
      <c r="M416">
        <v>1</v>
      </c>
      <c r="N416" s="1">
        <v>16</v>
      </c>
      <c r="O416" s="1">
        <f t="shared" si="278"/>
        <v>6.93665795294591</v>
      </c>
      <c r="P416" s="20">
        <f t="shared" si="279"/>
        <v>12.431458287088303</v>
      </c>
    </row>
    <row r="417" spans="2:16">
      <c r="G417" s="1"/>
      <c r="J417" s="1"/>
      <c r="N417" s="1"/>
      <c r="O417" s="1"/>
      <c r="P417" s="20"/>
    </row>
    <row r="418" spans="2:16">
      <c r="G418" s="1"/>
      <c r="J418" s="1"/>
      <c r="N418" s="1"/>
      <c r="O418" s="1"/>
      <c r="P418" s="20"/>
    </row>
    <row r="419" spans="2:16">
      <c r="M419" s="1"/>
      <c r="N419" s="1"/>
    </row>
    <row r="420" spans="2:16" ht="20.399999999999999">
      <c r="B420" s="22" t="s">
        <v>13</v>
      </c>
      <c r="C420" s="22" t="s">
        <v>48</v>
      </c>
      <c r="D420" s="22" t="s">
        <v>49</v>
      </c>
      <c r="E420" s="22" t="s">
        <v>50</v>
      </c>
      <c r="F420" s="22" t="s">
        <v>51</v>
      </c>
      <c r="G420" s="22" t="s">
        <v>52</v>
      </c>
      <c r="H420" s="22" t="s">
        <v>53</v>
      </c>
      <c r="I420" s="22" t="s">
        <v>54</v>
      </c>
      <c r="J420" s="22" t="s">
        <v>55</v>
      </c>
      <c r="M420" s="1"/>
      <c r="N420" s="1"/>
    </row>
    <row r="421" spans="2:16" ht="15.6">
      <c r="B421" s="23" t="s">
        <v>31</v>
      </c>
      <c r="C421" s="24"/>
      <c r="D421" s="24"/>
      <c r="E421" s="24"/>
      <c r="F421" s="25"/>
      <c r="G421" s="24"/>
      <c r="H421" s="24"/>
      <c r="I421" s="24"/>
      <c r="J421" s="24"/>
      <c r="M421" s="1"/>
      <c r="N421" s="1"/>
    </row>
    <row r="422" spans="2:16">
      <c r="B422">
        <f>B404</f>
        <v>1.5</v>
      </c>
      <c r="C422" s="20">
        <f>P404</f>
        <v>12.928322515128457</v>
      </c>
      <c r="D422">
        <f>E404</f>
        <v>26.924999999999997</v>
      </c>
      <c r="E422">
        <f>F404</f>
        <v>26.924999999999997</v>
      </c>
      <c r="F422" s="26">
        <f>1-0.00765*B422</f>
        <v>0.98852499999999999</v>
      </c>
      <c r="G422" s="26">
        <f>0.65*0.16*(E422/D422)*F422</f>
        <v>0.10280660000000001</v>
      </c>
      <c r="H422" s="27">
        <f>EXP((C422/14.1)+((C422/126)^2)-((C422/23.6)^3)+((C422/25.4)^4)-2.8)</f>
        <v>0.13947801597439358</v>
      </c>
      <c r="I422" s="26">
        <f>((10^2.24)/(6.8^2.56))</f>
        <v>1.2846274075918176</v>
      </c>
      <c r="J422" s="21">
        <f>(H422*I422)/G422</f>
        <v>1.7428577744739668</v>
      </c>
      <c r="M422" s="1"/>
      <c r="N422" s="1"/>
    </row>
    <row r="423" spans="2:16">
      <c r="B423">
        <f t="shared" ref="B423" si="283">B405</f>
        <v>2.5</v>
      </c>
      <c r="C423" s="20">
        <f t="shared" ref="C423:C434" si="284">P405</f>
        <v>12.119547479049567</v>
      </c>
      <c r="D423">
        <f t="shared" ref="D423:D434" si="285">E405</f>
        <v>44.875</v>
      </c>
      <c r="E423">
        <f t="shared" ref="E423:E434" si="286">F405</f>
        <v>44.875</v>
      </c>
      <c r="F423" s="26">
        <f t="shared" ref="F423:F429" si="287">1-0.00765*B423</f>
        <v>0.98087500000000005</v>
      </c>
      <c r="G423" s="26">
        <f t="shared" ref="G423:G434" si="288">0.65*0.16*(E423/D423)*F423</f>
        <v>0.10201100000000002</v>
      </c>
      <c r="H423" s="27">
        <f t="shared" ref="H423:H434" si="289">EXP((C423/14.1)+((C423/126)^2)-((C423/23.6)^3)+((C423/25.4)^4)-2.8)</f>
        <v>0.1333464328012125</v>
      </c>
      <c r="I423" s="26">
        <f t="shared" ref="I423:I434" si="290">((10^2.24)/(6.8^2.56))</f>
        <v>1.2846274075918176</v>
      </c>
      <c r="J423" s="21">
        <f t="shared" ref="J423:J434" si="291">(H423*I423)/G423</f>
        <v>1.6792353989377429</v>
      </c>
      <c r="M423" s="1"/>
      <c r="N423" s="1"/>
    </row>
    <row r="424" spans="2:16">
      <c r="B424">
        <f t="shared" ref="B424" si="292">B406</f>
        <v>3</v>
      </c>
      <c r="C424" s="20">
        <f t="shared" si="284"/>
        <v>15.833873756364923</v>
      </c>
      <c r="D424">
        <f t="shared" si="285"/>
        <v>53.85</v>
      </c>
      <c r="E424">
        <f t="shared" si="286"/>
        <v>53.85</v>
      </c>
      <c r="F424" s="26">
        <f t="shared" si="287"/>
        <v>0.97704999999999997</v>
      </c>
      <c r="G424" s="26">
        <f t="shared" si="288"/>
        <v>0.1016132</v>
      </c>
      <c r="H424" s="27">
        <f t="shared" si="289"/>
        <v>0.16328821278392408</v>
      </c>
      <c r="I424" s="26">
        <f t="shared" si="290"/>
        <v>1.2846274075918176</v>
      </c>
      <c r="J424" s="21">
        <f t="shared" si="291"/>
        <v>2.0643431510759771</v>
      </c>
      <c r="M424" s="1"/>
      <c r="N424" s="1"/>
    </row>
    <row r="425" spans="2:16">
      <c r="B425">
        <f t="shared" ref="B425" si="293">B407</f>
        <v>4.5</v>
      </c>
      <c r="C425" s="20">
        <f t="shared" si="284"/>
        <v>13.633033259491718</v>
      </c>
      <c r="D425">
        <f t="shared" si="285"/>
        <v>81.36</v>
      </c>
      <c r="E425">
        <f t="shared" si="286"/>
        <v>81.36</v>
      </c>
      <c r="F425" s="26">
        <f t="shared" si="287"/>
        <v>0.96557499999999996</v>
      </c>
      <c r="G425" s="26">
        <f t="shared" si="288"/>
        <v>0.1004198</v>
      </c>
      <c r="H425" s="27">
        <f t="shared" si="289"/>
        <v>0.14497552144317896</v>
      </c>
      <c r="I425" s="26">
        <f t="shared" si="290"/>
        <v>1.2846274075918176</v>
      </c>
      <c r="J425" s="21">
        <f t="shared" si="291"/>
        <v>1.8546096315250873</v>
      </c>
      <c r="M425" s="1"/>
      <c r="N425" s="1"/>
    </row>
    <row r="426" spans="2:16">
      <c r="B426">
        <f t="shared" ref="B426" si="294">B408</f>
        <v>5.5</v>
      </c>
      <c r="C426" s="20">
        <f t="shared" si="284"/>
        <v>12.962676347395202</v>
      </c>
      <c r="D426">
        <f t="shared" si="285"/>
        <v>99.7</v>
      </c>
      <c r="E426">
        <f t="shared" si="286"/>
        <v>99.7</v>
      </c>
      <c r="F426" s="26">
        <f t="shared" si="287"/>
        <v>0.95792500000000003</v>
      </c>
      <c r="G426" s="26">
        <f t="shared" si="288"/>
        <v>9.962420000000001E-2</v>
      </c>
      <c r="H426" s="27">
        <f t="shared" si="289"/>
        <v>0.13974253499203373</v>
      </c>
      <c r="I426" s="26">
        <f t="shared" si="290"/>
        <v>1.2846274075918176</v>
      </c>
      <c r="J426" s="21">
        <f t="shared" si="291"/>
        <v>1.8019426048803919</v>
      </c>
      <c r="M426" s="1"/>
      <c r="N426" s="1"/>
    </row>
    <row r="427" spans="2:16">
      <c r="B427">
        <f t="shared" ref="B427" si="295">B409</f>
        <v>6</v>
      </c>
      <c r="C427" s="20">
        <f t="shared" si="284"/>
        <v>16.158818109375893</v>
      </c>
      <c r="D427">
        <f t="shared" si="285"/>
        <v>108.87</v>
      </c>
      <c r="E427">
        <f t="shared" si="286"/>
        <v>108.87</v>
      </c>
      <c r="F427" s="26">
        <f t="shared" si="287"/>
        <v>0.95409999999999995</v>
      </c>
      <c r="G427" s="26">
        <f t="shared" si="288"/>
        <v>9.9226400000000006E-2</v>
      </c>
      <c r="H427" s="27">
        <f t="shared" si="289"/>
        <v>0.16617186207418674</v>
      </c>
      <c r="I427" s="26">
        <f t="shared" si="290"/>
        <v>1.2846274075918176</v>
      </c>
      <c r="J427" s="21">
        <f t="shared" si="291"/>
        <v>2.1513319881711679</v>
      </c>
      <c r="M427" s="1"/>
      <c r="N427" s="1"/>
    </row>
    <row r="428" spans="2:16">
      <c r="B428">
        <f t="shared" ref="B428" si="296">B410</f>
        <v>7</v>
      </c>
      <c r="C428" s="20">
        <f t="shared" si="284"/>
        <v>15.910561245710511</v>
      </c>
      <c r="D428">
        <f t="shared" si="285"/>
        <v>114.36</v>
      </c>
      <c r="E428">
        <f t="shared" si="286"/>
        <v>119.265</v>
      </c>
      <c r="F428" s="26">
        <f t="shared" si="287"/>
        <v>0.94645000000000001</v>
      </c>
      <c r="G428" s="26">
        <f t="shared" si="288"/>
        <v>0.10265258273871983</v>
      </c>
      <c r="H428" s="27">
        <f t="shared" si="289"/>
        <v>0.16396392211825284</v>
      </c>
      <c r="I428" s="26">
        <f t="shared" si="290"/>
        <v>1.2846274075918176</v>
      </c>
      <c r="J428" s="21">
        <f t="shared" si="291"/>
        <v>2.0518972108619797</v>
      </c>
      <c r="M428" s="1"/>
      <c r="N428" s="1"/>
    </row>
    <row r="429" spans="2:16">
      <c r="B429">
        <f t="shared" ref="B429" si="297">B411</f>
        <v>7.5</v>
      </c>
      <c r="C429" s="20">
        <f t="shared" si="284"/>
        <v>14.259027976418817</v>
      </c>
      <c r="D429">
        <f t="shared" si="285"/>
        <v>119.85</v>
      </c>
      <c r="E429">
        <f t="shared" si="286"/>
        <v>129.66</v>
      </c>
      <c r="F429" s="26">
        <f t="shared" si="287"/>
        <v>0.94262500000000005</v>
      </c>
      <c r="G429" s="26">
        <f t="shared" si="288"/>
        <v>0.10605722803504382</v>
      </c>
      <c r="H429" s="27">
        <f t="shared" si="289"/>
        <v>0.14999385522267372</v>
      </c>
      <c r="I429" s="26">
        <f t="shared" si="290"/>
        <v>1.2846274075918176</v>
      </c>
      <c r="J429" s="21">
        <f t="shared" si="291"/>
        <v>1.8168136293901409</v>
      </c>
      <c r="M429" s="1"/>
      <c r="N429" s="1"/>
    </row>
    <row r="430" spans="2:16">
      <c r="B430">
        <f t="shared" ref="B430" si="298">B412</f>
        <v>9</v>
      </c>
      <c r="C430" s="20">
        <f t="shared" si="284"/>
        <v>18.237834389869949</v>
      </c>
      <c r="D430">
        <f t="shared" si="285"/>
        <v>146.47499999999999</v>
      </c>
      <c r="E430">
        <f t="shared" si="286"/>
        <v>171</v>
      </c>
      <c r="F430" s="26">
        <f t="shared" ref="F430" si="299">1.174-0.0267*B430</f>
        <v>0.93369999999999997</v>
      </c>
      <c r="G430" s="26">
        <f t="shared" si="288"/>
        <v>0.11336351459293395</v>
      </c>
      <c r="H430" s="27">
        <f t="shared" si="289"/>
        <v>0.18613251629406641</v>
      </c>
      <c r="I430" s="26">
        <f t="shared" si="290"/>
        <v>1.2846274075918176</v>
      </c>
      <c r="J430" s="21">
        <f t="shared" si="291"/>
        <v>2.1092406382599247</v>
      </c>
      <c r="M430" s="1"/>
      <c r="N430" s="1"/>
    </row>
    <row r="431" spans="2:16">
      <c r="B431">
        <f t="shared" ref="B431" si="300">B413</f>
        <v>10.5</v>
      </c>
      <c r="C431" s="20">
        <f t="shared" si="284"/>
        <v>14.321821828512917</v>
      </c>
      <c r="D431">
        <f t="shared" si="285"/>
        <v>173.1</v>
      </c>
      <c r="E431">
        <f t="shared" si="286"/>
        <v>212.34</v>
      </c>
      <c r="F431" s="26">
        <f>1.174-0.0267*B431</f>
        <v>0.89364999999999994</v>
      </c>
      <c r="G431" s="26">
        <f t="shared" si="288"/>
        <v>0.11400805698440208</v>
      </c>
      <c r="H431" s="27">
        <f t="shared" si="289"/>
        <v>0.15050482123030665</v>
      </c>
      <c r="I431" s="26">
        <f t="shared" si="290"/>
        <v>1.2846274075918176</v>
      </c>
      <c r="J431" s="21">
        <f t="shared" si="291"/>
        <v>1.6958680240784278</v>
      </c>
    </row>
    <row r="432" spans="2:16">
      <c r="B432">
        <f t="shared" ref="B432" si="301">B414</f>
        <v>12</v>
      </c>
      <c r="C432" s="20">
        <f t="shared" si="284"/>
        <v>11.05801872494699</v>
      </c>
      <c r="D432">
        <f t="shared" si="285"/>
        <v>199.72499999999999</v>
      </c>
      <c r="E432">
        <f t="shared" si="286"/>
        <v>253.68</v>
      </c>
      <c r="F432" s="26">
        <f t="shared" ref="F432:F434" si="302">1.174-0.0267*B432</f>
        <v>0.85359999999999991</v>
      </c>
      <c r="G432" s="26">
        <f t="shared" si="288"/>
        <v>0.11275648913255727</v>
      </c>
      <c r="H432" s="27">
        <f t="shared" si="289"/>
        <v>0.12555771656433931</v>
      </c>
      <c r="I432" s="26">
        <f t="shared" si="290"/>
        <v>1.2846274075918176</v>
      </c>
      <c r="J432" s="21">
        <f t="shared" si="291"/>
        <v>1.430470966008671</v>
      </c>
    </row>
    <row r="433" spans="2:17">
      <c r="B433">
        <f t="shared" ref="B433" si="303">B415</f>
        <v>13.5</v>
      </c>
      <c r="C433" s="20">
        <f t="shared" si="284"/>
        <v>12.03096317519913</v>
      </c>
      <c r="D433">
        <f t="shared" si="285"/>
        <v>226.34999999999997</v>
      </c>
      <c r="E433">
        <f t="shared" si="286"/>
        <v>295.02</v>
      </c>
      <c r="F433" s="26">
        <f t="shared" si="302"/>
        <v>0.81354999999999988</v>
      </c>
      <c r="G433" s="26">
        <f t="shared" si="288"/>
        <v>0.1102779155467197</v>
      </c>
      <c r="H433" s="27">
        <f t="shared" si="289"/>
        <v>0.13268558657279275</v>
      </c>
      <c r="I433" s="26">
        <f t="shared" si="290"/>
        <v>1.2846274075918176</v>
      </c>
      <c r="J433" s="21">
        <f t="shared" si="291"/>
        <v>1.5456543611544229</v>
      </c>
    </row>
    <row r="434" spans="2:17">
      <c r="B434">
        <f t="shared" ref="B434" si="304">B416</f>
        <v>15</v>
      </c>
      <c r="C434" s="20">
        <f t="shared" si="284"/>
        <v>12.431458287088303</v>
      </c>
      <c r="D434">
        <f t="shared" si="285"/>
        <v>252.97499999999997</v>
      </c>
      <c r="E434">
        <f t="shared" si="286"/>
        <v>336.35999999999996</v>
      </c>
      <c r="F434" s="26">
        <f t="shared" si="302"/>
        <v>0.77349999999999985</v>
      </c>
      <c r="G434" s="26">
        <f t="shared" si="288"/>
        <v>0.10695975428402016</v>
      </c>
      <c r="H434" s="27">
        <f t="shared" si="289"/>
        <v>0.13568984686700294</v>
      </c>
      <c r="I434" s="26">
        <f t="shared" si="290"/>
        <v>1.2846274075918176</v>
      </c>
      <c r="J434" s="21">
        <f t="shared" si="291"/>
        <v>1.6296867675520721</v>
      </c>
    </row>
    <row r="443" spans="2:17" ht="22.8">
      <c r="E443" s="30" t="s">
        <v>70</v>
      </c>
      <c r="F443" s="30"/>
      <c r="G443" s="30"/>
      <c r="H443" s="30"/>
      <c r="N443" s="1"/>
      <c r="O443" s="1"/>
    </row>
    <row r="444" spans="2:17" ht="24.6">
      <c r="E444" s="2" t="s">
        <v>1</v>
      </c>
      <c r="F444" s="2"/>
      <c r="G444" s="2"/>
      <c r="H444" s="2"/>
      <c r="I444" s="2"/>
      <c r="J444" s="2"/>
      <c r="K444" s="2"/>
      <c r="N444" s="1"/>
      <c r="O444" s="1"/>
      <c r="Q444" s="3" t="s">
        <v>69</v>
      </c>
    </row>
    <row r="445" spans="2:17" ht="24.6">
      <c r="E445" s="4" t="s">
        <v>58</v>
      </c>
      <c r="F445" s="4"/>
      <c r="G445" s="4"/>
      <c r="H445" s="4"/>
      <c r="I445" s="4"/>
      <c r="N445" s="1"/>
      <c r="O445" s="1"/>
    </row>
    <row r="446" spans="2:17">
      <c r="N446" s="1"/>
      <c r="O446" s="1"/>
    </row>
    <row r="447" spans="2:17">
      <c r="C447" s="5" t="s">
        <v>4</v>
      </c>
      <c r="D447" s="5" t="s">
        <v>4</v>
      </c>
      <c r="E447" s="6" t="s">
        <v>5</v>
      </c>
      <c r="F447" s="6" t="s">
        <v>6</v>
      </c>
      <c r="G447" s="6" t="s">
        <v>7</v>
      </c>
      <c r="H447" s="6" t="s">
        <v>8</v>
      </c>
      <c r="I447" s="6" t="s">
        <v>9</v>
      </c>
      <c r="J447" s="6" t="s">
        <v>7</v>
      </c>
      <c r="K447" s="6" t="s">
        <v>7</v>
      </c>
      <c r="L447" s="6" t="s">
        <v>7</v>
      </c>
      <c r="M447" s="6" t="s">
        <v>10</v>
      </c>
      <c r="N447" s="7" t="s">
        <v>11</v>
      </c>
      <c r="O447" s="7" t="s">
        <v>12</v>
      </c>
      <c r="P447" s="6" t="s">
        <v>12</v>
      </c>
    </row>
    <row r="448" spans="2:17">
      <c r="B448" s="8" t="s">
        <v>13</v>
      </c>
      <c r="C448" s="5" t="s">
        <v>14</v>
      </c>
      <c r="D448" s="5" t="s">
        <v>14</v>
      </c>
      <c r="E448" s="6" t="s">
        <v>14</v>
      </c>
      <c r="F448" s="6" t="s">
        <v>14</v>
      </c>
      <c r="G448" s="6" t="s">
        <v>15</v>
      </c>
      <c r="H448" s="6" t="s">
        <v>16</v>
      </c>
      <c r="I448" s="6" t="s">
        <v>17</v>
      </c>
      <c r="J448" s="6" t="s">
        <v>18</v>
      </c>
      <c r="K448" s="6" t="s">
        <v>19</v>
      </c>
      <c r="L448" s="6" t="s">
        <v>20</v>
      </c>
      <c r="M448" s="6" t="s">
        <v>21</v>
      </c>
      <c r="N448" s="7" t="s">
        <v>22</v>
      </c>
      <c r="O448" s="7" t="s">
        <v>22</v>
      </c>
      <c r="P448" s="6" t="s">
        <v>22</v>
      </c>
    </row>
    <row r="449" spans="2:16" ht="16.2">
      <c r="B449" s="9"/>
      <c r="C449" s="5" t="s">
        <v>23</v>
      </c>
      <c r="D449" s="5" t="s">
        <v>24</v>
      </c>
      <c r="E449" s="6" t="s">
        <v>25</v>
      </c>
      <c r="F449" s="6" t="s">
        <v>25</v>
      </c>
      <c r="G449" s="10"/>
      <c r="H449" s="6" t="s">
        <v>7</v>
      </c>
      <c r="I449" s="10"/>
      <c r="J449" s="10"/>
      <c r="K449" s="6" t="s">
        <v>26</v>
      </c>
      <c r="L449" s="6" t="s">
        <v>27</v>
      </c>
      <c r="M449" s="6" t="s">
        <v>28</v>
      </c>
      <c r="N449" s="11"/>
      <c r="O449" s="7" t="s">
        <v>29</v>
      </c>
      <c r="P449" s="6" t="s">
        <v>30</v>
      </c>
    </row>
    <row r="450" spans="2:16" ht="23.4">
      <c r="B450" s="9" t="s">
        <v>31</v>
      </c>
      <c r="C450" s="12" t="s">
        <v>32</v>
      </c>
      <c r="D450" s="12" t="s">
        <v>33</v>
      </c>
      <c r="E450" s="13" t="s">
        <v>34</v>
      </c>
      <c r="F450" s="14" t="s">
        <v>35</v>
      </c>
      <c r="G450" s="15" t="s">
        <v>36</v>
      </c>
      <c r="H450" s="15" t="s">
        <v>37</v>
      </c>
      <c r="I450" s="15" t="s">
        <v>38</v>
      </c>
      <c r="J450" s="15" t="s">
        <v>39</v>
      </c>
      <c r="K450" s="6" t="s">
        <v>40</v>
      </c>
      <c r="L450" s="10"/>
      <c r="M450" s="10"/>
      <c r="N450" s="11"/>
      <c r="O450" s="16" t="s">
        <v>41</v>
      </c>
      <c r="P450" s="6" t="s">
        <v>7</v>
      </c>
    </row>
    <row r="451" spans="2:16" ht="21">
      <c r="J451" s="17"/>
      <c r="K451" s="15" t="s">
        <v>42</v>
      </c>
      <c r="L451" s="15" t="s">
        <v>43</v>
      </c>
      <c r="M451" s="15" t="s">
        <v>44</v>
      </c>
      <c r="N451" s="18" t="s">
        <v>45</v>
      </c>
      <c r="O451" s="11"/>
      <c r="P451" s="19" t="s">
        <v>46</v>
      </c>
    </row>
    <row r="452" spans="2:16">
      <c r="N452" s="1"/>
      <c r="O452" s="1"/>
    </row>
    <row r="453" spans="2:16">
      <c r="B453">
        <v>1.5</v>
      </c>
      <c r="D453">
        <v>15.89</v>
      </c>
      <c r="E453">
        <f>F453</f>
        <v>23.835000000000001</v>
      </c>
      <c r="F453">
        <f>B453*D453</f>
        <v>23.835000000000001</v>
      </c>
      <c r="G453" s="1">
        <f>2.2/(1.2+E453/100)</f>
        <v>1.5295303646539438</v>
      </c>
      <c r="H453">
        <v>0.7</v>
      </c>
      <c r="I453">
        <v>81.38</v>
      </c>
      <c r="J453" s="1">
        <f>EXP(1.63+9.7/(I453+0.001)-(15.7/(I453+0.001))^2)</f>
        <v>5.5398887585124026</v>
      </c>
      <c r="K453">
        <v>1.05</v>
      </c>
      <c r="L453">
        <v>0.75</v>
      </c>
      <c r="M453">
        <v>1</v>
      </c>
      <c r="N453" s="1">
        <v>25</v>
      </c>
      <c r="O453" s="1">
        <f>N453*M453*L453*K453*H453*G453</f>
        <v>21.078840337887161</v>
      </c>
      <c r="P453" s="20">
        <f>O453+J453</f>
        <v>26.618729096399562</v>
      </c>
    </row>
    <row r="454" spans="2:16">
      <c r="B454">
        <v>2.5</v>
      </c>
      <c r="D454">
        <v>15.89</v>
      </c>
      <c r="E454">
        <f t="shared" ref="E454:E458" si="305">F454</f>
        <v>39.725000000000001</v>
      </c>
      <c r="F454">
        <f>F453+(B454-B453)*D453</f>
        <v>39.725000000000001</v>
      </c>
      <c r="G454" s="1">
        <f t="shared" ref="G454:G465" si="306">2.2/(1.2+E454/100)</f>
        <v>1.3773673501330415</v>
      </c>
      <c r="H454">
        <v>0.7</v>
      </c>
      <c r="I454">
        <v>81.38</v>
      </c>
      <c r="J454" s="1">
        <f t="shared" ref="J454:J465" si="307">EXP(1.63+9.7/(I454+0.001)-(15.7/(I454+0.001))^2)</f>
        <v>5.5398887585124026</v>
      </c>
      <c r="K454">
        <v>1.05</v>
      </c>
      <c r="L454">
        <v>0.75</v>
      </c>
      <c r="M454">
        <v>1</v>
      </c>
      <c r="N454" s="1">
        <v>25</v>
      </c>
      <c r="O454" s="1">
        <f t="shared" ref="O454:O465" si="308">N454*M454*L454*K454*H454*G454</f>
        <v>18.981843794020978</v>
      </c>
      <c r="P454" s="20">
        <f t="shared" ref="P454:P465" si="309">O454+J454</f>
        <v>24.521732552533379</v>
      </c>
    </row>
    <row r="455" spans="2:16">
      <c r="B455">
        <v>3</v>
      </c>
      <c r="D455">
        <v>17.75</v>
      </c>
      <c r="E455">
        <f t="shared" si="305"/>
        <v>47.67</v>
      </c>
      <c r="F455">
        <f t="shared" ref="F455:F458" si="310">F454+(B455-B454)*D454</f>
        <v>47.67</v>
      </c>
      <c r="G455" s="1">
        <f t="shared" si="306"/>
        <v>1.3121011510705556</v>
      </c>
      <c r="H455">
        <v>0.7</v>
      </c>
      <c r="I455">
        <v>46.44</v>
      </c>
      <c r="J455" s="1">
        <f t="shared" si="307"/>
        <v>5.61016615487216</v>
      </c>
      <c r="K455">
        <v>1.05</v>
      </c>
      <c r="L455">
        <v>0.75</v>
      </c>
      <c r="M455">
        <v>1</v>
      </c>
      <c r="N455" s="1">
        <v>12</v>
      </c>
      <c r="O455" s="1">
        <f t="shared" si="308"/>
        <v>8.679549114331726</v>
      </c>
      <c r="P455" s="20">
        <f t="shared" si="309"/>
        <v>14.289715269203885</v>
      </c>
    </row>
    <row r="456" spans="2:16">
      <c r="B456">
        <v>4.5</v>
      </c>
      <c r="D456">
        <v>17.75</v>
      </c>
      <c r="E456">
        <f t="shared" si="305"/>
        <v>74.295000000000002</v>
      </c>
      <c r="F456">
        <f t="shared" si="310"/>
        <v>74.295000000000002</v>
      </c>
      <c r="G456" s="1">
        <f t="shared" si="306"/>
        <v>1.132298823953267</v>
      </c>
      <c r="H456">
        <v>0.7</v>
      </c>
      <c r="I456">
        <v>46.44</v>
      </c>
      <c r="J456" s="1">
        <f t="shared" si="307"/>
        <v>5.61016615487216</v>
      </c>
      <c r="K456">
        <v>1.05</v>
      </c>
      <c r="L456">
        <v>1</v>
      </c>
      <c r="M456">
        <v>1</v>
      </c>
      <c r="N456" s="1">
        <v>13</v>
      </c>
      <c r="O456" s="1">
        <f t="shared" si="308"/>
        <v>10.819115262873465</v>
      </c>
      <c r="P456" s="20">
        <f t="shared" si="309"/>
        <v>16.429281417745624</v>
      </c>
    </row>
    <row r="457" spans="2:16">
      <c r="B457">
        <v>5</v>
      </c>
      <c r="D457">
        <v>17.75</v>
      </c>
      <c r="E457">
        <f t="shared" si="305"/>
        <v>83.17</v>
      </c>
      <c r="F457">
        <f t="shared" si="310"/>
        <v>83.17</v>
      </c>
      <c r="G457" s="1">
        <f t="shared" si="306"/>
        <v>1.0828370330265298</v>
      </c>
      <c r="H457">
        <v>0.7</v>
      </c>
      <c r="I457">
        <v>46.44</v>
      </c>
      <c r="J457" s="1">
        <f t="shared" si="307"/>
        <v>5.61016615487216</v>
      </c>
      <c r="K457">
        <v>1.05</v>
      </c>
      <c r="L457">
        <v>1</v>
      </c>
      <c r="M457">
        <v>1</v>
      </c>
      <c r="N457" s="1">
        <v>13</v>
      </c>
      <c r="O457" s="1">
        <f t="shared" si="308"/>
        <v>10.346507850568491</v>
      </c>
      <c r="P457" s="20">
        <f t="shared" si="309"/>
        <v>15.95667400544065</v>
      </c>
    </row>
    <row r="458" spans="2:16">
      <c r="B458">
        <v>6</v>
      </c>
      <c r="C458">
        <v>20</v>
      </c>
      <c r="D458">
        <v>15.99</v>
      </c>
      <c r="E458">
        <f t="shared" si="305"/>
        <v>100.92</v>
      </c>
      <c r="F458">
        <f t="shared" si="310"/>
        <v>100.92</v>
      </c>
      <c r="G458" s="1">
        <f t="shared" si="306"/>
        <v>0.99583559659605292</v>
      </c>
      <c r="H458">
        <v>0.7</v>
      </c>
      <c r="I458">
        <v>81.760000000000005</v>
      </c>
      <c r="J458" s="1">
        <f t="shared" si="307"/>
        <v>5.5387320510959075</v>
      </c>
      <c r="K458">
        <v>1.05</v>
      </c>
      <c r="L458">
        <v>1</v>
      </c>
      <c r="M458">
        <v>1</v>
      </c>
      <c r="N458" s="1">
        <v>14</v>
      </c>
      <c r="O458" s="1">
        <f t="shared" si="308"/>
        <v>10.247148288973385</v>
      </c>
      <c r="P458" s="20">
        <f t="shared" si="309"/>
        <v>15.785880340069292</v>
      </c>
    </row>
    <row r="459" spans="2:16">
      <c r="B459">
        <v>7</v>
      </c>
      <c r="C459">
        <v>20</v>
      </c>
      <c r="D459">
        <v>15.99</v>
      </c>
      <c r="E459">
        <f>F459-(B459-6.5)*9.81</f>
        <v>114.01</v>
      </c>
      <c r="F459">
        <v>118.91500000000001</v>
      </c>
      <c r="G459" s="1">
        <f t="shared" si="306"/>
        <v>0.94013076364257941</v>
      </c>
      <c r="H459">
        <v>0.7</v>
      </c>
      <c r="I459">
        <v>81.760000000000005</v>
      </c>
      <c r="J459" s="1">
        <f t="shared" si="307"/>
        <v>5.5387320510959075</v>
      </c>
      <c r="K459">
        <v>1.05</v>
      </c>
      <c r="L459">
        <v>1</v>
      </c>
      <c r="M459">
        <v>1</v>
      </c>
      <c r="N459" s="1">
        <v>14</v>
      </c>
      <c r="O459" s="1">
        <f t="shared" si="308"/>
        <v>9.6739455578821438</v>
      </c>
      <c r="P459" s="20">
        <f t="shared" si="309"/>
        <v>15.212677608978051</v>
      </c>
    </row>
    <row r="460" spans="2:16">
      <c r="B460">
        <v>7.5</v>
      </c>
      <c r="C460">
        <v>19.62</v>
      </c>
      <c r="D460">
        <v>14.61</v>
      </c>
      <c r="E460">
        <f t="shared" ref="E460:E465" si="311">F460-(B460-6.5)*9.81</f>
        <v>119.10500000000002</v>
      </c>
      <c r="F460">
        <f t="shared" ref="F460:F467" si="312">F459+(B460-B459)*C459</f>
        <v>128.91500000000002</v>
      </c>
      <c r="G460" s="1">
        <f t="shared" si="306"/>
        <v>0.92009786495472712</v>
      </c>
      <c r="H460">
        <v>0.7</v>
      </c>
      <c r="I460">
        <v>92.2</v>
      </c>
      <c r="J460" s="1">
        <f t="shared" si="307"/>
        <v>5.5080441895272649</v>
      </c>
      <c r="K460">
        <v>1.05</v>
      </c>
      <c r="L460">
        <v>1</v>
      </c>
      <c r="M460">
        <v>1</v>
      </c>
      <c r="N460" s="1">
        <v>17</v>
      </c>
      <c r="O460" s="1">
        <f t="shared" si="308"/>
        <v>11.496622822609316</v>
      </c>
      <c r="P460" s="20">
        <f t="shared" si="309"/>
        <v>17.004667012136579</v>
      </c>
    </row>
    <row r="461" spans="2:16">
      <c r="B461">
        <v>8.5</v>
      </c>
      <c r="C461">
        <v>19.62</v>
      </c>
      <c r="D461">
        <v>14.61</v>
      </c>
      <c r="E461">
        <f t="shared" si="311"/>
        <v>128.91500000000002</v>
      </c>
      <c r="F461">
        <f t="shared" si="312"/>
        <v>148.53500000000003</v>
      </c>
      <c r="G461" s="1">
        <f t="shared" si="306"/>
        <v>0.88383584757849054</v>
      </c>
      <c r="H461">
        <v>0.7</v>
      </c>
      <c r="I461">
        <v>92.2</v>
      </c>
      <c r="J461" s="1">
        <f t="shared" si="307"/>
        <v>5.5080441895272649</v>
      </c>
      <c r="K461">
        <v>1.05</v>
      </c>
      <c r="L461">
        <v>1</v>
      </c>
      <c r="M461">
        <v>1</v>
      </c>
      <c r="N461" s="1">
        <v>17</v>
      </c>
      <c r="O461" s="1">
        <f t="shared" si="308"/>
        <v>11.043528915493241</v>
      </c>
      <c r="P461" s="20">
        <f t="shared" si="309"/>
        <v>16.551573105020505</v>
      </c>
    </row>
    <row r="462" spans="2:16">
      <c r="B462">
        <v>9</v>
      </c>
      <c r="C462">
        <v>21.38</v>
      </c>
      <c r="D462">
        <v>17.059999999999999</v>
      </c>
      <c r="E462">
        <f t="shared" si="311"/>
        <v>133.82000000000002</v>
      </c>
      <c r="F462">
        <f t="shared" si="312"/>
        <v>158.34500000000003</v>
      </c>
      <c r="G462" s="1">
        <f t="shared" si="306"/>
        <v>0.86675596879678507</v>
      </c>
      <c r="H462">
        <v>0.7</v>
      </c>
      <c r="I462">
        <v>91.19</v>
      </c>
      <c r="J462" s="1">
        <f t="shared" si="307"/>
        <v>5.5109056571721053</v>
      </c>
      <c r="K462">
        <v>1.05</v>
      </c>
      <c r="L462">
        <v>1</v>
      </c>
      <c r="M462">
        <v>1</v>
      </c>
      <c r="N462" s="1">
        <v>22</v>
      </c>
      <c r="O462" s="1">
        <f t="shared" si="308"/>
        <v>14.015444015444016</v>
      </c>
      <c r="P462" s="20">
        <f t="shared" si="309"/>
        <v>19.526349672616121</v>
      </c>
    </row>
    <row r="463" spans="2:16">
      <c r="B463">
        <v>10.5</v>
      </c>
      <c r="C463">
        <v>21.38</v>
      </c>
      <c r="D463">
        <v>17.059999999999999</v>
      </c>
      <c r="E463">
        <f t="shared" si="311"/>
        <v>151.17500000000001</v>
      </c>
      <c r="F463">
        <f t="shared" si="312"/>
        <v>190.41500000000002</v>
      </c>
      <c r="G463" s="1">
        <f t="shared" si="306"/>
        <v>0.81128422605328654</v>
      </c>
      <c r="H463">
        <v>0.7</v>
      </c>
      <c r="I463">
        <v>91.19</v>
      </c>
      <c r="J463" s="1">
        <f t="shared" si="307"/>
        <v>5.5109056571721053</v>
      </c>
      <c r="K463">
        <v>1.05</v>
      </c>
      <c r="L463">
        <v>1</v>
      </c>
      <c r="M463">
        <v>1</v>
      </c>
      <c r="N463" s="1">
        <v>17</v>
      </c>
      <c r="O463" s="1">
        <f t="shared" si="308"/>
        <v>10.136996404535816</v>
      </c>
      <c r="P463" s="20">
        <f t="shared" si="309"/>
        <v>15.647902061707921</v>
      </c>
    </row>
    <row r="464" spans="2:16">
      <c r="B464">
        <v>12</v>
      </c>
      <c r="C464">
        <v>21.38</v>
      </c>
      <c r="D464">
        <v>17.059999999999999</v>
      </c>
      <c r="E464">
        <f t="shared" si="311"/>
        <v>168.53</v>
      </c>
      <c r="F464">
        <f t="shared" si="312"/>
        <v>222.48500000000001</v>
      </c>
      <c r="G464" s="1">
        <f t="shared" si="306"/>
        <v>0.76248570339306143</v>
      </c>
      <c r="H464">
        <v>0.7</v>
      </c>
      <c r="I464">
        <v>91.19</v>
      </c>
      <c r="J464" s="1">
        <f t="shared" si="307"/>
        <v>5.5109056571721053</v>
      </c>
      <c r="K464">
        <v>1.05</v>
      </c>
      <c r="L464">
        <v>1</v>
      </c>
      <c r="M464">
        <v>1</v>
      </c>
      <c r="N464" s="1">
        <v>13</v>
      </c>
      <c r="O464" s="1">
        <f t="shared" si="308"/>
        <v>7.2855508959207018</v>
      </c>
      <c r="P464" s="20">
        <f t="shared" si="309"/>
        <v>12.796456553092806</v>
      </c>
    </row>
    <row r="465" spans="2:16">
      <c r="B465">
        <v>12.25</v>
      </c>
      <c r="C465">
        <v>21.38</v>
      </c>
      <c r="D465">
        <v>17.059999999999999</v>
      </c>
      <c r="E465">
        <f t="shared" si="311"/>
        <v>171.42250000000001</v>
      </c>
      <c r="F465">
        <f t="shared" si="312"/>
        <v>227.83</v>
      </c>
      <c r="G465" s="1">
        <f t="shared" si="306"/>
        <v>0.75491768823615202</v>
      </c>
      <c r="H465">
        <v>0.7</v>
      </c>
      <c r="I465">
        <v>91.19</v>
      </c>
      <c r="J465" s="1">
        <f t="shared" si="307"/>
        <v>5.5109056571721053</v>
      </c>
      <c r="K465">
        <v>1.05</v>
      </c>
      <c r="L465">
        <v>1</v>
      </c>
      <c r="M465">
        <v>1</v>
      </c>
      <c r="N465" s="1">
        <v>13</v>
      </c>
      <c r="O465" s="1">
        <f t="shared" si="308"/>
        <v>7.2132385110964323</v>
      </c>
      <c r="P465" s="20">
        <f t="shared" si="309"/>
        <v>12.724144168268538</v>
      </c>
    </row>
    <row r="466" spans="2:16">
      <c r="B466">
        <v>13.5</v>
      </c>
      <c r="C466">
        <v>20.69</v>
      </c>
      <c r="D466">
        <v>16.579999999999998</v>
      </c>
      <c r="E466">
        <f t="shared" ref="E466:E467" si="313">F466-(B466-6.5)*9.81</f>
        <v>185.88499999999999</v>
      </c>
      <c r="F466">
        <f t="shared" si="312"/>
        <v>254.55500000000001</v>
      </c>
      <c r="G466" s="1">
        <f t="shared" ref="G466:G467" si="314">2.2/(1.2+E466/100)</f>
        <v>0.71922454517220535</v>
      </c>
      <c r="H466">
        <v>0.7</v>
      </c>
      <c r="I466">
        <v>94.66</v>
      </c>
      <c r="J466" s="1">
        <f t="shared" ref="J466:J467" si="315">EXP(1.63+9.7/(I466+0.001)-(15.7/(I466+0.001))^2)</f>
        <v>5.5011823511607512</v>
      </c>
      <c r="K466">
        <v>1.05</v>
      </c>
      <c r="L466">
        <v>1</v>
      </c>
      <c r="M466">
        <v>1</v>
      </c>
      <c r="N466" s="1">
        <v>22</v>
      </c>
      <c r="O466" s="1">
        <f t="shared" ref="O466:O467" si="316">N466*M466*L466*K466*H466*G466</f>
        <v>11.629860895434561</v>
      </c>
      <c r="P466" s="20">
        <f t="shared" ref="P466:P467" si="317">O466+J466</f>
        <v>17.131043246595311</v>
      </c>
    </row>
    <row r="467" spans="2:16">
      <c r="B467">
        <v>15</v>
      </c>
      <c r="C467">
        <v>20.69</v>
      </c>
      <c r="D467">
        <v>16.579999999999998</v>
      </c>
      <c r="E467">
        <f t="shared" si="313"/>
        <v>202.20500000000004</v>
      </c>
      <c r="F467">
        <f t="shared" si="312"/>
        <v>285.59000000000003</v>
      </c>
      <c r="G467" s="1">
        <f t="shared" si="314"/>
        <v>0.68279511491131417</v>
      </c>
      <c r="H467">
        <v>0.7</v>
      </c>
      <c r="I467">
        <v>94.66</v>
      </c>
      <c r="J467" s="1">
        <f t="shared" si="315"/>
        <v>5.5011823511607512</v>
      </c>
      <c r="K467">
        <v>1.05</v>
      </c>
      <c r="L467">
        <v>1</v>
      </c>
      <c r="M467">
        <v>1</v>
      </c>
      <c r="N467" s="1">
        <v>23</v>
      </c>
      <c r="O467" s="1">
        <f t="shared" si="316"/>
        <v>11.542651417575767</v>
      </c>
      <c r="P467" s="20">
        <f t="shared" si="317"/>
        <v>17.043833768736519</v>
      </c>
    </row>
    <row r="468" spans="2:16">
      <c r="M468" s="1"/>
      <c r="N468" s="1"/>
    </row>
    <row r="469" spans="2:16" ht="20.399999999999999">
      <c r="B469" s="22" t="s">
        <v>13</v>
      </c>
      <c r="C469" s="22" t="s">
        <v>48</v>
      </c>
      <c r="D469" s="22" t="s">
        <v>49</v>
      </c>
      <c r="E469" s="22" t="s">
        <v>50</v>
      </c>
      <c r="F469" s="22" t="s">
        <v>51</v>
      </c>
      <c r="G469" s="22" t="s">
        <v>52</v>
      </c>
      <c r="H469" s="22" t="s">
        <v>53</v>
      </c>
      <c r="I469" s="22" t="s">
        <v>54</v>
      </c>
      <c r="J469" s="22" t="s">
        <v>55</v>
      </c>
      <c r="M469" s="1"/>
      <c r="N469" s="1"/>
    </row>
    <row r="470" spans="2:16" ht="15.6">
      <c r="B470" s="23" t="s">
        <v>31</v>
      </c>
      <c r="C470" s="24"/>
      <c r="D470" s="24"/>
      <c r="E470" s="24"/>
      <c r="F470" s="25"/>
      <c r="G470" s="24"/>
      <c r="H470" s="24"/>
      <c r="I470" s="24"/>
      <c r="J470" s="24"/>
      <c r="M470" s="1"/>
      <c r="N470" s="1"/>
    </row>
    <row r="471" spans="2:16">
      <c r="B471">
        <f>B453</f>
        <v>1.5</v>
      </c>
      <c r="C471" s="20">
        <f>P453</f>
        <v>26.618729096399562</v>
      </c>
      <c r="D471">
        <f>E453</f>
        <v>23.835000000000001</v>
      </c>
      <c r="E471">
        <f>F453</f>
        <v>23.835000000000001</v>
      </c>
      <c r="F471" s="26">
        <f>1-0.00765*B471</f>
        <v>0.98852499999999999</v>
      </c>
      <c r="G471" s="26">
        <f>0.65*0.16*(E471/D471)*F471</f>
        <v>0.10280660000000001</v>
      </c>
      <c r="H471" s="27">
        <f>EXP((C471/14.1)+((C471/126)^2)-((C471/23.6)^3)+((C471/25.4)^4)-2.8)</f>
        <v>0.33412366838232754</v>
      </c>
      <c r="I471" s="26">
        <f>((10^2.24)/(6.8^2.56))</f>
        <v>1.2846274075918176</v>
      </c>
      <c r="J471" s="21">
        <f>(H471*I471)/G471</f>
        <v>4.1750667946324214</v>
      </c>
      <c r="M471" s="1"/>
      <c r="N471" s="1"/>
    </row>
    <row r="472" spans="2:16">
      <c r="B472">
        <f t="shared" ref="B472" si="318">B454</f>
        <v>2.5</v>
      </c>
      <c r="C472" s="20">
        <f t="shared" ref="C472:C483" si="319">P454</f>
        <v>24.521732552533379</v>
      </c>
      <c r="D472">
        <f t="shared" ref="D472:D483" si="320">E454</f>
        <v>39.725000000000001</v>
      </c>
      <c r="E472">
        <f t="shared" ref="E472:E483" si="321">F454</f>
        <v>39.725000000000001</v>
      </c>
      <c r="F472" s="26">
        <f t="shared" ref="F472:F480" si="322">1-0.00765*B472</f>
        <v>0.98087500000000005</v>
      </c>
      <c r="G472" s="26">
        <f t="shared" ref="G472:G483" si="323">0.65*0.16*(E472/D472)*F472</f>
        <v>0.10201100000000002</v>
      </c>
      <c r="H472" s="27">
        <f t="shared" ref="H472:H483" si="324">EXP((C472/14.1)+((C472/126)^2)-((C472/23.6)^3)+((C472/25.4)^4)-2.8)</f>
        <v>0.27912386364825503</v>
      </c>
      <c r="I472" s="26">
        <f t="shared" ref="I472:I483" si="325">((10^2.24)/(6.8^2.56))</f>
        <v>1.2846274075918176</v>
      </c>
      <c r="J472" s="21">
        <f t="shared" ref="J472:J483" si="326">(H472*I472)/G472</f>
        <v>3.5150147077812171</v>
      </c>
      <c r="M472" s="1"/>
      <c r="N472" s="1"/>
    </row>
    <row r="473" spans="2:16">
      <c r="B473">
        <f t="shared" ref="B473" si="327">B455</f>
        <v>3</v>
      </c>
      <c r="C473" s="20">
        <f t="shared" si="319"/>
        <v>14.289715269203885</v>
      </c>
      <c r="D473">
        <f t="shared" si="320"/>
        <v>47.67</v>
      </c>
      <c r="E473">
        <f t="shared" si="321"/>
        <v>47.67</v>
      </c>
      <c r="F473" s="26">
        <f t="shared" si="322"/>
        <v>0.97704999999999997</v>
      </c>
      <c r="G473" s="26">
        <f t="shared" si="323"/>
        <v>0.1016132</v>
      </c>
      <c r="H473" s="27">
        <f t="shared" si="324"/>
        <v>0.15024338442988472</v>
      </c>
      <c r="I473" s="26">
        <f t="shared" si="325"/>
        <v>1.2846274075918176</v>
      </c>
      <c r="J473" s="21">
        <f t="shared" si="326"/>
        <v>1.8994261517990148</v>
      </c>
      <c r="M473" s="1"/>
      <c r="N473" s="1"/>
    </row>
    <row r="474" spans="2:16">
      <c r="B474">
        <f t="shared" ref="B474" si="328">B456</f>
        <v>4.5</v>
      </c>
      <c r="C474" s="20">
        <f t="shared" si="319"/>
        <v>16.429281417745624</v>
      </c>
      <c r="D474">
        <f t="shared" si="320"/>
        <v>74.295000000000002</v>
      </c>
      <c r="E474">
        <f t="shared" si="321"/>
        <v>74.295000000000002</v>
      </c>
      <c r="F474" s="26">
        <f t="shared" si="322"/>
        <v>0.96557499999999996</v>
      </c>
      <c r="G474" s="26">
        <f t="shared" si="323"/>
        <v>0.1004198</v>
      </c>
      <c r="H474" s="27">
        <f t="shared" si="324"/>
        <v>0.16861448462786643</v>
      </c>
      <c r="I474" s="26">
        <f t="shared" si="325"/>
        <v>1.2846274075918176</v>
      </c>
      <c r="J474" s="21">
        <f t="shared" si="326"/>
        <v>2.1570127432032971</v>
      </c>
      <c r="M474" s="1"/>
      <c r="N474" s="1"/>
    </row>
    <row r="475" spans="2:16">
      <c r="B475">
        <f t="shared" ref="B475" si="329">B457</f>
        <v>5</v>
      </c>
      <c r="C475" s="20">
        <f t="shared" si="319"/>
        <v>15.95667400544065</v>
      </c>
      <c r="D475">
        <f t="shared" si="320"/>
        <v>83.17</v>
      </c>
      <c r="E475">
        <f t="shared" si="321"/>
        <v>83.17</v>
      </c>
      <c r="F475" s="26">
        <f t="shared" si="322"/>
        <v>0.96174999999999999</v>
      </c>
      <c r="G475" s="26">
        <f t="shared" si="323"/>
        <v>0.10002200000000001</v>
      </c>
      <c r="H475" s="27">
        <f t="shared" si="324"/>
        <v>0.16437164960042766</v>
      </c>
      <c r="I475" s="26">
        <f t="shared" si="325"/>
        <v>1.2846274075918176</v>
      </c>
      <c r="J475" s="21">
        <f t="shared" si="326"/>
        <v>2.1110988193376254</v>
      </c>
      <c r="M475" s="1"/>
      <c r="N475" s="1"/>
    </row>
    <row r="476" spans="2:16">
      <c r="B476">
        <f t="shared" ref="B476" si="330">B458</f>
        <v>6</v>
      </c>
      <c r="C476" s="20">
        <f t="shared" si="319"/>
        <v>15.785880340069292</v>
      </c>
      <c r="D476">
        <f t="shared" si="320"/>
        <v>100.92</v>
      </c>
      <c r="E476">
        <f t="shared" si="321"/>
        <v>100.92</v>
      </c>
      <c r="F476" s="26">
        <f t="shared" si="322"/>
        <v>0.95409999999999995</v>
      </c>
      <c r="G476" s="26">
        <f t="shared" si="323"/>
        <v>9.9226400000000006E-2</v>
      </c>
      <c r="H476" s="27">
        <f t="shared" si="324"/>
        <v>0.16286681395386421</v>
      </c>
      <c r="I476" s="26">
        <f t="shared" si="325"/>
        <v>1.2846274075918176</v>
      </c>
      <c r="J476" s="21">
        <f t="shared" si="326"/>
        <v>2.1085434218342241</v>
      </c>
      <c r="M476" s="1"/>
      <c r="N476" s="1"/>
    </row>
    <row r="477" spans="2:16">
      <c r="B477">
        <f t="shared" ref="B477" si="331">B459</f>
        <v>7</v>
      </c>
      <c r="C477" s="20">
        <f t="shared" si="319"/>
        <v>15.212677608978051</v>
      </c>
      <c r="D477">
        <f t="shared" si="320"/>
        <v>114.01</v>
      </c>
      <c r="E477">
        <f t="shared" si="321"/>
        <v>118.91500000000001</v>
      </c>
      <c r="F477" s="26">
        <f t="shared" si="322"/>
        <v>0.94645000000000001</v>
      </c>
      <c r="G477" s="26">
        <f t="shared" si="323"/>
        <v>0.10266554321550742</v>
      </c>
      <c r="H477" s="27">
        <f t="shared" si="324"/>
        <v>0.15791791024258947</v>
      </c>
      <c r="I477" s="26">
        <f t="shared" si="325"/>
        <v>1.2846274075918176</v>
      </c>
      <c r="J477" s="21">
        <f t="shared" si="326"/>
        <v>1.9759859958215524</v>
      </c>
      <c r="M477" s="1"/>
      <c r="N477" s="1"/>
    </row>
    <row r="478" spans="2:16">
      <c r="B478">
        <f t="shared" ref="B478" si="332">B460</f>
        <v>7.5</v>
      </c>
      <c r="C478" s="20">
        <f t="shared" si="319"/>
        <v>17.004667012136579</v>
      </c>
      <c r="D478">
        <f t="shared" si="320"/>
        <v>119.10500000000002</v>
      </c>
      <c r="E478">
        <f t="shared" si="321"/>
        <v>128.91500000000002</v>
      </c>
      <c r="F478" s="26">
        <f t="shared" si="322"/>
        <v>0.94262500000000005</v>
      </c>
      <c r="G478" s="26">
        <f t="shared" si="323"/>
        <v>0.10610741946181941</v>
      </c>
      <c r="H478" s="27">
        <f t="shared" si="324"/>
        <v>0.17395048561421095</v>
      </c>
      <c r="I478" s="26">
        <f t="shared" si="325"/>
        <v>1.2846274075918176</v>
      </c>
      <c r="J478" s="21">
        <f t="shared" si="326"/>
        <v>2.1059937421655008</v>
      </c>
      <c r="M478" s="1"/>
      <c r="N478" s="1"/>
    </row>
    <row r="479" spans="2:16">
      <c r="B479">
        <f t="shared" ref="B479" si="333">B461</f>
        <v>8.5</v>
      </c>
      <c r="C479" s="20">
        <f t="shared" si="319"/>
        <v>16.551573105020505</v>
      </c>
      <c r="D479">
        <f t="shared" si="320"/>
        <v>128.91500000000002</v>
      </c>
      <c r="E479">
        <f t="shared" si="321"/>
        <v>148.53500000000003</v>
      </c>
      <c r="F479" s="26">
        <f t="shared" si="322"/>
        <v>0.934975</v>
      </c>
      <c r="G479" s="26">
        <f t="shared" si="323"/>
        <v>0.11203628134041813</v>
      </c>
      <c r="H479" s="27">
        <f t="shared" si="324"/>
        <v>0.16973225458073732</v>
      </c>
      <c r="I479" s="26">
        <f t="shared" si="325"/>
        <v>1.2846274075918176</v>
      </c>
      <c r="J479" s="21">
        <f t="shared" si="326"/>
        <v>1.9461794302530646</v>
      </c>
      <c r="M479" s="1"/>
      <c r="N479" s="1"/>
    </row>
    <row r="480" spans="2:16">
      <c r="B480">
        <f t="shared" ref="B480" si="334">B462</f>
        <v>9</v>
      </c>
      <c r="C480" s="20">
        <f t="shared" si="319"/>
        <v>19.526349672616121</v>
      </c>
      <c r="D480">
        <f t="shared" si="320"/>
        <v>133.82000000000002</v>
      </c>
      <c r="E480">
        <f t="shared" si="321"/>
        <v>158.34500000000003</v>
      </c>
      <c r="F480" s="26">
        <f t="shared" si="322"/>
        <v>0.93115000000000003</v>
      </c>
      <c r="G480" s="26">
        <f t="shared" si="323"/>
        <v>0.1145872549843073</v>
      </c>
      <c r="H480" s="27">
        <f t="shared" si="324"/>
        <v>0.20023147900087618</v>
      </c>
      <c r="I480" s="26">
        <f t="shared" si="325"/>
        <v>1.2846274075918176</v>
      </c>
      <c r="J480" s="21">
        <f t="shared" si="326"/>
        <v>2.2447770986607334</v>
      </c>
    </row>
    <row r="481" spans="2:21">
      <c r="B481">
        <f t="shared" ref="B481" si="335">B463</f>
        <v>10.5</v>
      </c>
      <c r="C481" s="20">
        <f t="shared" si="319"/>
        <v>15.647902061707921</v>
      </c>
      <c r="D481">
        <f t="shared" si="320"/>
        <v>151.17500000000001</v>
      </c>
      <c r="E481">
        <f t="shared" si="321"/>
        <v>190.41500000000002</v>
      </c>
      <c r="F481" s="26">
        <f t="shared" ref="F481:F483" si="336">1.174-0.0267*B481</f>
        <v>0.89364999999999994</v>
      </c>
      <c r="G481" s="26">
        <f t="shared" si="323"/>
        <v>0.11706362780883084</v>
      </c>
      <c r="H481" s="27">
        <f t="shared" si="324"/>
        <v>0.16166155315225059</v>
      </c>
      <c r="I481" s="26">
        <f t="shared" si="325"/>
        <v>1.2846274075918176</v>
      </c>
      <c r="J481" s="21">
        <f t="shared" si="326"/>
        <v>1.7740340515705109</v>
      </c>
    </row>
    <row r="482" spans="2:21">
      <c r="B482">
        <f t="shared" ref="B482" si="337">B464</f>
        <v>12</v>
      </c>
      <c r="C482" s="20">
        <f t="shared" si="319"/>
        <v>12.796456553092806</v>
      </c>
      <c r="D482">
        <f t="shared" si="320"/>
        <v>168.53</v>
      </c>
      <c r="E482">
        <f t="shared" si="321"/>
        <v>222.48500000000001</v>
      </c>
      <c r="F482" s="26">
        <f t="shared" si="336"/>
        <v>0.85359999999999991</v>
      </c>
      <c r="G482" s="26">
        <f t="shared" si="323"/>
        <v>0.11719558763424909</v>
      </c>
      <c r="H482" s="27">
        <f t="shared" si="324"/>
        <v>0.13846584445283916</v>
      </c>
      <c r="I482" s="26">
        <f t="shared" si="325"/>
        <v>1.2846274075918176</v>
      </c>
      <c r="J482" s="21">
        <f t="shared" si="326"/>
        <v>1.5177791450185969</v>
      </c>
    </row>
    <row r="483" spans="2:21">
      <c r="B483">
        <f t="shared" ref="B483" si="338">B465</f>
        <v>12.25</v>
      </c>
      <c r="C483" s="20">
        <f t="shared" si="319"/>
        <v>12.724144168268538</v>
      </c>
      <c r="D483">
        <f t="shared" si="320"/>
        <v>171.42250000000001</v>
      </c>
      <c r="E483">
        <f t="shared" si="321"/>
        <v>227.83</v>
      </c>
      <c r="F483" s="26">
        <f t="shared" si="336"/>
        <v>0.84692499999999993</v>
      </c>
      <c r="G483" s="26">
        <f t="shared" si="323"/>
        <v>0.11706346579941372</v>
      </c>
      <c r="H483" s="27">
        <f t="shared" si="324"/>
        <v>0.13791290709783025</v>
      </c>
      <c r="I483" s="26">
        <f t="shared" si="325"/>
        <v>1.2846274075918176</v>
      </c>
      <c r="J483" s="21">
        <f t="shared" si="326"/>
        <v>1.513424355828564</v>
      </c>
    </row>
    <row r="494" spans="2:21">
      <c r="B494" s="29" t="s">
        <v>71</v>
      </c>
      <c r="C494" s="29"/>
      <c r="D494" s="29" t="s">
        <v>72</v>
      </c>
      <c r="E494" s="29"/>
      <c r="F494" s="29" t="s">
        <v>73</v>
      </c>
      <c r="G494" s="29"/>
      <c r="H494" s="29" t="s">
        <v>74</v>
      </c>
      <c r="I494" s="29"/>
      <c r="J494" s="29" t="s">
        <v>75</v>
      </c>
      <c r="K494" s="29"/>
      <c r="L494" s="29" t="s">
        <v>76</v>
      </c>
      <c r="M494" s="29"/>
      <c r="N494" s="29" t="s">
        <v>77</v>
      </c>
      <c r="O494" s="29"/>
      <c r="P494" s="29" t="s">
        <v>78</v>
      </c>
      <c r="Q494" s="29"/>
      <c r="R494" s="29" t="s">
        <v>79</v>
      </c>
      <c r="S494" s="29"/>
      <c r="T494" s="29" t="s">
        <v>80</v>
      </c>
      <c r="U494" s="29"/>
    </row>
    <row r="495" spans="2:21">
      <c r="B495" t="s">
        <v>13</v>
      </c>
      <c r="C495" t="s">
        <v>55</v>
      </c>
      <c r="D495" t="s">
        <v>13</v>
      </c>
      <c r="E495" t="s">
        <v>55</v>
      </c>
      <c r="F495" t="s">
        <v>13</v>
      </c>
      <c r="G495" t="s">
        <v>55</v>
      </c>
      <c r="H495" t="s">
        <v>13</v>
      </c>
      <c r="I495" t="s">
        <v>55</v>
      </c>
      <c r="J495" t="s">
        <v>13</v>
      </c>
      <c r="K495" t="s">
        <v>55</v>
      </c>
      <c r="L495" t="s">
        <v>13</v>
      </c>
      <c r="M495" t="s">
        <v>55</v>
      </c>
      <c r="N495" t="s">
        <v>13</v>
      </c>
      <c r="O495" t="s">
        <v>55</v>
      </c>
      <c r="P495" t="s">
        <v>13</v>
      </c>
      <c r="Q495" t="s">
        <v>55</v>
      </c>
      <c r="R495" t="s">
        <v>13</v>
      </c>
      <c r="S495" t="s">
        <v>55</v>
      </c>
      <c r="T495" t="s">
        <v>13</v>
      </c>
      <c r="U495" t="s">
        <v>55</v>
      </c>
    </row>
    <row r="496" spans="2:21">
      <c r="B496" t="s">
        <v>31</v>
      </c>
      <c r="D496" t="s">
        <v>31</v>
      </c>
      <c r="F496" t="s">
        <v>31</v>
      </c>
      <c r="H496" t="s">
        <v>31</v>
      </c>
      <c r="J496" t="s">
        <v>31</v>
      </c>
      <c r="L496" t="s">
        <v>31</v>
      </c>
      <c r="N496" t="s">
        <v>31</v>
      </c>
      <c r="P496" t="s">
        <v>31</v>
      </c>
      <c r="R496" t="s">
        <v>31</v>
      </c>
      <c r="T496" t="s">
        <v>31</v>
      </c>
    </row>
    <row r="497" spans="2:21">
      <c r="B497">
        <v>1.5</v>
      </c>
      <c r="C497">
        <v>2.626834396080183</v>
      </c>
      <c r="D497">
        <v>1.5</v>
      </c>
      <c r="E497">
        <v>1.5616285142030997</v>
      </c>
      <c r="F497">
        <v>1.5</v>
      </c>
      <c r="G497">
        <v>2.3364624793000281</v>
      </c>
      <c r="H497">
        <v>1.5</v>
      </c>
      <c r="I497">
        <v>3.2172568118481317</v>
      </c>
      <c r="J497">
        <v>1.5</v>
      </c>
      <c r="K497">
        <v>1.1132640787129888</v>
      </c>
      <c r="L497">
        <v>1.5</v>
      </c>
      <c r="M497">
        <v>2.91060529556241</v>
      </c>
      <c r="N497">
        <v>1.5</v>
      </c>
      <c r="O497">
        <v>1.9997319985238216</v>
      </c>
      <c r="P497">
        <v>1.5</v>
      </c>
      <c r="Q497">
        <v>2.9102037580759905</v>
      </c>
      <c r="R497">
        <v>1.5</v>
      </c>
      <c r="S497">
        <v>1.7428577744739668</v>
      </c>
      <c r="T497">
        <v>1.5</v>
      </c>
      <c r="U497">
        <v>4.1750667946324214</v>
      </c>
    </row>
    <row r="498" spans="2:21">
      <c r="B498">
        <v>2.25</v>
      </c>
      <c r="C498">
        <v>2.4167621001111894</v>
      </c>
      <c r="D498">
        <v>2</v>
      </c>
      <c r="E498">
        <v>1.533338605969494</v>
      </c>
      <c r="F498">
        <v>2.5</v>
      </c>
      <c r="G498">
        <v>2.2041366049259921</v>
      </c>
      <c r="H498">
        <v>2.5</v>
      </c>
      <c r="I498">
        <v>2.8919443976099899</v>
      </c>
      <c r="J498">
        <v>2.5</v>
      </c>
      <c r="K498">
        <v>1.1219466021763804</v>
      </c>
      <c r="L498">
        <v>3</v>
      </c>
      <c r="M498">
        <v>2.1559193340111369</v>
      </c>
      <c r="N498">
        <v>3</v>
      </c>
      <c r="O498">
        <v>1.9369128206376907</v>
      </c>
      <c r="P498">
        <v>3</v>
      </c>
      <c r="Q498">
        <v>1.9265351469789644</v>
      </c>
      <c r="R498">
        <v>2.5</v>
      </c>
      <c r="S498">
        <v>1.6792353989377429</v>
      </c>
      <c r="T498">
        <v>2.5</v>
      </c>
      <c r="U498">
        <v>3.5150147077812171</v>
      </c>
    </row>
    <row r="499" spans="2:21">
      <c r="B499">
        <v>3</v>
      </c>
      <c r="C499">
        <v>1.975399304139503</v>
      </c>
      <c r="D499">
        <v>3</v>
      </c>
      <c r="E499">
        <v>1.7885141515736367</v>
      </c>
      <c r="F499">
        <v>3</v>
      </c>
      <c r="G499">
        <v>1.9867270609742291</v>
      </c>
      <c r="H499">
        <v>3</v>
      </c>
      <c r="I499">
        <v>1.7257551442832408</v>
      </c>
      <c r="J499">
        <v>3</v>
      </c>
      <c r="K499">
        <v>1.8198314905468389</v>
      </c>
      <c r="L499">
        <v>4.5</v>
      </c>
      <c r="M499">
        <v>2.893221330728375</v>
      </c>
      <c r="N499">
        <v>4.5</v>
      </c>
      <c r="O499">
        <v>2.2211971438836349</v>
      </c>
      <c r="P499">
        <v>4.5</v>
      </c>
      <c r="Q499">
        <v>2.1210762522833289</v>
      </c>
      <c r="R499">
        <v>3</v>
      </c>
      <c r="S499">
        <v>2.0643431510759771</v>
      </c>
      <c r="T499">
        <v>3</v>
      </c>
      <c r="U499">
        <v>1.8994261517990148</v>
      </c>
    </row>
    <row r="500" spans="2:21">
      <c r="B500">
        <v>4</v>
      </c>
      <c r="C500">
        <v>2.239347400511237</v>
      </c>
      <c r="D500">
        <v>4.5</v>
      </c>
      <c r="E500">
        <v>2.5103242455723391</v>
      </c>
      <c r="F500">
        <v>4.5</v>
      </c>
      <c r="G500">
        <v>2.2820156449069304</v>
      </c>
      <c r="H500">
        <v>4.5</v>
      </c>
      <c r="I500">
        <v>1.8548553033695843</v>
      </c>
      <c r="J500">
        <v>4.5</v>
      </c>
      <c r="K500">
        <v>2.3513315230261735</v>
      </c>
      <c r="L500">
        <v>4.75</v>
      </c>
      <c r="M500">
        <v>2.8350391990157027</v>
      </c>
      <c r="N500">
        <v>6</v>
      </c>
      <c r="O500">
        <v>1.9707439668627285</v>
      </c>
      <c r="P500">
        <v>6</v>
      </c>
      <c r="Q500">
        <v>2.5145460153196919</v>
      </c>
      <c r="R500">
        <v>4.5</v>
      </c>
      <c r="S500">
        <v>1.8546096315250873</v>
      </c>
      <c r="T500">
        <v>4.5</v>
      </c>
      <c r="U500">
        <v>2.1570127432032971</v>
      </c>
    </row>
    <row r="501" spans="2:21">
      <c r="B501">
        <v>4.5</v>
      </c>
      <c r="C501">
        <v>2.3745238253136693</v>
      </c>
      <c r="D501">
        <v>5.5</v>
      </c>
      <c r="E501">
        <v>2.4019550557204927</v>
      </c>
      <c r="F501">
        <v>6</v>
      </c>
      <c r="G501">
        <v>2.0547093169989656</v>
      </c>
      <c r="H501">
        <v>6</v>
      </c>
      <c r="I501">
        <v>1.5773948342123187</v>
      </c>
      <c r="J501">
        <v>6</v>
      </c>
      <c r="K501">
        <v>2.1908176296059234</v>
      </c>
      <c r="L501">
        <v>6</v>
      </c>
      <c r="M501">
        <v>2.7125093547140717</v>
      </c>
      <c r="N501">
        <v>6.5</v>
      </c>
      <c r="O501">
        <v>1.9402334358089548</v>
      </c>
      <c r="P501">
        <v>7.5</v>
      </c>
      <c r="Q501">
        <v>1.9025763869350631</v>
      </c>
      <c r="R501">
        <v>5.5</v>
      </c>
      <c r="S501">
        <v>1.8019426048803919</v>
      </c>
      <c r="T501">
        <v>5</v>
      </c>
      <c r="U501">
        <v>2.1110988193376254</v>
      </c>
    </row>
    <row r="502" spans="2:21">
      <c r="B502">
        <v>6</v>
      </c>
      <c r="C502">
        <v>1.937550643813305</v>
      </c>
      <c r="D502">
        <v>6</v>
      </c>
      <c r="E502">
        <v>2.0329437967302968</v>
      </c>
      <c r="F502">
        <v>7.5</v>
      </c>
      <c r="G502">
        <v>3.1269852848051518</v>
      </c>
      <c r="H502">
        <v>7</v>
      </c>
      <c r="I502">
        <v>1.556766008421876</v>
      </c>
      <c r="J502">
        <v>6.25</v>
      </c>
      <c r="K502">
        <v>2.1696032915433596</v>
      </c>
      <c r="L502">
        <v>6.5</v>
      </c>
      <c r="M502">
        <v>2.6384184919315028</v>
      </c>
      <c r="N502">
        <v>7.5</v>
      </c>
      <c r="O502">
        <v>1.8963740951093864</v>
      </c>
      <c r="P502">
        <v>8</v>
      </c>
      <c r="Q502">
        <v>1.8783359079781972</v>
      </c>
      <c r="R502">
        <v>6</v>
      </c>
      <c r="S502">
        <v>2.1513319881711679</v>
      </c>
      <c r="T502">
        <v>6</v>
      </c>
      <c r="U502">
        <v>2.1085434218342241</v>
      </c>
    </row>
    <row r="503" spans="2:21">
      <c r="B503">
        <v>6.25</v>
      </c>
      <c r="C503">
        <v>1.9262051804433564</v>
      </c>
      <c r="D503">
        <v>6.5</v>
      </c>
      <c r="E503">
        <v>2.0043772438375478</v>
      </c>
      <c r="F503">
        <v>8.5</v>
      </c>
      <c r="G503">
        <v>2.9604811060084826</v>
      </c>
      <c r="H503">
        <v>7.5</v>
      </c>
      <c r="I503">
        <v>1.8687378981926286</v>
      </c>
      <c r="J503">
        <v>7.5</v>
      </c>
      <c r="K503">
        <v>2.148278879774705</v>
      </c>
      <c r="L503">
        <v>7.5</v>
      </c>
      <c r="M503">
        <v>1.9127038292750451</v>
      </c>
      <c r="N503">
        <v>8.5</v>
      </c>
      <c r="O503">
        <v>1.8014604117962598</v>
      </c>
      <c r="P503">
        <v>9</v>
      </c>
      <c r="Q503">
        <v>2.4472957997211595</v>
      </c>
      <c r="R503">
        <v>7</v>
      </c>
      <c r="S503">
        <v>2.0518972108619797</v>
      </c>
      <c r="T503">
        <v>7</v>
      </c>
      <c r="U503">
        <v>1.9759859958215524</v>
      </c>
    </row>
    <row r="504" spans="2:21">
      <c r="B504">
        <v>7.5</v>
      </c>
      <c r="C504">
        <v>8.1035560771194213</v>
      </c>
      <c r="D504">
        <v>7.5</v>
      </c>
      <c r="E504">
        <v>1.9580770119215871</v>
      </c>
      <c r="F504">
        <v>9</v>
      </c>
      <c r="G504">
        <v>1.8009135795218794</v>
      </c>
      <c r="H504">
        <v>9</v>
      </c>
      <c r="I504">
        <v>2.0500081242527184</v>
      </c>
      <c r="J504">
        <v>9</v>
      </c>
      <c r="K504">
        <v>2.5149122948397737</v>
      </c>
      <c r="L504">
        <v>8.25</v>
      </c>
      <c r="M504">
        <v>1.8595705924787218</v>
      </c>
      <c r="N504">
        <v>9</v>
      </c>
      <c r="O504">
        <v>2.877639589620145</v>
      </c>
      <c r="P504">
        <v>9.5</v>
      </c>
      <c r="Q504">
        <v>2.3788448001022919</v>
      </c>
      <c r="R504">
        <v>7.5</v>
      </c>
      <c r="S504">
        <v>1.8168136293901409</v>
      </c>
      <c r="T504">
        <v>7.5</v>
      </c>
      <c r="U504">
        <v>2.1059937421655008</v>
      </c>
    </row>
    <row r="505" spans="2:21">
      <c r="B505">
        <v>8.75</v>
      </c>
      <c r="C505">
        <v>5.8093292749995324</v>
      </c>
      <c r="D505">
        <v>8.25</v>
      </c>
      <c r="E505">
        <v>1.8055525554918932</v>
      </c>
      <c r="F505">
        <v>10.5</v>
      </c>
      <c r="G505">
        <v>1.8045467440984104</v>
      </c>
      <c r="H505">
        <v>10</v>
      </c>
      <c r="I505">
        <v>1.9373727174324948</v>
      </c>
      <c r="J505">
        <v>10.5</v>
      </c>
      <c r="K505">
        <v>2.3921854041815842</v>
      </c>
      <c r="L505">
        <v>9</v>
      </c>
      <c r="M505">
        <v>2.4295016118839845</v>
      </c>
      <c r="N505">
        <v>10</v>
      </c>
      <c r="O505">
        <v>2.6138490428110295</v>
      </c>
      <c r="P505">
        <v>10.5</v>
      </c>
      <c r="Q505">
        <v>1.8812369631063051</v>
      </c>
      <c r="R505">
        <v>9</v>
      </c>
      <c r="S505">
        <v>2.1092406382599247</v>
      </c>
      <c r="T505">
        <v>8.5</v>
      </c>
      <c r="U505">
        <v>1.9461794302530646</v>
      </c>
    </row>
    <row r="506" spans="2:21">
      <c r="B506">
        <v>9</v>
      </c>
      <c r="C506">
        <v>2.0987454811673798</v>
      </c>
      <c r="D506">
        <v>9</v>
      </c>
      <c r="E506">
        <v>2.8480231788686634</v>
      </c>
      <c r="F506">
        <v>11</v>
      </c>
      <c r="G506">
        <v>1.7850395271026636</v>
      </c>
      <c r="H506">
        <v>10.5</v>
      </c>
      <c r="I506">
        <v>1.9516856181119999</v>
      </c>
      <c r="J506">
        <v>12</v>
      </c>
      <c r="K506">
        <v>1.6435234161951204</v>
      </c>
      <c r="L506">
        <v>10</v>
      </c>
      <c r="M506">
        <v>2.2887461133968783</v>
      </c>
      <c r="N506">
        <v>10.5</v>
      </c>
      <c r="O506">
        <v>2.8934495159716453</v>
      </c>
      <c r="P506">
        <v>12</v>
      </c>
      <c r="Q506">
        <v>1.7765552347019515</v>
      </c>
      <c r="R506">
        <v>10.5</v>
      </c>
      <c r="S506">
        <v>1.6958680240784278</v>
      </c>
      <c r="T506">
        <v>9</v>
      </c>
      <c r="U506">
        <v>2.2447770986607334</v>
      </c>
    </row>
    <row r="507" spans="2:21">
      <c r="B507">
        <v>10.5</v>
      </c>
      <c r="C507">
        <v>1.398645866856574</v>
      </c>
      <c r="D507">
        <v>10</v>
      </c>
      <c r="E507">
        <v>2.6858836398972059</v>
      </c>
      <c r="F507">
        <v>12</v>
      </c>
      <c r="G507">
        <v>1.6823064381166821</v>
      </c>
      <c r="H507">
        <v>12</v>
      </c>
      <c r="I507">
        <v>1.9163471074326648</v>
      </c>
      <c r="J507">
        <v>13</v>
      </c>
      <c r="K507">
        <v>1.6179765522486829</v>
      </c>
      <c r="L507">
        <v>10.5</v>
      </c>
      <c r="M507">
        <v>1.7148952693689536</v>
      </c>
      <c r="N507">
        <v>12</v>
      </c>
      <c r="O507">
        <v>2.3825516749959181</v>
      </c>
      <c r="P507">
        <v>13.5</v>
      </c>
      <c r="Q507">
        <v>1.9788725522713451</v>
      </c>
      <c r="R507">
        <v>12</v>
      </c>
      <c r="S507">
        <v>1.430470966008671</v>
      </c>
      <c r="T507">
        <v>10.5</v>
      </c>
      <c r="U507">
        <v>1.7740340515705109</v>
      </c>
    </row>
    <row r="508" spans="2:21">
      <c r="B508">
        <v>11.5</v>
      </c>
      <c r="C508">
        <v>1.3805263929227141</v>
      </c>
      <c r="D508">
        <v>10.5</v>
      </c>
      <c r="E508">
        <v>1.6410171786184491</v>
      </c>
      <c r="F508">
        <v>13.5</v>
      </c>
      <c r="G508">
        <v>1.6036948939119411</v>
      </c>
      <c r="H508">
        <v>13.5</v>
      </c>
      <c r="I508">
        <v>1.7455814740731801</v>
      </c>
      <c r="J508">
        <v>13.5</v>
      </c>
      <c r="K508">
        <v>1.5632250746233478</v>
      </c>
      <c r="L508">
        <v>12</v>
      </c>
      <c r="M508">
        <v>1.6126977577684769</v>
      </c>
      <c r="N508">
        <v>13.5</v>
      </c>
      <c r="O508">
        <v>1.8601252744678656</v>
      </c>
      <c r="P508">
        <v>15</v>
      </c>
      <c r="Q508">
        <v>1.8705242536243403</v>
      </c>
      <c r="R508">
        <v>13.5</v>
      </c>
      <c r="S508">
        <v>1.5456543611544229</v>
      </c>
      <c r="T508">
        <v>12</v>
      </c>
      <c r="U508">
        <v>1.5177791450185969</v>
      </c>
    </row>
    <row r="509" spans="2:21">
      <c r="B509">
        <v>12</v>
      </c>
      <c r="C509">
        <v>1.4247178153864906</v>
      </c>
      <c r="D509">
        <v>12</v>
      </c>
      <c r="E509">
        <v>1.6854994361782181</v>
      </c>
      <c r="F509">
        <v>15</v>
      </c>
      <c r="G509">
        <v>1.8689440376022033</v>
      </c>
      <c r="H509">
        <v>14</v>
      </c>
      <c r="I509">
        <v>1.7421302435767705</v>
      </c>
      <c r="J509">
        <v>15</v>
      </c>
      <c r="K509">
        <v>3.123534766576634</v>
      </c>
      <c r="L509">
        <v>13.5</v>
      </c>
      <c r="M509">
        <v>1.7217232839628869</v>
      </c>
      <c r="N509">
        <v>15</v>
      </c>
      <c r="O509">
        <v>1.7103636833855342</v>
      </c>
      <c r="P509">
        <v>15.5</v>
      </c>
      <c r="Q509">
        <v>1.8704404003730959</v>
      </c>
      <c r="R509">
        <v>15</v>
      </c>
      <c r="S509">
        <v>1.6296867675520721</v>
      </c>
      <c r="T509">
        <v>12.25</v>
      </c>
      <c r="U509">
        <v>1.513424355828564</v>
      </c>
    </row>
    <row r="510" spans="2:21">
      <c r="B510">
        <v>13.5</v>
      </c>
      <c r="C510">
        <v>1.7108902241314758</v>
      </c>
      <c r="D510">
        <v>12.5</v>
      </c>
      <c r="E510">
        <v>1.6739633660013535</v>
      </c>
      <c r="L510">
        <v>15</v>
      </c>
      <c r="M510">
        <v>2.0304251286645543</v>
      </c>
    </row>
    <row r="511" spans="2:21">
      <c r="B511">
        <v>15</v>
      </c>
      <c r="C511">
        <v>3.5137071710603389</v>
      </c>
      <c r="D511">
        <v>13.5</v>
      </c>
      <c r="E511">
        <v>1.4978638048278021</v>
      </c>
    </row>
    <row r="512" spans="2:21">
      <c r="D512">
        <v>15</v>
      </c>
      <c r="E512">
        <v>1.6224211712255605</v>
      </c>
    </row>
  </sheetData>
  <mergeCells count="20">
    <mergeCell ref="E299:H299"/>
    <mergeCell ref="E347:H347"/>
    <mergeCell ref="E394:H394"/>
    <mergeCell ref="E443:H443"/>
    <mergeCell ref="E1:H1"/>
    <mergeCell ref="E51:H51"/>
    <mergeCell ref="E104:H104"/>
    <mergeCell ref="E154:H154"/>
    <mergeCell ref="E202:H202"/>
    <mergeCell ref="E250:H250"/>
    <mergeCell ref="B494:C494"/>
    <mergeCell ref="D494:E494"/>
    <mergeCell ref="F494:G494"/>
    <mergeCell ref="H494:I494"/>
    <mergeCell ref="J494:K494"/>
    <mergeCell ref="L494:M494"/>
    <mergeCell ref="N494:O494"/>
    <mergeCell ref="P494:Q494"/>
    <mergeCell ref="R494:S494"/>
    <mergeCell ref="T494:U49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hp</cp:lastModifiedBy>
  <cp:revision/>
  <dcterms:created xsi:type="dcterms:W3CDTF">2021-11-22T04:39:29Z</dcterms:created>
  <dcterms:modified xsi:type="dcterms:W3CDTF">2021-11-23T17:32:27Z</dcterms:modified>
  <cp:category/>
  <cp:contentStatus/>
</cp:coreProperties>
</file>