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F175" i="1" l="1"/>
  <c r="F174" i="1"/>
  <c r="E155" i="1"/>
  <c r="F155" i="1"/>
  <c r="F108" i="1"/>
  <c r="F156" i="1"/>
  <c r="E156" i="1" s="1"/>
  <c r="I178" i="1"/>
  <c r="B178" i="1"/>
  <c r="F178" i="1" s="1"/>
  <c r="I177" i="1"/>
  <c r="B177" i="1"/>
  <c r="F177" i="1" s="1"/>
  <c r="I176" i="1"/>
  <c r="B176" i="1"/>
  <c r="F176" i="1" s="1"/>
  <c r="I175" i="1"/>
  <c r="B175" i="1"/>
  <c r="I174" i="1"/>
  <c r="B174" i="1"/>
  <c r="I173" i="1"/>
  <c r="B173" i="1"/>
  <c r="F173" i="1" s="1"/>
  <c r="I172" i="1"/>
  <c r="B172" i="1"/>
  <c r="F172" i="1" s="1"/>
  <c r="I171" i="1"/>
  <c r="B171" i="1"/>
  <c r="F171" i="1" s="1"/>
  <c r="I170" i="1"/>
  <c r="B170" i="1"/>
  <c r="F170" i="1" s="1"/>
  <c r="I169" i="1"/>
  <c r="E169" i="1"/>
  <c r="B169" i="1"/>
  <c r="F169" i="1" s="1"/>
  <c r="J159" i="1"/>
  <c r="J158" i="1"/>
  <c r="J157" i="1"/>
  <c r="J156" i="1"/>
  <c r="J155" i="1"/>
  <c r="J154" i="1"/>
  <c r="J153" i="1"/>
  <c r="J152" i="1"/>
  <c r="J151" i="1"/>
  <c r="F151" i="1"/>
  <c r="E151" i="1"/>
  <c r="J150" i="1"/>
  <c r="E150" i="1"/>
  <c r="F127" i="1"/>
  <c r="F126" i="1"/>
  <c r="F128" i="1"/>
  <c r="B131" i="1"/>
  <c r="F131" i="1"/>
  <c r="I131" i="1"/>
  <c r="F130" i="1"/>
  <c r="I130" i="1"/>
  <c r="J111" i="1"/>
  <c r="J112" i="1"/>
  <c r="F109" i="1"/>
  <c r="F110" i="1"/>
  <c r="B130" i="1"/>
  <c r="I129" i="1"/>
  <c r="B129" i="1"/>
  <c r="F129" i="1" s="1"/>
  <c r="I128" i="1"/>
  <c r="B128" i="1"/>
  <c r="I127" i="1"/>
  <c r="B127" i="1"/>
  <c r="I126" i="1"/>
  <c r="B126" i="1"/>
  <c r="I125" i="1"/>
  <c r="B125" i="1"/>
  <c r="F125" i="1" s="1"/>
  <c r="I124" i="1"/>
  <c r="B124" i="1"/>
  <c r="F124" i="1" s="1"/>
  <c r="I123" i="1"/>
  <c r="B123" i="1"/>
  <c r="F123" i="1" s="1"/>
  <c r="I122" i="1"/>
  <c r="E122" i="1"/>
  <c r="B122" i="1"/>
  <c r="F122" i="1" s="1"/>
  <c r="J110" i="1"/>
  <c r="J109" i="1"/>
  <c r="J108" i="1"/>
  <c r="J107" i="1"/>
  <c r="J106" i="1"/>
  <c r="J105" i="1"/>
  <c r="J104" i="1"/>
  <c r="F104" i="1"/>
  <c r="E104" i="1"/>
  <c r="J103" i="1"/>
  <c r="E103" i="1"/>
  <c r="F83" i="1"/>
  <c r="F84" i="1"/>
  <c r="F85" i="1"/>
  <c r="F82" i="1"/>
  <c r="G82" i="1"/>
  <c r="F81" i="1"/>
  <c r="E81" i="1"/>
  <c r="E64" i="1"/>
  <c r="E65" i="1"/>
  <c r="E66" i="1"/>
  <c r="E63" i="1"/>
  <c r="F63" i="1"/>
  <c r="I85" i="1"/>
  <c r="B85" i="1"/>
  <c r="I84" i="1"/>
  <c r="B84" i="1"/>
  <c r="I83" i="1"/>
  <c r="B83" i="1"/>
  <c r="I82" i="1"/>
  <c r="B82" i="1"/>
  <c r="I81" i="1"/>
  <c r="B81" i="1"/>
  <c r="I80" i="1"/>
  <c r="B80" i="1"/>
  <c r="F80" i="1" s="1"/>
  <c r="I79" i="1"/>
  <c r="B79" i="1"/>
  <c r="F79" i="1" s="1"/>
  <c r="I78" i="1"/>
  <c r="B78" i="1"/>
  <c r="F78" i="1" s="1"/>
  <c r="I77" i="1"/>
  <c r="E77" i="1"/>
  <c r="F77" i="1"/>
  <c r="J66" i="1"/>
  <c r="J65" i="1"/>
  <c r="J64" i="1"/>
  <c r="J63" i="1"/>
  <c r="J62" i="1"/>
  <c r="J61" i="1"/>
  <c r="J60" i="1"/>
  <c r="J59" i="1"/>
  <c r="F59" i="1"/>
  <c r="E59" i="1"/>
  <c r="J58" i="1"/>
  <c r="E58" i="1"/>
  <c r="F38" i="1"/>
  <c r="F39" i="1"/>
  <c r="F40" i="1"/>
  <c r="F37" i="1"/>
  <c r="F36" i="1"/>
  <c r="E19" i="1"/>
  <c r="E20" i="1"/>
  <c r="E21" i="1"/>
  <c r="E18" i="1"/>
  <c r="F19" i="1"/>
  <c r="F20" i="1"/>
  <c r="F21" i="1"/>
  <c r="F18" i="1"/>
  <c r="F17" i="1"/>
  <c r="F16" i="1"/>
  <c r="I40" i="1"/>
  <c r="B40" i="1"/>
  <c r="I39" i="1"/>
  <c r="B39" i="1"/>
  <c r="I38" i="1"/>
  <c r="B38" i="1"/>
  <c r="I37" i="1"/>
  <c r="B37" i="1"/>
  <c r="I36" i="1"/>
  <c r="B36" i="1"/>
  <c r="I35" i="1"/>
  <c r="B35" i="1"/>
  <c r="F35" i="1" s="1"/>
  <c r="I34" i="1"/>
  <c r="B34" i="1"/>
  <c r="F34" i="1" s="1"/>
  <c r="I33" i="1"/>
  <c r="B33" i="1"/>
  <c r="F33" i="1" s="1"/>
  <c r="I32" i="1"/>
  <c r="B32" i="1"/>
  <c r="F32" i="1" s="1"/>
  <c r="I31" i="1"/>
  <c r="B31" i="1"/>
  <c r="F31" i="1" s="1"/>
  <c r="I30" i="1"/>
  <c r="B30" i="1"/>
  <c r="F30" i="1" s="1"/>
  <c r="J21" i="1"/>
  <c r="J20" i="1"/>
  <c r="J19" i="1"/>
  <c r="J18" i="1"/>
  <c r="J17" i="1"/>
  <c r="J16" i="1"/>
  <c r="J15" i="1"/>
  <c r="J14" i="1"/>
  <c r="J13" i="1"/>
  <c r="J12" i="1"/>
  <c r="J11" i="1"/>
  <c r="E11" i="1"/>
  <c r="D169" i="1" l="1"/>
  <c r="G150" i="1"/>
  <c r="O150" i="1" s="1"/>
  <c r="P150" i="1" s="1"/>
  <c r="C169" i="1" s="1"/>
  <c r="H169" i="1" s="1"/>
  <c r="D170" i="1"/>
  <c r="G151" i="1"/>
  <c r="O151" i="1" s="1"/>
  <c r="P151" i="1" s="1"/>
  <c r="C170" i="1" s="1"/>
  <c r="H170" i="1" s="1"/>
  <c r="E170" i="1"/>
  <c r="G170" i="1" s="1"/>
  <c r="F152" i="1"/>
  <c r="D122" i="1"/>
  <c r="G103" i="1"/>
  <c r="O103" i="1" s="1"/>
  <c r="P103" i="1" s="1"/>
  <c r="C122" i="1" s="1"/>
  <c r="H122" i="1" s="1"/>
  <c r="D123" i="1"/>
  <c r="G104" i="1"/>
  <c r="O104" i="1" s="1"/>
  <c r="P104" i="1" s="1"/>
  <c r="C123" i="1" s="1"/>
  <c r="H123" i="1" s="1"/>
  <c r="E123" i="1"/>
  <c r="G123" i="1" s="1"/>
  <c r="F105" i="1"/>
  <c r="D77" i="1"/>
  <c r="G58" i="1"/>
  <c r="O58" i="1" s="1"/>
  <c r="P58" i="1" s="1"/>
  <c r="C77" i="1" s="1"/>
  <c r="H77" i="1" s="1"/>
  <c r="D78" i="1"/>
  <c r="G59" i="1"/>
  <c r="O59" i="1" s="1"/>
  <c r="P59" i="1" s="1"/>
  <c r="C78" i="1" s="1"/>
  <c r="H78" i="1" s="1"/>
  <c r="E78" i="1"/>
  <c r="G78" i="1" s="1"/>
  <c r="F60" i="1"/>
  <c r="D30" i="1"/>
  <c r="G11" i="1"/>
  <c r="O11" i="1" s="1"/>
  <c r="P11" i="1" s="1"/>
  <c r="C30" i="1" s="1"/>
  <c r="H30" i="1" s="1"/>
  <c r="E30" i="1"/>
  <c r="G30" i="1" s="1"/>
  <c r="F12" i="1"/>
  <c r="E171" i="1" l="1"/>
  <c r="F153" i="1"/>
  <c r="E152" i="1"/>
  <c r="J170" i="1"/>
  <c r="E124" i="1"/>
  <c r="F106" i="1"/>
  <c r="E105" i="1"/>
  <c r="J123" i="1"/>
  <c r="E79" i="1"/>
  <c r="F61" i="1"/>
  <c r="E60" i="1"/>
  <c r="J78" i="1"/>
  <c r="E31" i="1"/>
  <c r="F13" i="1"/>
  <c r="E12" i="1"/>
  <c r="J30" i="1"/>
  <c r="D171" i="1" l="1"/>
  <c r="G152" i="1"/>
  <c r="O152" i="1" s="1"/>
  <c r="P152" i="1" s="1"/>
  <c r="C171" i="1" s="1"/>
  <c r="H171" i="1" s="1"/>
  <c r="E172" i="1"/>
  <c r="F154" i="1"/>
  <c r="E153" i="1"/>
  <c r="G171" i="1"/>
  <c r="D124" i="1"/>
  <c r="G105" i="1"/>
  <c r="O105" i="1" s="1"/>
  <c r="P105" i="1" s="1"/>
  <c r="C124" i="1" s="1"/>
  <c r="H124" i="1" s="1"/>
  <c r="E125" i="1"/>
  <c r="F107" i="1"/>
  <c r="E106" i="1"/>
  <c r="G124" i="1"/>
  <c r="D79" i="1"/>
  <c r="G60" i="1"/>
  <c r="O60" i="1" s="1"/>
  <c r="P60" i="1" s="1"/>
  <c r="C79" i="1" s="1"/>
  <c r="H79" i="1" s="1"/>
  <c r="E80" i="1"/>
  <c r="F62" i="1"/>
  <c r="E61" i="1"/>
  <c r="G79" i="1"/>
  <c r="D31" i="1"/>
  <c r="G12" i="1"/>
  <c r="O12" i="1" s="1"/>
  <c r="P12" i="1" s="1"/>
  <c r="C31" i="1" s="1"/>
  <c r="H31" i="1" s="1"/>
  <c r="E32" i="1"/>
  <c r="F14" i="1"/>
  <c r="E13" i="1"/>
  <c r="G31" i="1"/>
  <c r="D172" i="1" l="1"/>
  <c r="G153" i="1"/>
  <c r="O153" i="1" s="1"/>
  <c r="P153" i="1" s="1"/>
  <c r="C172" i="1" s="1"/>
  <c r="H172" i="1" s="1"/>
  <c r="E173" i="1"/>
  <c r="E154" i="1"/>
  <c r="G172" i="1"/>
  <c r="J171" i="1"/>
  <c r="D125" i="1"/>
  <c r="G106" i="1"/>
  <c r="O106" i="1" s="1"/>
  <c r="P106" i="1" s="1"/>
  <c r="C125" i="1" s="1"/>
  <c r="H125" i="1" s="1"/>
  <c r="E126" i="1"/>
  <c r="E107" i="1"/>
  <c r="G125" i="1"/>
  <c r="J124" i="1"/>
  <c r="D80" i="1"/>
  <c r="G61" i="1"/>
  <c r="O61" i="1" s="1"/>
  <c r="P61" i="1" s="1"/>
  <c r="C80" i="1" s="1"/>
  <c r="H80" i="1" s="1"/>
  <c r="E62" i="1"/>
  <c r="G80" i="1"/>
  <c r="J79" i="1"/>
  <c r="D32" i="1"/>
  <c r="G13" i="1"/>
  <c r="O13" i="1" s="1"/>
  <c r="P13" i="1" s="1"/>
  <c r="C32" i="1" s="1"/>
  <c r="H32" i="1" s="1"/>
  <c r="E33" i="1"/>
  <c r="F15" i="1"/>
  <c r="E14" i="1"/>
  <c r="G32" i="1"/>
  <c r="J31" i="1"/>
  <c r="D173" i="1" l="1"/>
  <c r="G154" i="1"/>
  <c r="O154" i="1" s="1"/>
  <c r="P154" i="1" s="1"/>
  <c r="C173" i="1" s="1"/>
  <c r="H173" i="1" s="1"/>
  <c r="E174" i="1"/>
  <c r="G173" i="1"/>
  <c r="J172" i="1"/>
  <c r="D126" i="1"/>
  <c r="G107" i="1"/>
  <c r="O107" i="1" s="1"/>
  <c r="P107" i="1" s="1"/>
  <c r="C126" i="1" s="1"/>
  <c r="H126" i="1" s="1"/>
  <c r="E127" i="1"/>
  <c r="E108" i="1"/>
  <c r="G126" i="1"/>
  <c r="J125" i="1"/>
  <c r="D81" i="1"/>
  <c r="G62" i="1"/>
  <c r="O62" i="1" s="1"/>
  <c r="P62" i="1" s="1"/>
  <c r="C81" i="1" s="1"/>
  <c r="H81" i="1" s="1"/>
  <c r="E82" i="1"/>
  <c r="F64" i="1"/>
  <c r="G81" i="1"/>
  <c r="J80" i="1"/>
  <c r="D33" i="1"/>
  <c r="G14" i="1"/>
  <c r="O14" i="1" s="1"/>
  <c r="P14" i="1" s="1"/>
  <c r="C33" i="1" s="1"/>
  <c r="H33" i="1" s="1"/>
  <c r="E34" i="1"/>
  <c r="E15" i="1"/>
  <c r="G33" i="1"/>
  <c r="J32" i="1"/>
  <c r="D174" i="1" l="1"/>
  <c r="G155" i="1"/>
  <c r="O155" i="1" s="1"/>
  <c r="P155" i="1" s="1"/>
  <c r="C174" i="1" s="1"/>
  <c r="H174" i="1" s="1"/>
  <c r="E175" i="1"/>
  <c r="F157" i="1"/>
  <c r="G174" i="1"/>
  <c r="J173" i="1"/>
  <c r="D127" i="1"/>
  <c r="G108" i="1"/>
  <c r="O108" i="1" s="1"/>
  <c r="P108" i="1" s="1"/>
  <c r="C127" i="1" s="1"/>
  <c r="H127" i="1" s="1"/>
  <c r="E128" i="1"/>
  <c r="E109" i="1"/>
  <c r="G127" i="1"/>
  <c r="J126" i="1"/>
  <c r="D82" i="1"/>
  <c r="G63" i="1"/>
  <c r="O63" i="1" s="1"/>
  <c r="P63" i="1" s="1"/>
  <c r="C82" i="1" s="1"/>
  <c r="H82" i="1" s="1"/>
  <c r="E83" i="1"/>
  <c r="F65" i="1"/>
  <c r="J81" i="1"/>
  <c r="D34" i="1"/>
  <c r="G15" i="1"/>
  <c r="O15" i="1" s="1"/>
  <c r="P15" i="1" s="1"/>
  <c r="C34" i="1" s="1"/>
  <c r="H34" i="1" s="1"/>
  <c r="E35" i="1"/>
  <c r="E16" i="1"/>
  <c r="G34" i="1"/>
  <c r="J33" i="1"/>
  <c r="D175" i="1" l="1"/>
  <c r="G156" i="1"/>
  <c r="O156" i="1" s="1"/>
  <c r="P156" i="1" s="1"/>
  <c r="C175" i="1" s="1"/>
  <c r="H175" i="1" s="1"/>
  <c r="E176" i="1"/>
  <c r="F158" i="1"/>
  <c r="E157" i="1"/>
  <c r="G175" i="1"/>
  <c r="J174" i="1"/>
  <c r="D128" i="1"/>
  <c r="G109" i="1"/>
  <c r="O109" i="1" s="1"/>
  <c r="P109" i="1" s="1"/>
  <c r="C128" i="1" s="1"/>
  <c r="H128" i="1" s="1"/>
  <c r="E129" i="1"/>
  <c r="F111" i="1"/>
  <c r="E110" i="1"/>
  <c r="G128" i="1"/>
  <c r="J127" i="1"/>
  <c r="D83" i="1"/>
  <c r="G64" i="1"/>
  <c r="O64" i="1" s="1"/>
  <c r="P64" i="1" s="1"/>
  <c r="C83" i="1" s="1"/>
  <c r="H83" i="1" s="1"/>
  <c r="E84" i="1"/>
  <c r="F66" i="1"/>
  <c r="G83" i="1"/>
  <c r="J82" i="1"/>
  <c r="D35" i="1"/>
  <c r="G16" i="1"/>
  <c r="O16" i="1" s="1"/>
  <c r="P16" i="1" s="1"/>
  <c r="C35" i="1" s="1"/>
  <c r="H35" i="1" s="1"/>
  <c r="E36" i="1"/>
  <c r="E17" i="1"/>
  <c r="G35" i="1"/>
  <c r="J34" i="1"/>
  <c r="E130" i="1" l="1"/>
  <c r="F112" i="1"/>
  <c r="D176" i="1"/>
  <c r="G157" i="1"/>
  <c r="O157" i="1" s="1"/>
  <c r="P157" i="1" s="1"/>
  <c r="C176" i="1" s="1"/>
  <c r="H176" i="1" s="1"/>
  <c r="E177" i="1"/>
  <c r="F159" i="1"/>
  <c r="E158" i="1"/>
  <c r="G176" i="1"/>
  <c r="J175" i="1"/>
  <c r="D129" i="1"/>
  <c r="G110" i="1"/>
  <c r="O110" i="1" s="1"/>
  <c r="P110" i="1" s="1"/>
  <c r="C129" i="1" s="1"/>
  <c r="H129" i="1" s="1"/>
  <c r="E111" i="1"/>
  <c r="D130" i="1" s="1"/>
  <c r="G129" i="1"/>
  <c r="J128" i="1"/>
  <c r="D84" i="1"/>
  <c r="G65" i="1"/>
  <c r="O65" i="1" s="1"/>
  <c r="P65" i="1" s="1"/>
  <c r="C84" i="1" s="1"/>
  <c r="H84" i="1" s="1"/>
  <c r="E85" i="1"/>
  <c r="G84" i="1"/>
  <c r="J83" i="1"/>
  <c r="D36" i="1"/>
  <c r="G17" i="1"/>
  <c r="O17" i="1" s="1"/>
  <c r="P17" i="1" s="1"/>
  <c r="C36" i="1" s="1"/>
  <c r="H36" i="1" s="1"/>
  <c r="E37" i="1"/>
  <c r="G36" i="1"/>
  <c r="J35" i="1"/>
  <c r="E131" i="1" l="1"/>
  <c r="E112" i="1"/>
  <c r="G130" i="1"/>
  <c r="D177" i="1"/>
  <c r="G158" i="1"/>
  <c r="O158" i="1" s="1"/>
  <c r="P158" i="1" s="1"/>
  <c r="C177" i="1" s="1"/>
  <c r="H177" i="1" s="1"/>
  <c r="E178" i="1"/>
  <c r="E159" i="1"/>
  <c r="G177" i="1"/>
  <c r="J176" i="1"/>
  <c r="G111" i="1"/>
  <c r="O111" i="1" s="1"/>
  <c r="P111" i="1" s="1"/>
  <c r="C130" i="1" s="1"/>
  <c r="H130" i="1" s="1"/>
  <c r="J130" i="1" s="1"/>
  <c r="J129" i="1"/>
  <c r="D85" i="1"/>
  <c r="G66" i="1"/>
  <c r="O66" i="1" s="1"/>
  <c r="P66" i="1" s="1"/>
  <c r="C85" i="1" s="1"/>
  <c r="H85" i="1" s="1"/>
  <c r="G85" i="1"/>
  <c r="J84" i="1"/>
  <c r="D37" i="1"/>
  <c r="G18" i="1"/>
  <c r="O18" i="1" s="1"/>
  <c r="P18" i="1" s="1"/>
  <c r="C37" i="1" s="1"/>
  <c r="H37" i="1" s="1"/>
  <c r="E38" i="1"/>
  <c r="G37" i="1"/>
  <c r="J36" i="1"/>
  <c r="G112" i="1" l="1"/>
  <c r="O112" i="1" s="1"/>
  <c r="P112" i="1" s="1"/>
  <c r="C131" i="1" s="1"/>
  <c r="H131" i="1" s="1"/>
  <c r="D131" i="1"/>
  <c r="G131" i="1"/>
  <c r="D178" i="1"/>
  <c r="G159" i="1"/>
  <c r="O159" i="1" s="1"/>
  <c r="P159" i="1" s="1"/>
  <c r="C178" i="1" s="1"/>
  <c r="H178" i="1" s="1"/>
  <c r="G178" i="1"/>
  <c r="J177" i="1"/>
  <c r="J85" i="1"/>
  <c r="D38" i="1"/>
  <c r="G19" i="1"/>
  <c r="O19" i="1" s="1"/>
  <c r="P19" i="1" s="1"/>
  <c r="C38" i="1" s="1"/>
  <c r="H38" i="1" s="1"/>
  <c r="E39" i="1"/>
  <c r="G38" i="1"/>
  <c r="J37" i="1"/>
  <c r="J131" i="1" l="1"/>
  <c r="J178" i="1"/>
  <c r="D39" i="1"/>
  <c r="G20" i="1"/>
  <c r="O20" i="1" s="1"/>
  <c r="P20" i="1" s="1"/>
  <c r="C39" i="1" s="1"/>
  <c r="H39" i="1" s="1"/>
  <c r="E40" i="1"/>
  <c r="G39" i="1"/>
  <c r="J38" i="1"/>
  <c r="D40" i="1" l="1"/>
  <c r="G21" i="1"/>
  <c r="O21" i="1" s="1"/>
  <c r="P21" i="1" s="1"/>
  <c r="C40" i="1" s="1"/>
  <c r="H40" i="1" s="1"/>
  <c r="G40" i="1"/>
  <c r="J39" i="1"/>
  <c r="J40" i="1" l="1"/>
</calcChain>
</file>

<file path=xl/sharedStrings.xml><?xml version="1.0" encoding="utf-8"?>
<sst xmlns="http://schemas.openxmlformats.org/spreadsheetml/2006/main" count="299" uniqueCount="63">
  <si>
    <t>BORE-HOLE NO. 1</t>
  </si>
  <si>
    <t>STRUCTURE : SEWAGE TREATMENT PLANT</t>
  </si>
  <si>
    <t>SITE : RCC DEVELOPERS LTD. 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</si>
  <si>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</si>
  <si>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</si>
  <si>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</si>
  <si>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</si>
  <si>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</si>
  <si>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</si>
  <si>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</si>
  <si>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</si>
  <si>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</si>
  <si>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</si>
  <si>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</si>
  <si>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</si>
  <si>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</si>
  <si>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</si>
  <si>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</si>
  <si>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</si>
  <si>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</si>
  <si>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</si>
  <si>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</si>
  <si>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t>WATER TABLE = 9 m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</si>
  <si>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</si>
  <si>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</si>
  <si>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</si>
  <si>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</si>
  <si>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</si>
  <si>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</si>
  <si>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</si>
  <si>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</si>
  <si>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</si>
  <si>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</si>
  <si>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</si>
  <si>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</si>
  <si>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</si>
  <si>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</si>
  <si>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</si>
  <si>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</si>
  <si>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</si>
  <si>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</si>
  <si>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</si>
  <si>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</si>
  <si>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</si>
  <si>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</si>
  <si>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</si>
  <si>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</si>
  <si>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</si>
  <si>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</si>
  <si>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</si>
  <si>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</si>
  <si>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</si>
  <si>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</si>
  <si>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</si>
  <si>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</si>
  <si>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</si>
  <si>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BORE-HOLE NO. 3</t>
  </si>
  <si>
    <t>BORE-HOLE NO. 4</t>
  </si>
  <si>
    <t>R</t>
  </si>
  <si>
    <t>BOREHOLE 1</t>
  </si>
  <si>
    <t>BOREHOLE 2</t>
  </si>
  <si>
    <t>BOREHOLE 3</t>
  </si>
  <si>
    <t>BOREHOLE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</si>
</sst>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000"/>
    <numFmt numFmtId="167" formatCode="0.###"/>
  </numFmts>
  <fonts count="28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0" borderId="0" xfId="0" applyFont="1"/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25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/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9"/>
  <sheetViews>
    <sheetView tabSelected="1" topLeftCell="A172" workbookViewId="0">
      <selection activeCell="M184" sqref="M184"/>
    </sheetView>
  </sheetViews>
  <sheetFormatPr defaultRowHeight="14.4"/>
  <sheetData>
    <row r="1" spans="2:18" ht="22.8">
      <c r="E1" s="32" t="s">
        <v>0</v>
      </c>
      <c r="F1" s="32"/>
      <c r="G1" s="32"/>
      <c r="H1" s="32"/>
      <c r="N1" s="1"/>
      <c r="O1" s="1"/>
    </row>
    <row r="2" spans="2:18" ht="22.8">
      <c r="C2" s="29"/>
      <c r="D2" s="29"/>
      <c r="E2" s="31" t="s">
        <v>1</v>
      </c>
      <c r="F2" s="31"/>
      <c r="G2" s="31"/>
      <c r="H2" s="31"/>
      <c r="I2" s="31"/>
      <c r="J2" s="31"/>
      <c r="K2" s="31"/>
      <c r="L2" s="29"/>
      <c r="M2" s="29"/>
      <c r="N2" s="30"/>
      <c r="O2" s="30"/>
      <c r="P2" s="29"/>
    </row>
    <row r="3" spans="2:18" ht="24.6">
      <c r="E3" s="3" t="s">
        <v>2</v>
      </c>
      <c r="F3" s="3"/>
      <c r="G3" s="3"/>
      <c r="H3" s="3"/>
      <c r="I3" s="3"/>
      <c r="N3" s="1"/>
      <c r="O3" s="1"/>
    </row>
    <row r="4" spans="2:18">
      <c r="N4" s="1"/>
      <c r="O4" s="1"/>
    </row>
    <row r="5" spans="2:18" ht="30">
      <c r="C5" s="4" t="s">
        <v>3</v>
      </c>
      <c r="D5" s="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6</v>
      </c>
      <c r="K5" s="5" t="s">
        <v>6</v>
      </c>
      <c r="L5" s="5" t="s">
        <v>6</v>
      </c>
      <c r="M5" s="5" t="s">
        <v>9</v>
      </c>
      <c r="N5" s="6" t="s">
        <v>10</v>
      </c>
      <c r="O5" s="6" t="s">
        <v>11</v>
      </c>
      <c r="P5" s="5" t="s">
        <v>11</v>
      </c>
      <c r="Q5" s="7"/>
    </row>
    <row r="6" spans="2:18" ht="24.6">
      <c r="B6" s="8" t="s">
        <v>12</v>
      </c>
      <c r="C6" s="4" t="s">
        <v>13</v>
      </c>
      <c r="D6" s="4" t="s">
        <v>13</v>
      </c>
      <c r="E6" s="5" t="s">
        <v>13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5" t="s">
        <v>20</v>
      </c>
      <c r="N6" s="6" t="s">
        <v>21</v>
      </c>
      <c r="O6" s="6" t="s">
        <v>21</v>
      </c>
      <c r="P6" s="5" t="s">
        <v>21</v>
      </c>
      <c r="R6" s="2" t="s">
        <v>22</v>
      </c>
    </row>
    <row r="7" spans="2:18" ht="16.2">
      <c r="B7" s="9"/>
      <c r="C7" s="4" t="s">
        <v>23</v>
      </c>
      <c r="D7" s="4" t="s">
        <v>24</v>
      </c>
      <c r="E7" s="5" t="s">
        <v>25</v>
      </c>
      <c r="F7" s="5" t="s">
        <v>25</v>
      </c>
      <c r="G7" s="10"/>
      <c r="H7" s="5" t="s">
        <v>6</v>
      </c>
      <c r="I7" s="10"/>
      <c r="J7" s="10"/>
      <c r="K7" s="5" t="s">
        <v>26</v>
      </c>
      <c r="L7" s="5" t="s">
        <v>27</v>
      </c>
      <c r="M7" s="5" t="s">
        <v>28</v>
      </c>
      <c r="N7" s="11"/>
      <c r="O7" s="6" t="s">
        <v>29</v>
      </c>
      <c r="P7" s="5" t="s">
        <v>30</v>
      </c>
    </row>
    <row r="8" spans="2:18" ht="23.4">
      <c r="B8" s="9" t="s">
        <v>31</v>
      </c>
      <c r="C8" s="12" t="s">
        <v>32</v>
      </c>
      <c r="D8" s="12" t="s">
        <v>33</v>
      </c>
      <c r="E8" s="13" t="s">
        <v>34</v>
      </c>
      <c r="F8" s="14" t="s">
        <v>35</v>
      </c>
      <c r="G8" s="15" t="s">
        <v>36</v>
      </c>
      <c r="H8" s="15" t="s">
        <v>37</v>
      </c>
      <c r="I8" s="15" t="s">
        <v>38</v>
      </c>
      <c r="J8" s="15" t="s">
        <v>39</v>
      </c>
      <c r="K8" s="5" t="s">
        <v>40</v>
      </c>
      <c r="L8" s="10"/>
      <c r="M8" s="10"/>
      <c r="N8" s="11"/>
      <c r="O8" s="16" t="s">
        <v>41</v>
      </c>
      <c r="P8" s="5" t="s">
        <v>6</v>
      </c>
    </row>
    <row r="9" spans="2:18" ht="21">
      <c r="J9" s="17"/>
      <c r="K9" s="15" t="s">
        <v>42</v>
      </c>
      <c r="L9" s="15" t="s">
        <v>43</v>
      </c>
      <c r="M9" s="15" t="s">
        <v>44</v>
      </c>
      <c r="N9" s="18" t="s">
        <v>45</v>
      </c>
      <c r="O9" s="11"/>
      <c r="P9" s="19" t="s">
        <v>46</v>
      </c>
    </row>
    <row r="10" spans="2:18">
      <c r="N10" s="1"/>
      <c r="O10" s="1"/>
    </row>
    <row r="11" spans="2:18">
      <c r="B11">
        <v>1.5</v>
      </c>
      <c r="D11">
        <v>13.14</v>
      </c>
      <c r="E11">
        <f>F11</f>
        <v>0</v>
      </c>
      <c r="F11">
        <v>0</v>
      </c>
      <c r="G11" s="1">
        <f>2.2/(1.2+E11/100)</f>
        <v>1.8333333333333335</v>
      </c>
      <c r="H11">
        <v>0.7</v>
      </c>
      <c r="I11">
        <v>94.38</v>
      </c>
      <c r="J11" s="1">
        <f>EXP(1.63+9.7/(I11+0.001)-(15.7/(I11+0.001))^2)</f>
        <v>5.501955558528584</v>
      </c>
      <c r="K11">
        <v>1.05</v>
      </c>
      <c r="L11">
        <v>0.75</v>
      </c>
      <c r="M11">
        <v>1</v>
      </c>
      <c r="N11" s="1">
        <v>5</v>
      </c>
      <c r="O11" s="1">
        <f>N11*M11*L11*K11*H11*G11</f>
        <v>5.0531249999999996</v>
      </c>
      <c r="P11" s="20">
        <f>O11+J11</f>
        <v>10.555080558528584</v>
      </c>
    </row>
    <row r="12" spans="2:18">
      <c r="B12">
        <v>2.9</v>
      </c>
      <c r="D12">
        <v>13.14</v>
      </c>
      <c r="E12">
        <f t="shared" ref="E12:E17" si="0">F12</f>
        <v>18.396000000000001</v>
      </c>
      <c r="F12">
        <f>F11+(B12-B11)*D11</f>
        <v>18.396000000000001</v>
      </c>
      <c r="G12" s="1">
        <f t="shared" ref="G12:G21" si="1">2.2/(1.2+E12/100)</f>
        <v>1.5896413191132692</v>
      </c>
      <c r="H12">
        <v>0.7</v>
      </c>
      <c r="I12">
        <v>94.38</v>
      </c>
      <c r="J12" s="1">
        <f t="shared" ref="J12:J21" si="2">EXP(1.63+9.7/(I12+0.001)-(15.7/(I12+0.001))^2)</f>
        <v>5.501955558528584</v>
      </c>
      <c r="K12">
        <v>1.05</v>
      </c>
      <c r="L12">
        <v>0.75</v>
      </c>
      <c r="M12">
        <v>1</v>
      </c>
      <c r="N12" s="1">
        <v>5</v>
      </c>
      <c r="O12" s="1">
        <f t="shared" ref="O12:O21" si="3">N12*M12*L12*K12*H12*G12</f>
        <v>4.3814488858059475</v>
      </c>
      <c r="P12" s="20">
        <f t="shared" ref="P12:P21" si="4">O12+J12</f>
        <v>9.8834044443345306</v>
      </c>
    </row>
    <row r="13" spans="2:18">
      <c r="B13">
        <v>3</v>
      </c>
      <c r="D13">
        <v>15.3</v>
      </c>
      <c r="E13">
        <f t="shared" si="0"/>
        <v>19.71</v>
      </c>
      <c r="F13">
        <f t="shared" ref="F13:F15" si="5">F12+(B13-B12)*D12</f>
        <v>19.71</v>
      </c>
      <c r="G13" s="1">
        <f t="shared" si="1"/>
        <v>1.574690430176795</v>
      </c>
      <c r="H13">
        <v>0.7</v>
      </c>
      <c r="I13">
        <v>81.56</v>
      </c>
      <c r="J13" s="1">
        <f t="shared" si="2"/>
        <v>5.5393405813058152</v>
      </c>
      <c r="K13">
        <v>1.05</v>
      </c>
      <c r="L13">
        <v>0.75</v>
      </c>
      <c r="M13">
        <v>1</v>
      </c>
      <c r="N13" s="1">
        <v>11</v>
      </c>
      <c r="O13" s="1">
        <f t="shared" si="3"/>
        <v>9.5485290959845397</v>
      </c>
      <c r="P13" s="20">
        <f t="shared" si="4"/>
        <v>15.087869677290355</v>
      </c>
    </row>
    <row r="14" spans="2:18">
      <c r="B14">
        <v>4.5</v>
      </c>
      <c r="D14">
        <v>15.3</v>
      </c>
      <c r="E14">
        <f t="shared" si="0"/>
        <v>42.660000000000004</v>
      </c>
      <c r="F14">
        <f t="shared" si="5"/>
        <v>42.660000000000004</v>
      </c>
      <c r="G14" s="1">
        <f t="shared" si="1"/>
        <v>1.3525144473134145</v>
      </c>
      <c r="H14">
        <v>0.7</v>
      </c>
      <c r="I14">
        <v>81.56</v>
      </c>
      <c r="J14" s="1">
        <f t="shared" si="2"/>
        <v>5.5393405813058152</v>
      </c>
      <c r="K14">
        <v>1.05</v>
      </c>
      <c r="L14">
        <v>1</v>
      </c>
      <c r="M14">
        <v>1</v>
      </c>
      <c r="N14" s="1">
        <v>13</v>
      </c>
      <c r="O14" s="1">
        <f t="shared" si="3"/>
        <v>12.923275544079676</v>
      </c>
      <c r="P14" s="20">
        <f t="shared" si="4"/>
        <v>18.462616125385491</v>
      </c>
    </row>
    <row r="15" spans="2:18">
      <c r="B15">
        <v>6</v>
      </c>
      <c r="D15">
        <v>15.3</v>
      </c>
      <c r="E15">
        <f t="shared" si="0"/>
        <v>65.610000000000014</v>
      </c>
      <c r="F15">
        <f t="shared" si="5"/>
        <v>65.610000000000014</v>
      </c>
      <c r="G15" s="1">
        <f t="shared" si="1"/>
        <v>1.1852809654652228</v>
      </c>
      <c r="H15">
        <v>0.7</v>
      </c>
      <c r="I15">
        <v>81.56</v>
      </c>
      <c r="J15" s="1">
        <f t="shared" si="2"/>
        <v>5.5393405813058152</v>
      </c>
      <c r="K15">
        <v>1.05</v>
      </c>
      <c r="L15">
        <v>1</v>
      </c>
      <c r="M15">
        <v>1</v>
      </c>
      <c r="N15" s="1">
        <v>8</v>
      </c>
      <c r="O15" s="1">
        <f t="shared" si="3"/>
        <v>6.9694520769355099</v>
      </c>
      <c r="P15" s="20">
        <f t="shared" si="4"/>
        <v>12.508792658241326</v>
      </c>
    </row>
    <row r="16" spans="2:18">
      <c r="B16">
        <v>7.5</v>
      </c>
      <c r="D16">
        <v>15.3</v>
      </c>
      <c r="E16">
        <f t="shared" si="0"/>
        <v>88.560000000000016</v>
      </c>
      <c r="F16">
        <f>F15+(B16-B15)*D15</f>
        <v>88.560000000000016</v>
      </c>
      <c r="G16" s="1">
        <f t="shared" si="1"/>
        <v>1.0548523206751055</v>
      </c>
      <c r="H16">
        <v>0.7</v>
      </c>
      <c r="I16">
        <v>81.56</v>
      </c>
      <c r="J16" s="1">
        <f t="shared" si="2"/>
        <v>5.5393405813058152</v>
      </c>
      <c r="K16">
        <v>1.05</v>
      </c>
      <c r="L16">
        <v>1</v>
      </c>
      <c r="M16">
        <v>1</v>
      </c>
      <c r="N16" s="1">
        <v>13</v>
      </c>
      <c r="O16" s="1">
        <f t="shared" si="3"/>
        <v>10.079113924050633</v>
      </c>
      <c r="P16" s="20">
        <f t="shared" si="4"/>
        <v>15.618454505356448</v>
      </c>
    </row>
    <row r="17" spans="2:16">
      <c r="B17">
        <v>9</v>
      </c>
      <c r="C17">
        <v>19.62</v>
      </c>
      <c r="D17">
        <v>15.3</v>
      </c>
      <c r="E17">
        <f t="shared" si="0"/>
        <v>111.51000000000002</v>
      </c>
      <c r="F17">
        <f t="shared" ref="F17" si="6">F16+(B17-B16)*D16</f>
        <v>111.51000000000002</v>
      </c>
      <c r="G17" s="1">
        <f t="shared" si="1"/>
        <v>0.95028292514362234</v>
      </c>
      <c r="H17">
        <v>0.7</v>
      </c>
      <c r="I17">
        <v>81.56</v>
      </c>
      <c r="J17" s="1">
        <f t="shared" si="2"/>
        <v>5.5393405813058152</v>
      </c>
      <c r="K17">
        <v>1.05</v>
      </c>
      <c r="L17">
        <v>1</v>
      </c>
      <c r="M17">
        <v>1</v>
      </c>
      <c r="N17" s="1">
        <v>20</v>
      </c>
      <c r="O17" s="1">
        <f t="shared" si="3"/>
        <v>13.969158999611247</v>
      </c>
      <c r="P17" s="20">
        <f t="shared" si="4"/>
        <v>19.508499580917061</v>
      </c>
    </row>
    <row r="18" spans="2:16">
      <c r="B18">
        <v>10.5</v>
      </c>
      <c r="C18">
        <v>17.46</v>
      </c>
      <c r="D18">
        <v>13.44</v>
      </c>
      <c r="E18">
        <f>F18-(B18-9)*9.81</f>
        <v>126.22500000000002</v>
      </c>
      <c r="F18">
        <f>F17+(B18-B17)*C17</f>
        <v>140.94000000000003</v>
      </c>
      <c r="G18" s="1">
        <f t="shared" si="1"/>
        <v>0.89349172504822827</v>
      </c>
      <c r="H18">
        <v>0.7</v>
      </c>
      <c r="I18">
        <v>97.08</v>
      </c>
      <c r="J18" s="1">
        <f t="shared" si="2"/>
        <v>5.4945846821529365</v>
      </c>
      <c r="K18">
        <v>1.05</v>
      </c>
      <c r="L18">
        <v>1</v>
      </c>
      <c r="M18">
        <v>1</v>
      </c>
      <c r="N18" s="1">
        <v>13</v>
      </c>
      <c r="O18" s="1">
        <f t="shared" si="3"/>
        <v>8.5373134328358216</v>
      </c>
      <c r="P18" s="20">
        <f t="shared" si="4"/>
        <v>14.031898114988758</v>
      </c>
    </row>
    <row r="19" spans="2:16">
      <c r="B19">
        <v>12</v>
      </c>
      <c r="C19">
        <v>17.46</v>
      </c>
      <c r="D19">
        <v>13.44</v>
      </c>
      <c r="E19">
        <f t="shared" ref="E19:E21" si="7">F19-(B19-9)*9.81</f>
        <v>137.70000000000002</v>
      </c>
      <c r="F19">
        <f t="shared" ref="F19:F21" si="8">F18+(B19-B18)*C18</f>
        <v>167.13000000000002</v>
      </c>
      <c r="G19" s="1">
        <f t="shared" si="1"/>
        <v>0.8537058595265814</v>
      </c>
      <c r="H19">
        <v>0.7</v>
      </c>
      <c r="I19">
        <v>97.08</v>
      </c>
      <c r="J19" s="1">
        <f t="shared" si="2"/>
        <v>5.4945846821529365</v>
      </c>
      <c r="K19">
        <v>1.05</v>
      </c>
      <c r="L19">
        <v>1</v>
      </c>
      <c r="M19">
        <v>1</v>
      </c>
      <c r="N19" s="1">
        <v>27</v>
      </c>
      <c r="O19" s="1">
        <f t="shared" si="3"/>
        <v>16.941792782305008</v>
      </c>
      <c r="P19" s="20">
        <f t="shared" si="4"/>
        <v>22.436377464457944</v>
      </c>
    </row>
    <row r="20" spans="2:16">
      <c r="B20">
        <v>13.5</v>
      </c>
      <c r="C20">
        <v>17.46</v>
      </c>
      <c r="D20">
        <v>13.44</v>
      </c>
      <c r="E20">
        <f t="shared" si="7"/>
        <v>149.17500000000001</v>
      </c>
      <c r="F20">
        <f t="shared" si="8"/>
        <v>193.32000000000002</v>
      </c>
      <c r="G20" s="1">
        <f t="shared" si="1"/>
        <v>0.81731215751834319</v>
      </c>
      <c r="H20">
        <v>0.7</v>
      </c>
      <c r="I20">
        <v>97.08</v>
      </c>
      <c r="J20" s="1">
        <f t="shared" si="2"/>
        <v>5.4945846821529365</v>
      </c>
      <c r="K20">
        <v>1.05</v>
      </c>
      <c r="L20">
        <v>1</v>
      </c>
      <c r="M20">
        <v>1</v>
      </c>
      <c r="N20" s="1">
        <v>31</v>
      </c>
      <c r="O20" s="1">
        <f t="shared" si="3"/>
        <v>18.622457509055451</v>
      </c>
      <c r="P20" s="20">
        <f t="shared" si="4"/>
        <v>24.117042191208387</v>
      </c>
    </row>
    <row r="21" spans="2:16">
      <c r="B21">
        <v>15</v>
      </c>
      <c r="C21">
        <v>17.46</v>
      </c>
      <c r="D21">
        <v>13.44</v>
      </c>
      <c r="E21">
        <f t="shared" si="7"/>
        <v>160.65000000000003</v>
      </c>
      <c r="F21">
        <f t="shared" si="8"/>
        <v>219.51000000000002</v>
      </c>
      <c r="G21" s="1">
        <f t="shared" si="1"/>
        <v>0.78389453055407088</v>
      </c>
      <c r="H21">
        <v>0.7</v>
      </c>
      <c r="I21">
        <v>97.08</v>
      </c>
      <c r="J21" s="1">
        <f t="shared" si="2"/>
        <v>5.4945846821529365</v>
      </c>
      <c r="K21">
        <v>1.05</v>
      </c>
      <c r="L21">
        <v>1</v>
      </c>
      <c r="M21">
        <v>1</v>
      </c>
      <c r="N21" s="1">
        <v>33</v>
      </c>
      <c r="O21" s="1">
        <f t="shared" si="3"/>
        <v>19.013361838588988</v>
      </c>
      <c r="P21" s="20">
        <f t="shared" si="4"/>
        <v>24.507946520741925</v>
      </c>
    </row>
    <row r="22" spans="2:16">
      <c r="E22" s="21"/>
      <c r="G22" s="1"/>
      <c r="J22" s="1"/>
      <c r="N22" s="1"/>
      <c r="O22" s="1"/>
      <c r="P22" s="20"/>
    </row>
    <row r="23" spans="2:16">
      <c r="E23" s="21"/>
      <c r="G23" s="1"/>
      <c r="J23" s="1"/>
      <c r="N23" s="1"/>
      <c r="O23" s="1"/>
      <c r="P23" s="20"/>
    </row>
    <row r="24" spans="2:16">
      <c r="E24" s="21"/>
      <c r="G24" s="1"/>
      <c r="I24" s="22"/>
      <c r="J24" s="1"/>
      <c r="N24" s="1"/>
      <c r="O24" s="1"/>
      <c r="P24" s="20"/>
    </row>
    <row r="25" spans="2:16">
      <c r="M25" s="1"/>
      <c r="N25" s="1"/>
    </row>
    <row r="26" spans="2:16">
      <c r="M26" s="1"/>
      <c r="N26" s="1"/>
    </row>
    <row r="27" spans="2:16">
      <c r="M27" s="1"/>
      <c r="N27" s="1"/>
    </row>
    <row r="28" spans="2:16" ht="20.399999999999999">
      <c r="B28" s="23" t="s">
        <v>12</v>
      </c>
      <c r="C28" s="23" t="s">
        <v>47</v>
      </c>
      <c r="D28" s="23" t="s">
        <v>48</v>
      </c>
      <c r="E28" s="23" t="s">
        <v>49</v>
      </c>
      <c r="F28" s="23" t="s">
        <v>50</v>
      </c>
      <c r="G28" s="23" t="s">
        <v>51</v>
      </c>
      <c r="H28" s="23" t="s">
        <v>52</v>
      </c>
      <c r="I28" s="23" t="s">
        <v>53</v>
      </c>
      <c r="J28" s="23" t="s">
        <v>54</v>
      </c>
      <c r="M28" s="1"/>
      <c r="N28" s="1"/>
    </row>
    <row r="29" spans="2:16" ht="15.6">
      <c r="B29" s="24" t="s">
        <v>31</v>
      </c>
      <c r="C29" s="25"/>
      <c r="D29" s="25"/>
      <c r="E29" s="25"/>
      <c r="F29" s="26"/>
      <c r="G29" s="25"/>
      <c r="H29" s="25"/>
      <c r="I29" s="25"/>
      <c r="J29" s="25"/>
      <c r="M29" s="1"/>
      <c r="N29" s="1"/>
    </row>
    <row r="30" spans="2:16">
      <c r="B30">
        <f>B11</f>
        <v>1.5</v>
      </c>
      <c r="C30" s="20">
        <f>P11</f>
        <v>10.555080558528584</v>
      </c>
      <c r="D30">
        <f>E11</f>
        <v>0</v>
      </c>
      <c r="E30">
        <f>F11</f>
        <v>0</v>
      </c>
      <c r="F30" s="27">
        <f>1-0.00765*B30</f>
        <v>0.98852499999999999</v>
      </c>
      <c r="G30" s="27" t="e">
        <f>0.65*0.16*(E30/D30)*F30</f>
        <v>#DIV/0!</v>
      </c>
      <c r="H30" s="28">
        <f>EXP((C30/14.1)+((C30/126)^2)-((C30/23.6)^3)+((C30/25.4)^4)-2.8)</f>
        <v>0.1219628184078055</v>
      </c>
      <c r="I30" s="27">
        <f>((10^2.24)/(6.8^2.56))</f>
        <v>1.2846274075918176</v>
      </c>
      <c r="J30" s="22" t="e">
        <f>(H30*I30)/G30</f>
        <v>#DIV/0!</v>
      </c>
      <c r="M30" s="1"/>
      <c r="N30" s="1"/>
    </row>
    <row r="31" spans="2:16">
      <c r="B31">
        <f t="shared" ref="B31:B40" si="9">B12</f>
        <v>2.9</v>
      </c>
      <c r="C31" s="20">
        <f t="shared" ref="C31:C40" si="10">P12</f>
        <v>9.8834044443345306</v>
      </c>
      <c r="D31">
        <f t="shared" ref="D31:E40" si="11">E12</f>
        <v>18.396000000000001</v>
      </c>
      <c r="E31">
        <f t="shared" si="11"/>
        <v>18.396000000000001</v>
      </c>
      <c r="F31" s="27">
        <f t="shared" ref="F31:F35" si="12">1-0.00765*B31</f>
        <v>0.97781499999999999</v>
      </c>
      <c r="G31" s="27">
        <f t="shared" ref="G31:G40" si="13">0.65*0.16*(E31/D31)*F31</f>
        <v>0.10169276000000001</v>
      </c>
      <c r="H31" s="28">
        <f t="shared" ref="H31:H40" si="14">EXP((C31/14.1)+((C31/126)^2)-((C31/23.6)^3)+((C31/25.4)^4)-2.8)</f>
        <v>0.11725301977897819</v>
      </c>
      <c r="I31" s="27">
        <f t="shared" ref="I31:I40" si="15">((10^2.24)/(6.8^2.56))</f>
        <v>1.2846274075918176</v>
      </c>
      <c r="J31" s="22">
        <f t="shared" ref="J31:J40" si="16">(H31*I31)/G31</f>
        <v>1.4811914125546486</v>
      </c>
      <c r="M31" s="1"/>
      <c r="N31" s="1"/>
    </row>
    <row r="32" spans="2:16">
      <c r="B32">
        <f t="shared" si="9"/>
        <v>3</v>
      </c>
      <c r="C32" s="20">
        <f t="shared" si="10"/>
        <v>15.087869677290355</v>
      </c>
      <c r="D32">
        <f t="shared" si="11"/>
        <v>19.71</v>
      </c>
      <c r="E32">
        <f t="shared" si="11"/>
        <v>19.71</v>
      </c>
      <c r="F32" s="27">
        <f t="shared" si="12"/>
        <v>0.97704999999999997</v>
      </c>
      <c r="G32" s="27">
        <f t="shared" si="13"/>
        <v>0.1016132</v>
      </c>
      <c r="H32" s="28">
        <f t="shared" si="14"/>
        <v>0.15685988275427981</v>
      </c>
      <c r="I32" s="27">
        <f t="shared" si="15"/>
        <v>1.2846274075918176</v>
      </c>
      <c r="J32" s="22">
        <f t="shared" si="16"/>
        <v>1.9830740940919775</v>
      </c>
      <c r="M32" s="1"/>
      <c r="N32" s="1"/>
    </row>
    <row r="33" spans="2:15">
      <c r="B33">
        <f t="shared" si="9"/>
        <v>4.5</v>
      </c>
      <c r="C33" s="20">
        <f t="shared" si="10"/>
        <v>18.462616125385491</v>
      </c>
      <c r="D33">
        <f t="shared" si="11"/>
        <v>42.660000000000004</v>
      </c>
      <c r="E33">
        <f t="shared" si="11"/>
        <v>42.660000000000004</v>
      </c>
      <c r="F33" s="27">
        <f t="shared" si="12"/>
        <v>0.96557499999999996</v>
      </c>
      <c r="G33" s="27">
        <f t="shared" si="13"/>
        <v>0.1004198</v>
      </c>
      <c r="H33" s="28">
        <f t="shared" si="14"/>
        <v>0.18848023243849202</v>
      </c>
      <c r="I33" s="27">
        <f t="shared" si="15"/>
        <v>1.2846274075918176</v>
      </c>
      <c r="J33" s="22">
        <f t="shared" si="16"/>
        <v>2.4111467298258233</v>
      </c>
      <c r="M33" s="1"/>
      <c r="N33" s="1"/>
    </row>
    <row r="34" spans="2:15">
      <c r="B34">
        <f t="shared" si="9"/>
        <v>6</v>
      </c>
      <c r="C34" s="20">
        <f t="shared" si="10"/>
        <v>12.508792658241326</v>
      </c>
      <c r="D34">
        <f t="shared" si="11"/>
        <v>65.610000000000014</v>
      </c>
      <c r="E34">
        <f t="shared" si="11"/>
        <v>65.610000000000014</v>
      </c>
      <c r="F34" s="27">
        <f t="shared" si="12"/>
        <v>0.95409999999999995</v>
      </c>
      <c r="G34" s="27">
        <f t="shared" si="13"/>
        <v>9.9226400000000006E-2</v>
      </c>
      <c r="H34" s="28">
        <f t="shared" si="14"/>
        <v>0.13627492708203595</v>
      </c>
      <c r="I34" s="27">
        <f t="shared" si="15"/>
        <v>1.2846274075918176</v>
      </c>
      <c r="J34" s="22">
        <f t="shared" si="16"/>
        <v>1.7642734826332491</v>
      </c>
      <c r="M34" s="1"/>
      <c r="N34" s="1"/>
    </row>
    <row r="35" spans="2:15">
      <c r="B35">
        <f t="shared" si="9"/>
        <v>7.5</v>
      </c>
      <c r="C35" s="20">
        <f t="shared" si="10"/>
        <v>15.618454505356448</v>
      </c>
      <c r="D35">
        <f t="shared" si="11"/>
        <v>88.560000000000016</v>
      </c>
      <c r="E35">
        <f t="shared" si="11"/>
        <v>88.560000000000016</v>
      </c>
      <c r="F35" s="27">
        <f t="shared" si="12"/>
        <v>0.94262500000000005</v>
      </c>
      <c r="G35" s="27">
        <f t="shared" si="13"/>
        <v>9.8033000000000009E-2</v>
      </c>
      <c r="H35" s="28">
        <f t="shared" si="14"/>
        <v>0.16140550483601174</v>
      </c>
      <c r="I35" s="27">
        <f t="shared" si="15"/>
        <v>1.2846274075918176</v>
      </c>
      <c r="J35" s="22">
        <f t="shared" si="16"/>
        <v>2.1150626345060779</v>
      </c>
      <c r="M35" s="1"/>
      <c r="N35" s="1"/>
    </row>
    <row r="36" spans="2:15">
      <c r="B36">
        <f t="shared" si="9"/>
        <v>9</v>
      </c>
      <c r="C36" s="20">
        <f t="shared" si="10"/>
        <v>19.508499580917061</v>
      </c>
      <c r="D36">
        <f t="shared" si="11"/>
        <v>111.51000000000002</v>
      </c>
      <c r="E36">
        <f t="shared" si="11"/>
        <v>111.51000000000002</v>
      </c>
      <c r="F36" s="27">
        <f>1-0.00765*B36</f>
        <v>0.93115000000000003</v>
      </c>
      <c r="G36" s="27">
        <f t="shared" si="13"/>
        <v>9.6839600000000012E-2</v>
      </c>
      <c r="H36" s="28">
        <f t="shared" si="14"/>
        <v>0.2000246889333962</v>
      </c>
      <c r="I36" s="27">
        <f t="shared" si="15"/>
        <v>1.2846274075918176</v>
      </c>
      <c r="J36" s="22">
        <f t="shared" si="16"/>
        <v>2.6534310096166078</v>
      </c>
      <c r="M36" s="1"/>
      <c r="N36" s="1"/>
    </row>
    <row r="37" spans="2:15">
      <c r="B37">
        <f t="shared" si="9"/>
        <v>10.5</v>
      </c>
      <c r="C37" s="20">
        <f t="shared" si="10"/>
        <v>14.031898114988758</v>
      </c>
      <c r="D37">
        <f t="shared" si="11"/>
        <v>126.22500000000002</v>
      </c>
      <c r="E37">
        <f t="shared" si="11"/>
        <v>140.94000000000003</v>
      </c>
      <c r="F37" s="27">
        <f>1.174-0.0267*B37</f>
        <v>0.89364999999999994</v>
      </c>
      <c r="G37" s="27">
        <f t="shared" si="13"/>
        <v>0.10377426994652408</v>
      </c>
      <c r="H37" s="28">
        <f t="shared" si="14"/>
        <v>0.1481574580085124</v>
      </c>
      <c r="I37" s="27">
        <f t="shared" si="15"/>
        <v>1.2846274075918176</v>
      </c>
      <c r="J37" s="22">
        <f t="shared" si="16"/>
        <v>1.834049338963756</v>
      </c>
      <c r="M37" s="1"/>
      <c r="N37" s="1"/>
    </row>
    <row r="38" spans="2:15">
      <c r="B38">
        <f t="shared" si="9"/>
        <v>12</v>
      </c>
      <c r="C38" s="20">
        <f t="shared" si="10"/>
        <v>22.436377464457944</v>
      </c>
      <c r="D38">
        <f t="shared" si="11"/>
        <v>137.70000000000002</v>
      </c>
      <c r="E38">
        <f t="shared" si="11"/>
        <v>167.13000000000002</v>
      </c>
      <c r="F38" s="27">
        <f t="shared" ref="F38:F40" si="17">1.174-0.0267*B38</f>
        <v>0.85359999999999991</v>
      </c>
      <c r="G38" s="27">
        <f t="shared" si="13"/>
        <v>0.10774775215686275</v>
      </c>
      <c r="H38" s="28">
        <f t="shared" si="14"/>
        <v>0.23990479261258324</v>
      </c>
      <c r="I38" s="27">
        <f t="shared" si="15"/>
        <v>1.2846274075918176</v>
      </c>
      <c r="J38" s="22">
        <f t="shared" si="16"/>
        <v>2.8602756496867308</v>
      </c>
      <c r="M38" s="1"/>
      <c r="N38" s="1"/>
    </row>
    <row r="39" spans="2:15">
      <c r="B39">
        <f t="shared" si="9"/>
        <v>13.5</v>
      </c>
      <c r="C39" s="20">
        <f t="shared" si="10"/>
        <v>24.117042191208387</v>
      </c>
      <c r="D39">
        <f t="shared" si="11"/>
        <v>149.17500000000001</v>
      </c>
      <c r="E39">
        <f t="shared" si="11"/>
        <v>193.32000000000002</v>
      </c>
      <c r="F39" s="27">
        <f t="shared" si="17"/>
        <v>0.81354999999999988</v>
      </c>
      <c r="G39" s="27">
        <f t="shared" si="13"/>
        <v>0.10964739764705882</v>
      </c>
      <c r="H39" s="28">
        <f t="shared" si="14"/>
        <v>0.27053504322369926</v>
      </c>
      <c r="I39" s="27">
        <f t="shared" si="15"/>
        <v>1.2846274075918176</v>
      </c>
      <c r="J39" s="22">
        <f t="shared" si="16"/>
        <v>3.1695848574343564</v>
      </c>
      <c r="M39" s="1"/>
      <c r="N39" s="1"/>
    </row>
    <row r="40" spans="2:15">
      <c r="B40">
        <f t="shared" si="9"/>
        <v>15</v>
      </c>
      <c r="C40" s="20">
        <f t="shared" si="10"/>
        <v>24.507946520741925</v>
      </c>
      <c r="D40">
        <f t="shared" si="11"/>
        <v>160.65000000000003</v>
      </c>
      <c r="E40">
        <f t="shared" si="11"/>
        <v>219.51000000000002</v>
      </c>
      <c r="F40" s="27">
        <f t="shared" si="17"/>
        <v>0.77349999999999985</v>
      </c>
      <c r="G40" s="27">
        <f t="shared" si="13"/>
        <v>0.10991759999999996</v>
      </c>
      <c r="H40" s="28">
        <f t="shared" si="14"/>
        <v>0.27882223246969279</v>
      </c>
      <c r="I40" s="27">
        <f t="shared" si="15"/>
        <v>1.2846274075918176</v>
      </c>
      <c r="J40" s="22">
        <f t="shared" si="16"/>
        <v>3.2586472200676209</v>
      </c>
      <c r="M40" s="1"/>
      <c r="N40" s="1"/>
    </row>
    <row r="41" spans="2:15">
      <c r="C41" s="20"/>
      <c r="F41" s="27"/>
      <c r="G41" s="27"/>
      <c r="H41" s="28"/>
      <c r="I41" s="27"/>
      <c r="J41" s="22"/>
      <c r="M41" s="1"/>
      <c r="N41" s="1"/>
    </row>
    <row r="42" spans="2:15">
      <c r="C42" s="20"/>
      <c r="F42" s="27"/>
      <c r="G42" s="27"/>
      <c r="H42" s="28"/>
      <c r="I42" s="27"/>
      <c r="J42" s="22"/>
      <c r="M42" s="1"/>
      <c r="N42" s="1"/>
    </row>
    <row r="48" spans="2:15" ht="22.8">
      <c r="E48" s="32" t="s">
        <v>55</v>
      </c>
      <c r="F48" s="32"/>
      <c r="G48" s="32"/>
      <c r="H48" s="32"/>
      <c r="N48" s="1"/>
      <c r="O48" s="1"/>
    </row>
    <row r="49" spans="2:18" ht="22.8">
      <c r="C49" s="29"/>
      <c r="D49" s="29"/>
      <c r="E49" s="31" t="s">
        <v>1</v>
      </c>
      <c r="F49" s="31"/>
      <c r="G49" s="31"/>
      <c r="H49" s="31"/>
      <c r="I49" s="31"/>
      <c r="J49" s="31"/>
      <c r="K49" s="31"/>
      <c r="L49" s="29"/>
      <c r="M49" s="29"/>
      <c r="N49" s="30"/>
      <c r="O49" s="30"/>
      <c r="P49" s="29"/>
    </row>
    <row r="50" spans="2:18" ht="24.6">
      <c r="E50" s="3" t="s">
        <v>2</v>
      </c>
      <c r="F50" s="3"/>
      <c r="G50" s="3"/>
      <c r="H50" s="3"/>
      <c r="I50" s="3"/>
      <c r="N50" s="1"/>
      <c r="O50" s="1"/>
    </row>
    <row r="51" spans="2:18">
      <c r="N51" s="1"/>
      <c r="O51" s="1"/>
    </row>
    <row r="52" spans="2:18" ht="30">
      <c r="C52" s="4" t="s">
        <v>3</v>
      </c>
      <c r="D52" s="4" t="s">
        <v>3</v>
      </c>
      <c r="E52" s="5" t="s">
        <v>4</v>
      </c>
      <c r="F52" s="5" t="s">
        <v>5</v>
      </c>
      <c r="G52" s="5" t="s">
        <v>6</v>
      </c>
      <c r="H52" s="5" t="s">
        <v>7</v>
      </c>
      <c r="I52" s="5" t="s">
        <v>8</v>
      </c>
      <c r="J52" s="5" t="s">
        <v>6</v>
      </c>
      <c r="K52" s="5" t="s">
        <v>6</v>
      </c>
      <c r="L52" s="5" t="s">
        <v>6</v>
      </c>
      <c r="M52" s="5" t="s">
        <v>9</v>
      </c>
      <c r="N52" s="6" t="s">
        <v>10</v>
      </c>
      <c r="O52" s="6" t="s">
        <v>11</v>
      </c>
      <c r="P52" s="5" t="s">
        <v>11</v>
      </c>
      <c r="Q52" s="7"/>
    </row>
    <row r="53" spans="2:18" ht="24.6">
      <c r="B53" s="8" t="s">
        <v>12</v>
      </c>
      <c r="C53" s="4" t="s">
        <v>13</v>
      </c>
      <c r="D53" s="4" t="s">
        <v>13</v>
      </c>
      <c r="E53" s="5" t="s">
        <v>13</v>
      </c>
      <c r="F53" s="5" t="s">
        <v>13</v>
      </c>
      <c r="G53" s="5" t="s">
        <v>14</v>
      </c>
      <c r="H53" s="5" t="s">
        <v>15</v>
      </c>
      <c r="I53" s="5" t="s">
        <v>16</v>
      </c>
      <c r="J53" s="5" t="s">
        <v>17</v>
      </c>
      <c r="K53" s="5" t="s">
        <v>18</v>
      </c>
      <c r="L53" s="5" t="s">
        <v>19</v>
      </c>
      <c r="M53" s="5" t="s">
        <v>20</v>
      </c>
      <c r="N53" s="6" t="s">
        <v>21</v>
      </c>
      <c r="O53" s="6" t="s">
        <v>21</v>
      </c>
      <c r="P53" s="5" t="s">
        <v>21</v>
      </c>
      <c r="R53" s="2" t="s">
        <v>22</v>
      </c>
    </row>
    <row r="54" spans="2:18" ht="16.2">
      <c r="B54" s="9"/>
      <c r="C54" s="4" t="s">
        <v>23</v>
      </c>
      <c r="D54" s="4" t="s">
        <v>24</v>
      </c>
      <c r="E54" s="5" t="s">
        <v>25</v>
      </c>
      <c r="F54" s="5" t="s">
        <v>25</v>
      </c>
      <c r="G54" s="10"/>
      <c r="H54" s="5" t="s">
        <v>6</v>
      </c>
      <c r="I54" s="10"/>
      <c r="J54" s="10"/>
      <c r="K54" s="5" t="s">
        <v>26</v>
      </c>
      <c r="L54" s="5" t="s">
        <v>27</v>
      </c>
      <c r="M54" s="5" t="s">
        <v>28</v>
      </c>
      <c r="N54" s="11"/>
      <c r="O54" s="6" t="s">
        <v>29</v>
      </c>
      <c r="P54" s="5" t="s">
        <v>30</v>
      </c>
    </row>
    <row r="55" spans="2:18" ht="23.4">
      <c r="B55" s="9" t="s">
        <v>31</v>
      </c>
      <c r="C55" s="12" t="s">
        <v>32</v>
      </c>
      <c r="D55" s="12" t="s">
        <v>33</v>
      </c>
      <c r="E55" s="13" t="s">
        <v>34</v>
      </c>
      <c r="F55" s="14" t="s">
        <v>35</v>
      </c>
      <c r="G55" s="15" t="s">
        <v>36</v>
      </c>
      <c r="H55" s="15" t="s">
        <v>37</v>
      </c>
      <c r="I55" s="15" t="s">
        <v>38</v>
      </c>
      <c r="J55" s="15" t="s">
        <v>39</v>
      </c>
      <c r="K55" s="5" t="s">
        <v>40</v>
      </c>
      <c r="L55" s="10"/>
      <c r="M55" s="10"/>
      <c r="N55" s="11"/>
      <c r="O55" s="16" t="s">
        <v>41</v>
      </c>
      <c r="P55" s="5" t="s">
        <v>6</v>
      </c>
    </row>
    <row r="56" spans="2:18" ht="21">
      <c r="J56" s="17"/>
      <c r="K56" s="15" t="s">
        <v>42</v>
      </c>
      <c r="L56" s="15" t="s">
        <v>43</v>
      </c>
      <c r="M56" s="15" t="s">
        <v>44</v>
      </c>
      <c r="N56" s="18" t="s">
        <v>45</v>
      </c>
      <c r="O56" s="11"/>
      <c r="P56" s="19" t="s">
        <v>46</v>
      </c>
    </row>
    <row r="57" spans="2:18">
      <c r="N57" s="1"/>
      <c r="O57" s="1"/>
    </row>
    <row r="58" spans="2:18">
      <c r="B58">
        <v>3</v>
      </c>
      <c r="D58">
        <v>16.09</v>
      </c>
      <c r="E58">
        <f>F58</f>
        <v>0</v>
      </c>
      <c r="F58">
        <v>0</v>
      </c>
      <c r="G58" s="1">
        <f>2.2/(1.2+E58/100)</f>
        <v>1.8333333333333335</v>
      </c>
      <c r="H58">
        <v>0.7</v>
      </c>
      <c r="I58">
        <v>89.4</v>
      </c>
      <c r="J58" s="1">
        <f>EXP(1.63+9.7/(I58+0.001)-(15.7/(I58+0.001))^2)</f>
        <v>5.5160382373617027</v>
      </c>
      <c r="K58">
        <v>1.05</v>
      </c>
      <c r="L58">
        <v>0.75</v>
      </c>
      <c r="M58">
        <v>1</v>
      </c>
      <c r="N58" s="1">
        <v>13</v>
      </c>
      <c r="O58" s="1">
        <f>N58*M58*L58*K58*H58*G58</f>
        <v>13.138125</v>
      </c>
      <c r="P58" s="20">
        <f>O58+J58</f>
        <v>18.654163237361704</v>
      </c>
    </row>
    <row r="59" spans="2:18">
      <c r="B59">
        <v>4.5</v>
      </c>
      <c r="D59">
        <v>16.09</v>
      </c>
      <c r="E59">
        <f t="shared" ref="E59:E62" si="18">F59</f>
        <v>24.134999999999998</v>
      </c>
      <c r="F59">
        <f>F58+(B59-B58)*D58</f>
        <v>24.134999999999998</v>
      </c>
      <c r="G59" s="1">
        <f t="shared" ref="G59:G66" si="19">2.2/(1.2+E59/100)</f>
        <v>1.5263468276268779</v>
      </c>
      <c r="H59">
        <v>0.7</v>
      </c>
      <c r="I59">
        <v>89.4</v>
      </c>
      <c r="J59" s="1">
        <f t="shared" ref="J59:J66" si="20">EXP(1.63+9.7/(I59+0.001)-(15.7/(I59+0.001))^2)</f>
        <v>5.5160382373617027</v>
      </c>
      <c r="K59">
        <v>1.05</v>
      </c>
      <c r="L59">
        <v>1</v>
      </c>
      <c r="M59">
        <v>1</v>
      </c>
      <c r="N59" s="1">
        <v>18</v>
      </c>
      <c r="O59" s="1">
        <f t="shared" ref="O59:O66" si="21">N59*M59*L59*K59*H59*G59</f>
        <v>20.193568529503594</v>
      </c>
      <c r="P59" s="20">
        <f t="shared" ref="P59:P66" si="22">O59+J59</f>
        <v>25.709606766865296</v>
      </c>
    </row>
    <row r="60" spans="2:18">
      <c r="B60">
        <v>6</v>
      </c>
      <c r="D60">
        <v>16.09</v>
      </c>
      <c r="E60">
        <f t="shared" si="18"/>
        <v>48.269999999999996</v>
      </c>
      <c r="F60">
        <f t="shared" ref="F60:F62" si="23">F59+(B60-B59)*D59</f>
        <v>48.269999999999996</v>
      </c>
      <c r="G60" s="1">
        <f t="shared" si="19"/>
        <v>1.3074225946395677</v>
      </c>
      <c r="H60">
        <v>0.7</v>
      </c>
      <c r="I60">
        <v>89.4</v>
      </c>
      <c r="J60" s="1">
        <f t="shared" si="20"/>
        <v>5.5160382373617027</v>
      </c>
      <c r="K60">
        <v>1.05</v>
      </c>
      <c r="L60">
        <v>1</v>
      </c>
      <c r="M60">
        <v>1</v>
      </c>
      <c r="N60" s="1">
        <v>8</v>
      </c>
      <c r="O60" s="1">
        <f t="shared" si="21"/>
        <v>7.6876448564806577</v>
      </c>
      <c r="P60" s="20">
        <f t="shared" si="22"/>
        <v>13.203683093842361</v>
      </c>
    </row>
    <row r="61" spans="2:18">
      <c r="B61">
        <v>7.5</v>
      </c>
      <c r="D61">
        <v>16.09</v>
      </c>
      <c r="E61">
        <f t="shared" si="18"/>
        <v>72.405000000000001</v>
      </c>
      <c r="F61">
        <f t="shared" si="23"/>
        <v>72.405000000000001</v>
      </c>
      <c r="G61" s="1">
        <f t="shared" si="19"/>
        <v>1.1434214287570492</v>
      </c>
      <c r="H61">
        <v>0.7</v>
      </c>
      <c r="I61">
        <v>89.4</v>
      </c>
      <c r="J61" s="1">
        <f t="shared" si="20"/>
        <v>5.5160382373617027</v>
      </c>
      <c r="K61">
        <v>1.05</v>
      </c>
      <c r="L61">
        <v>1</v>
      </c>
      <c r="M61">
        <v>1</v>
      </c>
      <c r="N61" s="1">
        <v>8</v>
      </c>
      <c r="O61" s="1">
        <f t="shared" si="21"/>
        <v>6.7233180010914495</v>
      </c>
      <c r="P61" s="20">
        <f t="shared" si="22"/>
        <v>12.239356238453151</v>
      </c>
    </row>
    <row r="62" spans="2:18">
      <c r="B62">
        <v>9</v>
      </c>
      <c r="C62">
        <v>19.23</v>
      </c>
      <c r="D62">
        <v>16.09</v>
      </c>
      <c r="E62">
        <f t="shared" si="18"/>
        <v>96.539999999999992</v>
      </c>
      <c r="F62">
        <f t="shared" si="23"/>
        <v>96.539999999999992</v>
      </c>
      <c r="G62" s="1">
        <f t="shared" si="19"/>
        <v>1.0159785720882979</v>
      </c>
      <c r="H62">
        <v>0.7</v>
      </c>
      <c r="I62">
        <v>89.4</v>
      </c>
      <c r="J62" s="1">
        <f t="shared" si="20"/>
        <v>5.5160382373617027</v>
      </c>
      <c r="K62">
        <v>1.05</v>
      </c>
      <c r="L62">
        <v>1</v>
      </c>
      <c r="M62">
        <v>1</v>
      </c>
      <c r="N62" s="1">
        <v>13</v>
      </c>
      <c r="O62" s="1">
        <f t="shared" si="21"/>
        <v>9.7076752563036859</v>
      </c>
      <c r="P62" s="20">
        <f t="shared" si="22"/>
        <v>15.22371349366539</v>
      </c>
    </row>
    <row r="63" spans="2:18">
      <c r="B63">
        <v>10.5</v>
      </c>
      <c r="C63">
        <v>20.8</v>
      </c>
      <c r="D63">
        <v>15.79</v>
      </c>
      <c r="E63">
        <f>F63-(B63-9)*9.81</f>
        <v>110.66999999999999</v>
      </c>
      <c r="F63">
        <f>F62+(B63-B62)*C62</f>
        <v>125.38499999999999</v>
      </c>
      <c r="G63" s="1">
        <f t="shared" si="19"/>
        <v>0.95374344301382941</v>
      </c>
      <c r="H63">
        <v>0.7</v>
      </c>
      <c r="I63">
        <v>85.62</v>
      </c>
      <c r="J63" s="1">
        <f t="shared" si="20"/>
        <v>5.5271194765960763</v>
      </c>
      <c r="K63">
        <v>1.05</v>
      </c>
      <c r="L63">
        <v>1</v>
      </c>
      <c r="M63">
        <v>1</v>
      </c>
      <c r="N63" s="1">
        <v>18</v>
      </c>
      <c r="O63" s="1">
        <f t="shared" si="21"/>
        <v>12.618025751072963</v>
      </c>
      <c r="P63" s="20">
        <f t="shared" si="22"/>
        <v>18.14514522766904</v>
      </c>
    </row>
    <row r="64" spans="2:18">
      <c r="B64">
        <v>12</v>
      </c>
      <c r="C64">
        <v>20.8</v>
      </c>
      <c r="D64">
        <v>15.79</v>
      </c>
      <c r="E64">
        <f t="shared" ref="E64:E66" si="24">F64-(B64-9)*9.81</f>
        <v>119.63999999999999</v>
      </c>
      <c r="F64">
        <f t="shared" ref="F64" si="25">F63+(B64-B63)*D63</f>
        <v>149.07</v>
      </c>
      <c r="G64" s="1">
        <f t="shared" si="19"/>
        <v>0.91804373226506442</v>
      </c>
      <c r="H64">
        <v>0.7</v>
      </c>
      <c r="I64">
        <v>85.62</v>
      </c>
      <c r="J64" s="1">
        <f t="shared" si="20"/>
        <v>5.5271194765960763</v>
      </c>
      <c r="K64">
        <v>1.05</v>
      </c>
      <c r="L64">
        <v>1</v>
      </c>
      <c r="M64">
        <v>1</v>
      </c>
      <c r="N64" s="1">
        <v>23</v>
      </c>
      <c r="O64" s="1">
        <f t="shared" si="21"/>
        <v>15.519529293940915</v>
      </c>
      <c r="P64" s="20">
        <f t="shared" si="22"/>
        <v>21.04664877053699</v>
      </c>
    </row>
    <row r="65" spans="2:16">
      <c r="B65">
        <v>13.5</v>
      </c>
      <c r="C65">
        <v>20.8</v>
      </c>
      <c r="D65">
        <v>15.79</v>
      </c>
      <c r="E65">
        <f t="shared" si="24"/>
        <v>136.12499999999997</v>
      </c>
      <c r="F65">
        <f>F64+(B65-B64)*C64</f>
        <v>180.26999999999998</v>
      </c>
      <c r="G65" s="1">
        <f t="shared" si="19"/>
        <v>0.85895558809175232</v>
      </c>
      <c r="H65">
        <v>0.7</v>
      </c>
      <c r="I65">
        <v>85.62</v>
      </c>
      <c r="J65" s="1">
        <f t="shared" si="20"/>
        <v>5.5271194765960763</v>
      </c>
      <c r="K65">
        <v>1.05</v>
      </c>
      <c r="L65">
        <v>1</v>
      </c>
      <c r="M65">
        <v>1</v>
      </c>
      <c r="N65" s="1">
        <v>26</v>
      </c>
      <c r="O65" s="1">
        <f t="shared" si="21"/>
        <v>16.414641288433387</v>
      </c>
      <c r="P65" s="20">
        <f t="shared" si="22"/>
        <v>21.941760765029464</v>
      </c>
    </row>
    <row r="66" spans="2:16">
      <c r="B66">
        <v>15</v>
      </c>
      <c r="C66">
        <v>20.8</v>
      </c>
      <c r="D66">
        <v>15.79</v>
      </c>
      <c r="E66">
        <f t="shared" si="24"/>
        <v>152.60999999999996</v>
      </c>
      <c r="F66">
        <f t="shared" ref="F66" si="26">F65+(B66-B65)*C65</f>
        <v>211.46999999999997</v>
      </c>
      <c r="G66" s="1">
        <f t="shared" si="19"/>
        <v>0.80701368255016337</v>
      </c>
      <c r="H66">
        <v>0.7</v>
      </c>
      <c r="I66">
        <v>85.62</v>
      </c>
      <c r="J66" s="1">
        <f t="shared" si="20"/>
        <v>5.5271194765960763</v>
      </c>
      <c r="K66">
        <v>1.05</v>
      </c>
      <c r="L66">
        <v>1</v>
      </c>
      <c r="M66">
        <v>1</v>
      </c>
      <c r="N66" s="1">
        <v>30</v>
      </c>
      <c r="O66" s="1">
        <f t="shared" si="21"/>
        <v>17.7946517002311</v>
      </c>
      <c r="P66" s="20">
        <f t="shared" si="22"/>
        <v>23.321771176827177</v>
      </c>
    </row>
    <row r="67" spans="2:16">
      <c r="G67" s="1"/>
      <c r="J67" s="1"/>
      <c r="N67" s="1"/>
      <c r="O67" s="1"/>
      <c r="P67" s="20"/>
    </row>
    <row r="68" spans="2:16">
      <c r="G68" s="1"/>
      <c r="J68" s="1"/>
      <c r="N68" s="1"/>
      <c r="O68" s="1"/>
      <c r="P68" s="20"/>
    </row>
    <row r="69" spans="2:16">
      <c r="E69" s="21"/>
      <c r="G69" s="1"/>
      <c r="J69" s="1"/>
      <c r="N69" s="1"/>
      <c r="O69" s="1"/>
      <c r="P69" s="20"/>
    </row>
    <row r="70" spans="2:16">
      <c r="E70" s="21"/>
      <c r="G70" s="1"/>
      <c r="J70" s="1"/>
      <c r="N70" s="1"/>
      <c r="O70" s="1"/>
      <c r="P70" s="20"/>
    </row>
    <row r="71" spans="2:16">
      <c r="E71" s="21"/>
      <c r="G71" s="1"/>
      <c r="I71" s="22"/>
      <c r="J71" s="1"/>
      <c r="N71" s="1"/>
      <c r="O71" s="1"/>
      <c r="P71" s="20"/>
    </row>
    <row r="72" spans="2:16">
      <c r="M72" s="1"/>
      <c r="N72" s="1"/>
    </row>
    <row r="73" spans="2:16">
      <c r="M73" s="1"/>
      <c r="N73" s="1"/>
    </row>
    <row r="74" spans="2:16">
      <c r="M74" s="1"/>
      <c r="N74" s="1"/>
    </row>
    <row r="75" spans="2:16" ht="20.399999999999999">
      <c r="B75" s="23" t="s">
        <v>12</v>
      </c>
      <c r="C75" s="23" t="s">
        <v>47</v>
      </c>
      <c r="D75" s="23" t="s">
        <v>48</v>
      </c>
      <c r="E75" s="23" t="s">
        <v>49</v>
      </c>
      <c r="F75" s="23" t="s">
        <v>50</v>
      </c>
      <c r="G75" s="23" t="s">
        <v>51</v>
      </c>
      <c r="H75" s="23" t="s">
        <v>52</v>
      </c>
      <c r="I75" s="23" t="s">
        <v>53</v>
      </c>
      <c r="J75" s="23" t="s">
        <v>54</v>
      </c>
      <c r="M75" s="1"/>
      <c r="N75" s="1"/>
    </row>
    <row r="76" spans="2:16" ht="15.6">
      <c r="B76" s="24" t="s">
        <v>31</v>
      </c>
      <c r="C76" s="25"/>
      <c r="D76" s="25"/>
      <c r="E76" s="25"/>
      <c r="F76" s="26"/>
      <c r="G76" s="25"/>
      <c r="H76" s="25"/>
      <c r="I76" s="25"/>
      <c r="J76" s="25"/>
      <c r="M76" s="1"/>
      <c r="N76" s="1"/>
    </row>
    <row r="77" spans="2:16">
      <c r="B77">
        <f>B58</f>
        <v>3</v>
      </c>
      <c r="C77" s="20">
        <f>P58</f>
        <v>18.654163237361704</v>
      </c>
      <c r="D77">
        <f>E58</f>
        <v>0</v>
      </c>
      <c r="E77">
        <f>F58</f>
        <v>0</v>
      </c>
      <c r="F77" s="27">
        <f>1-0.00765*B77</f>
        <v>0.97704999999999997</v>
      </c>
      <c r="G77" s="27"/>
      <c r="H77" s="28">
        <f>EXP((C77/14.1)+((C77/126)^2)-((C77/23.6)^3)+((C77/25.4)^4)-2.8)</f>
        <v>0.19051572491925223</v>
      </c>
      <c r="I77" s="27">
        <f>((10^2.24)/(6.8^2.56))</f>
        <v>1.2846274075918176</v>
      </c>
      <c r="J77" s="22"/>
      <c r="M77" s="1"/>
      <c r="N77" s="1"/>
    </row>
    <row r="78" spans="2:16">
      <c r="B78">
        <f t="shared" ref="B78:B85" si="27">B59</f>
        <v>4.5</v>
      </c>
      <c r="C78" s="20">
        <f t="shared" ref="C78:C85" si="28">P59</f>
        <v>25.709606766865296</v>
      </c>
      <c r="D78">
        <f t="shared" ref="D78:D85" si="29">E59</f>
        <v>24.134999999999998</v>
      </c>
      <c r="E78">
        <f t="shared" ref="E78:E85" si="30">F59</f>
        <v>24.134999999999998</v>
      </c>
      <c r="F78" s="27">
        <f t="shared" ref="F78:F80" si="31">1-0.00765*B78</f>
        <v>0.96557499999999996</v>
      </c>
      <c r="G78" s="27">
        <f t="shared" ref="G78:G85" si="32">0.65*0.16*(E78/D78)*F78</f>
        <v>0.1004198</v>
      </c>
      <c r="H78" s="28">
        <f t="shared" ref="H78:H85" si="33">EXP((C78/14.1)+((C78/126)^2)-((C78/23.6)^3)+((C78/25.4)^4)-2.8)</f>
        <v>0.30783536011434215</v>
      </c>
      <c r="I78" s="27">
        <f t="shared" ref="I78:I85" si="34">((10^2.24)/(6.8^2.56))</f>
        <v>1.2846274075918176</v>
      </c>
      <c r="J78" s="22">
        <f t="shared" ref="J78:J85" si="35">(H78*I78)/G78</f>
        <v>3.938005658533287</v>
      </c>
      <c r="M78" s="1"/>
      <c r="N78" s="1"/>
    </row>
    <row r="79" spans="2:16">
      <c r="B79">
        <f t="shared" si="27"/>
        <v>6</v>
      </c>
      <c r="C79" s="20">
        <f t="shared" si="28"/>
        <v>13.203683093842361</v>
      </c>
      <c r="D79">
        <f t="shared" si="29"/>
        <v>48.269999999999996</v>
      </c>
      <c r="E79">
        <f t="shared" si="30"/>
        <v>48.269999999999996</v>
      </c>
      <c r="F79" s="27">
        <f t="shared" si="31"/>
        <v>0.95409999999999995</v>
      </c>
      <c r="G79" s="27">
        <f t="shared" si="32"/>
        <v>9.9226400000000006E-2</v>
      </c>
      <c r="H79" s="28">
        <f t="shared" si="33"/>
        <v>0.141608053199828</v>
      </c>
      <c r="I79" s="27">
        <f t="shared" si="34"/>
        <v>1.2846274075918176</v>
      </c>
      <c r="J79" s="22">
        <f t="shared" si="35"/>
        <v>1.8333184140129968</v>
      </c>
      <c r="M79" s="1"/>
      <c r="N79" s="1"/>
    </row>
    <row r="80" spans="2:16">
      <c r="B80">
        <f t="shared" si="27"/>
        <v>7.5</v>
      </c>
      <c r="C80" s="20">
        <f t="shared" si="28"/>
        <v>12.239356238453151</v>
      </c>
      <c r="D80">
        <f t="shared" si="29"/>
        <v>72.405000000000001</v>
      </c>
      <c r="E80">
        <f t="shared" si="30"/>
        <v>72.405000000000001</v>
      </c>
      <c r="F80" s="27">
        <f t="shared" si="31"/>
        <v>0.94262500000000005</v>
      </c>
      <c r="G80" s="27">
        <f t="shared" si="32"/>
        <v>9.8033000000000009E-2</v>
      </c>
      <c r="H80" s="28">
        <f t="shared" si="33"/>
        <v>0.13424349605073355</v>
      </c>
      <c r="I80" s="27">
        <f t="shared" si="34"/>
        <v>1.2846274075918176</v>
      </c>
      <c r="J80" s="22">
        <f t="shared" si="35"/>
        <v>1.7591308469364013</v>
      </c>
      <c r="M80" s="1"/>
      <c r="N80" s="1"/>
    </row>
    <row r="81" spans="2:16">
      <c r="B81">
        <f t="shared" si="27"/>
        <v>9</v>
      </c>
      <c r="C81" s="20">
        <f t="shared" si="28"/>
        <v>15.22371349366539</v>
      </c>
      <c r="D81">
        <f t="shared" si="29"/>
        <v>96.539999999999992</v>
      </c>
      <c r="E81">
        <f>F62</f>
        <v>96.539999999999992</v>
      </c>
      <c r="F81" s="27">
        <f>1-0.00765*B81</f>
        <v>0.93115000000000003</v>
      </c>
      <c r="G81" s="27">
        <f t="shared" si="32"/>
        <v>9.6839600000000012E-2</v>
      </c>
      <c r="H81" s="28">
        <f t="shared" si="33"/>
        <v>0.15801178766211382</v>
      </c>
      <c r="I81" s="27">
        <f t="shared" si="34"/>
        <v>1.2846274075918176</v>
      </c>
      <c r="J81" s="22">
        <f t="shared" si="35"/>
        <v>2.0961081329676086</v>
      </c>
      <c r="M81" s="1"/>
      <c r="N81" s="1"/>
    </row>
    <row r="82" spans="2:16">
      <c r="B82">
        <f t="shared" si="27"/>
        <v>10.5</v>
      </c>
      <c r="C82" s="20">
        <f t="shared" si="28"/>
        <v>18.14514522766904</v>
      </c>
      <c r="D82">
        <f t="shared" si="29"/>
        <v>110.66999999999999</v>
      </c>
      <c r="E82">
        <f t="shared" si="30"/>
        <v>125.38499999999999</v>
      </c>
      <c r="F82" s="27">
        <f>1.174-0.0267*B82</f>
        <v>0.89364999999999994</v>
      </c>
      <c r="G82" s="27">
        <f>0.65*0.16*(E82/D82)*F82</f>
        <v>0.10529711526158851</v>
      </c>
      <c r="H82" s="28">
        <f t="shared" si="33"/>
        <v>0.18517682734932242</v>
      </c>
      <c r="I82" s="27">
        <f t="shared" si="34"/>
        <v>1.2846274075918176</v>
      </c>
      <c r="J82" s="22">
        <f t="shared" si="35"/>
        <v>2.2591618685171655</v>
      </c>
      <c r="M82" s="1"/>
      <c r="N82" s="1"/>
    </row>
    <row r="83" spans="2:16">
      <c r="B83">
        <f t="shared" si="27"/>
        <v>12</v>
      </c>
      <c r="C83" s="20">
        <f t="shared" si="28"/>
        <v>21.04664877053699</v>
      </c>
      <c r="D83">
        <f t="shared" si="29"/>
        <v>119.63999999999999</v>
      </c>
      <c r="E83">
        <f t="shared" si="30"/>
        <v>149.07</v>
      </c>
      <c r="F83" s="27">
        <f t="shared" ref="F83:F85" si="36">1.174-0.0267*B83</f>
        <v>0.85359999999999991</v>
      </c>
      <c r="G83" s="27">
        <f t="shared" si="32"/>
        <v>0.11061183390170513</v>
      </c>
      <c r="H83" s="28">
        <f t="shared" si="33"/>
        <v>0.21930482760902523</v>
      </c>
      <c r="I83" s="27">
        <f t="shared" si="34"/>
        <v>1.2846274075918176</v>
      </c>
      <c r="J83" s="22">
        <f t="shared" si="35"/>
        <v>2.5469697249039966</v>
      </c>
      <c r="M83" s="1"/>
      <c r="N83" s="1"/>
    </row>
    <row r="84" spans="2:16">
      <c r="B84">
        <f t="shared" si="27"/>
        <v>13.5</v>
      </c>
      <c r="C84" s="20">
        <f t="shared" si="28"/>
        <v>21.941760765029464</v>
      </c>
      <c r="D84">
        <f t="shared" si="29"/>
        <v>136.12499999999997</v>
      </c>
      <c r="E84">
        <f t="shared" si="30"/>
        <v>180.26999999999998</v>
      </c>
      <c r="F84" s="27">
        <f t="shared" si="36"/>
        <v>0.81354999999999988</v>
      </c>
      <c r="G84" s="27">
        <f t="shared" si="32"/>
        <v>0.11204775378512397</v>
      </c>
      <c r="H84" s="28">
        <f t="shared" si="33"/>
        <v>0.23216046747223612</v>
      </c>
      <c r="I84" s="27">
        <f t="shared" si="34"/>
        <v>1.2846274075918176</v>
      </c>
      <c r="J84" s="22">
        <f t="shared" si="35"/>
        <v>2.6617195740139774</v>
      </c>
      <c r="M84" s="1"/>
      <c r="N84" s="1"/>
    </row>
    <row r="85" spans="2:16">
      <c r="B85">
        <f t="shared" si="27"/>
        <v>15</v>
      </c>
      <c r="C85" s="20">
        <f t="shared" si="28"/>
        <v>23.321771176827177</v>
      </c>
      <c r="D85">
        <f t="shared" si="29"/>
        <v>152.60999999999996</v>
      </c>
      <c r="E85">
        <f t="shared" si="30"/>
        <v>211.46999999999997</v>
      </c>
      <c r="F85" s="27">
        <f t="shared" si="36"/>
        <v>0.77349999999999985</v>
      </c>
      <c r="G85" s="27">
        <f t="shared" si="32"/>
        <v>0.11147036681737763</v>
      </c>
      <c r="H85" s="28">
        <f t="shared" si="33"/>
        <v>0.25512018083290694</v>
      </c>
      <c r="I85" s="27">
        <f t="shared" si="34"/>
        <v>1.2846274075918176</v>
      </c>
      <c r="J85" s="22">
        <f t="shared" si="35"/>
        <v>2.9401031492491776</v>
      </c>
      <c r="M85" s="1"/>
      <c r="N85" s="1"/>
    </row>
    <row r="86" spans="2:16">
      <c r="C86" s="20"/>
      <c r="F86" s="27"/>
      <c r="G86" s="27"/>
      <c r="H86" s="28"/>
      <c r="I86" s="27"/>
      <c r="J86" s="22"/>
      <c r="M86" s="1"/>
      <c r="N86" s="1"/>
    </row>
    <row r="87" spans="2:16">
      <c r="C87" s="20"/>
      <c r="F87" s="27"/>
      <c r="G87" s="27"/>
      <c r="H87" s="28"/>
      <c r="I87" s="27"/>
      <c r="J87" s="22"/>
      <c r="M87" s="1"/>
      <c r="N87" s="1"/>
    </row>
    <row r="93" spans="2:16" ht="22.8">
      <c r="E93" s="32" t="s">
        <v>56</v>
      </c>
      <c r="F93" s="32"/>
      <c r="G93" s="32"/>
      <c r="H93" s="32"/>
      <c r="N93" s="1"/>
      <c r="O93" s="1"/>
    </row>
    <row r="94" spans="2:16" ht="22.8">
      <c r="C94" s="29"/>
      <c r="D94" s="29"/>
      <c r="E94" s="31" t="s">
        <v>1</v>
      </c>
      <c r="F94" s="31"/>
      <c r="G94" s="31"/>
      <c r="H94" s="31"/>
      <c r="I94" s="31"/>
      <c r="J94" s="31"/>
      <c r="K94" s="31"/>
      <c r="L94" s="29"/>
      <c r="M94" s="29"/>
      <c r="N94" s="30"/>
      <c r="O94" s="30"/>
      <c r="P94" s="29"/>
    </row>
    <row r="95" spans="2:16" ht="24.6">
      <c r="E95" s="3" t="s">
        <v>2</v>
      </c>
      <c r="F95" s="3"/>
      <c r="G95" s="3"/>
      <c r="H95" s="3"/>
      <c r="I95" s="3"/>
      <c r="N95" s="1"/>
      <c r="O95" s="1"/>
    </row>
    <row r="96" spans="2:16">
      <c r="N96" s="1"/>
      <c r="O96" s="1"/>
    </row>
    <row r="97" spans="2:18" ht="30">
      <c r="C97" s="4" t="s">
        <v>3</v>
      </c>
      <c r="D97" s="4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I97" s="5" t="s">
        <v>8</v>
      </c>
      <c r="J97" s="5" t="s">
        <v>6</v>
      </c>
      <c r="K97" s="5" t="s">
        <v>6</v>
      </c>
      <c r="L97" s="5" t="s">
        <v>6</v>
      </c>
      <c r="M97" s="5" t="s">
        <v>9</v>
      </c>
      <c r="N97" s="6" t="s">
        <v>10</v>
      </c>
      <c r="O97" s="6" t="s">
        <v>11</v>
      </c>
      <c r="P97" s="5" t="s">
        <v>11</v>
      </c>
      <c r="Q97" s="7"/>
    </row>
    <row r="98" spans="2:18" ht="24.6">
      <c r="B98" s="8" t="s">
        <v>12</v>
      </c>
      <c r="C98" s="4" t="s">
        <v>13</v>
      </c>
      <c r="D98" s="4" t="s">
        <v>13</v>
      </c>
      <c r="E98" s="5" t="s">
        <v>13</v>
      </c>
      <c r="F98" s="5" t="s">
        <v>13</v>
      </c>
      <c r="G98" s="5" t="s">
        <v>14</v>
      </c>
      <c r="H98" s="5" t="s">
        <v>15</v>
      </c>
      <c r="I98" s="5" t="s">
        <v>16</v>
      </c>
      <c r="J98" s="5" t="s">
        <v>17</v>
      </c>
      <c r="K98" s="5" t="s">
        <v>18</v>
      </c>
      <c r="L98" s="5" t="s">
        <v>19</v>
      </c>
      <c r="M98" s="5" t="s">
        <v>20</v>
      </c>
      <c r="N98" s="6" t="s">
        <v>21</v>
      </c>
      <c r="O98" s="6" t="s">
        <v>21</v>
      </c>
      <c r="P98" s="5" t="s">
        <v>21</v>
      </c>
      <c r="R98" s="2" t="s">
        <v>22</v>
      </c>
    </row>
    <row r="99" spans="2:18" ht="16.2">
      <c r="B99" s="9"/>
      <c r="C99" s="4" t="s">
        <v>23</v>
      </c>
      <c r="D99" s="4" t="s">
        <v>24</v>
      </c>
      <c r="E99" s="5" t="s">
        <v>25</v>
      </c>
      <c r="F99" s="5" t="s">
        <v>25</v>
      </c>
      <c r="G99" s="10"/>
      <c r="H99" s="5" t="s">
        <v>6</v>
      </c>
      <c r="I99" s="10"/>
      <c r="J99" s="10"/>
      <c r="K99" s="5" t="s">
        <v>26</v>
      </c>
      <c r="L99" s="5" t="s">
        <v>27</v>
      </c>
      <c r="M99" s="5" t="s">
        <v>28</v>
      </c>
      <c r="N99" s="11"/>
      <c r="O99" s="6" t="s">
        <v>29</v>
      </c>
      <c r="P99" s="5" t="s">
        <v>30</v>
      </c>
    </row>
    <row r="100" spans="2:18" ht="23.4">
      <c r="B100" s="9" t="s">
        <v>31</v>
      </c>
      <c r="C100" s="12" t="s">
        <v>32</v>
      </c>
      <c r="D100" s="12" t="s">
        <v>33</v>
      </c>
      <c r="E100" s="13" t="s">
        <v>34</v>
      </c>
      <c r="F100" s="14" t="s">
        <v>35</v>
      </c>
      <c r="G100" s="15" t="s">
        <v>36</v>
      </c>
      <c r="H100" s="15" t="s">
        <v>37</v>
      </c>
      <c r="I100" s="15" t="s">
        <v>38</v>
      </c>
      <c r="J100" s="15" t="s">
        <v>39</v>
      </c>
      <c r="K100" s="5" t="s">
        <v>40</v>
      </c>
      <c r="L100" s="10"/>
      <c r="M100" s="10"/>
      <c r="N100" s="11"/>
      <c r="O100" s="16" t="s">
        <v>41</v>
      </c>
      <c r="P100" s="5" t="s">
        <v>6</v>
      </c>
    </row>
    <row r="101" spans="2:18" ht="21">
      <c r="J101" s="17"/>
      <c r="K101" s="15" t="s">
        <v>42</v>
      </c>
      <c r="L101" s="15" t="s">
        <v>43</v>
      </c>
      <c r="M101" s="15" t="s">
        <v>44</v>
      </c>
      <c r="N101" s="18" t="s">
        <v>45</v>
      </c>
      <c r="O101" s="11"/>
      <c r="P101" s="19" t="s">
        <v>46</v>
      </c>
    </row>
    <row r="102" spans="2:18">
      <c r="N102" s="1"/>
      <c r="O102" s="1"/>
    </row>
    <row r="103" spans="2:18">
      <c r="B103">
        <v>3</v>
      </c>
      <c r="D103">
        <v>16.190000000000001</v>
      </c>
      <c r="E103">
        <f>F103</f>
        <v>0</v>
      </c>
      <c r="F103">
        <v>0</v>
      </c>
      <c r="G103" s="1">
        <f>2.2/(1.2+E103/100)</f>
        <v>1.8333333333333335</v>
      </c>
      <c r="H103">
        <v>0.7</v>
      </c>
      <c r="I103">
        <v>95.68</v>
      </c>
      <c r="J103" s="1">
        <f>EXP(1.63+9.7/(I103+0.001)-(15.7/(I103+0.001))^2)</f>
        <v>5.4983828614909367</v>
      </c>
      <c r="K103">
        <v>1.05</v>
      </c>
      <c r="L103">
        <v>0.75</v>
      </c>
      <c r="M103">
        <v>1</v>
      </c>
      <c r="N103" s="1">
        <v>10</v>
      </c>
      <c r="O103" s="1">
        <f>N103*M103*L103*K103*H103*G103</f>
        <v>10.106249999999999</v>
      </c>
      <c r="P103" s="20">
        <f>O103+J103</f>
        <v>15.604632861490936</v>
      </c>
    </row>
    <row r="104" spans="2:18">
      <c r="B104">
        <v>4</v>
      </c>
      <c r="D104">
        <v>16.190000000000001</v>
      </c>
      <c r="E104">
        <f t="shared" ref="E104:E107" si="37">F104</f>
        <v>16.190000000000001</v>
      </c>
      <c r="F104">
        <f>F103+(B104-B103)*D103</f>
        <v>16.190000000000001</v>
      </c>
      <c r="G104" s="1">
        <f t="shared" ref="G104:G111" si="38">2.2/(1.2+E104/100)</f>
        <v>1.6153902636023205</v>
      </c>
      <c r="H104">
        <v>0.7</v>
      </c>
      <c r="I104">
        <v>95.68</v>
      </c>
      <c r="J104" s="1">
        <f t="shared" ref="J104:J111" si="39">EXP(1.63+9.7/(I104+0.001)-(15.7/(I104+0.001))^2)</f>
        <v>5.4983828614909367</v>
      </c>
      <c r="K104">
        <v>1.05</v>
      </c>
      <c r="L104">
        <v>1</v>
      </c>
      <c r="M104">
        <v>1</v>
      </c>
      <c r="N104" s="1">
        <v>10</v>
      </c>
      <c r="O104" s="1">
        <f t="shared" ref="O104:O111" si="40">N104*M104*L104*K104*H104*G104</f>
        <v>11.873118437477055</v>
      </c>
      <c r="P104" s="20">
        <f t="shared" ref="P104:P111" si="41">O104+J104</f>
        <v>17.371501298967992</v>
      </c>
    </row>
    <row r="105" spans="2:18">
      <c r="B105">
        <v>4.5</v>
      </c>
      <c r="D105">
        <v>16.48</v>
      </c>
      <c r="E105">
        <f t="shared" si="37"/>
        <v>24.285000000000004</v>
      </c>
      <c r="F105">
        <f t="shared" ref="F105:F108" si="42">F104+(B105-B104)*D104</f>
        <v>24.285000000000004</v>
      </c>
      <c r="G105" s="1">
        <f t="shared" si="38"/>
        <v>1.5247600235644732</v>
      </c>
      <c r="H105">
        <v>0.7</v>
      </c>
      <c r="I105">
        <v>86.88</v>
      </c>
      <c r="J105" s="1">
        <f t="shared" si="39"/>
        <v>5.52339090342607</v>
      </c>
      <c r="K105">
        <v>1.05</v>
      </c>
      <c r="L105">
        <v>1</v>
      </c>
      <c r="M105">
        <v>1</v>
      </c>
      <c r="N105" s="1">
        <v>20</v>
      </c>
      <c r="O105" s="1">
        <f t="shared" si="40"/>
        <v>22.413972346397756</v>
      </c>
      <c r="P105" s="20">
        <f t="shared" si="41"/>
        <v>27.937363249823825</v>
      </c>
    </row>
    <row r="106" spans="2:18">
      <c r="B106">
        <v>6</v>
      </c>
      <c r="D106">
        <v>16.48</v>
      </c>
      <c r="E106">
        <f t="shared" si="37"/>
        <v>49.005000000000003</v>
      </c>
      <c r="F106">
        <f t="shared" si="42"/>
        <v>49.005000000000003</v>
      </c>
      <c r="G106" s="1">
        <f t="shared" si="38"/>
        <v>1.3017366350107986</v>
      </c>
      <c r="H106">
        <v>0.7</v>
      </c>
      <c r="I106">
        <v>86.88</v>
      </c>
      <c r="J106" s="1">
        <f t="shared" si="39"/>
        <v>5.52339090342607</v>
      </c>
      <c r="K106">
        <v>1.05</v>
      </c>
      <c r="L106">
        <v>1</v>
      </c>
      <c r="M106">
        <v>1</v>
      </c>
      <c r="N106" s="1">
        <v>6</v>
      </c>
      <c r="O106" s="1">
        <f t="shared" si="40"/>
        <v>5.7406585603976223</v>
      </c>
      <c r="P106" s="20">
        <f t="shared" si="41"/>
        <v>11.264049463823692</v>
      </c>
    </row>
    <row r="107" spans="2:18">
      <c r="B107">
        <v>7.5</v>
      </c>
      <c r="D107">
        <v>16.48</v>
      </c>
      <c r="E107">
        <f t="shared" si="37"/>
        <v>73.724999999999994</v>
      </c>
      <c r="F107">
        <f t="shared" si="42"/>
        <v>73.724999999999994</v>
      </c>
      <c r="G107" s="1">
        <f t="shared" si="38"/>
        <v>1.1356304039230869</v>
      </c>
      <c r="H107">
        <v>0.7</v>
      </c>
      <c r="I107">
        <v>86.88</v>
      </c>
      <c r="J107" s="1">
        <f t="shared" si="39"/>
        <v>5.52339090342607</v>
      </c>
      <c r="K107">
        <v>1.05</v>
      </c>
      <c r="L107">
        <v>1</v>
      </c>
      <c r="M107">
        <v>1</v>
      </c>
      <c r="N107" s="1">
        <v>11</v>
      </c>
      <c r="O107" s="1">
        <f t="shared" si="40"/>
        <v>9.1815718157181578</v>
      </c>
      <c r="P107" s="20">
        <f t="shared" si="41"/>
        <v>14.704962719144227</v>
      </c>
    </row>
    <row r="108" spans="2:18">
      <c r="B108">
        <v>9</v>
      </c>
      <c r="C108">
        <v>20.5</v>
      </c>
      <c r="D108">
        <v>16.48</v>
      </c>
      <c r="E108">
        <f>F108-(B108-9)*9.81</f>
        <v>98.444999999999993</v>
      </c>
      <c r="F108">
        <f t="shared" si="42"/>
        <v>98.444999999999993</v>
      </c>
      <c r="G108" s="1">
        <f t="shared" si="38"/>
        <v>1.0071184966467532</v>
      </c>
      <c r="H108">
        <v>0.7</v>
      </c>
      <c r="I108">
        <v>86.88</v>
      </c>
      <c r="J108" s="1">
        <f t="shared" si="39"/>
        <v>5.52339090342607</v>
      </c>
      <c r="K108">
        <v>1.05</v>
      </c>
      <c r="L108">
        <v>1</v>
      </c>
      <c r="M108">
        <v>1</v>
      </c>
      <c r="N108" s="1">
        <v>17</v>
      </c>
      <c r="O108" s="1">
        <f t="shared" si="40"/>
        <v>12.583945615601182</v>
      </c>
      <c r="P108" s="20">
        <f t="shared" si="41"/>
        <v>18.107336519027253</v>
      </c>
    </row>
    <row r="109" spans="2:18">
      <c r="B109">
        <v>10.5</v>
      </c>
      <c r="C109">
        <v>20.3</v>
      </c>
      <c r="D109">
        <v>16</v>
      </c>
      <c r="E109">
        <f t="shared" ref="E109:E112" si="43">F109-(B109-9)*9.81</f>
        <v>114.47999999999999</v>
      </c>
      <c r="F109">
        <f>F108+(B109-B108)*C108</f>
        <v>129.19499999999999</v>
      </c>
      <c r="G109" s="1">
        <f t="shared" si="38"/>
        <v>0.93824633230979204</v>
      </c>
      <c r="H109">
        <v>0.7</v>
      </c>
      <c r="I109">
        <v>83.14</v>
      </c>
      <c r="J109" s="1">
        <f t="shared" si="39"/>
        <v>5.5345502146033843</v>
      </c>
      <c r="K109">
        <v>1.05</v>
      </c>
      <c r="L109">
        <v>1</v>
      </c>
      <c r="M109">
        <v>1</v>
      </c>
      <c r="N109" s="1">
        <v>9</v>
      </c>
      <c r="O109" s="1">
        <f t="shared" si="40"/>
        <v>6.2064994882292748</v>
      </c>
      <c r="P109" s="20">
        <f t="shared" si="41"/>
        <v>11.741049702832658</v>
      </c>
    </row>
    <row r="110" spans="2:18">
      <c r="B110">
        <v>12</v>
      </c>
      <c r="C110">
        <v>20.3</v>
      </c>
      <c r="D110">
        <v>16</v>
      </c>
      <c r="E110">
        <f t="shared" si="43"/>
        <v>130.21499999999997</v>
      </c>
      <c r="F110">
        <f>F109+(B110-B109)*C109</f>
        <v>159.64499999999998</v>
      </c>
      <c r="G110" s="1">
        <f t="shared" si="38"/>
        <v>0.87924385028875196</v>
      </c>
      <c r="H110">
        <v>0.7</v>
      </c>
      <c r="I110">
        <v>83.14</v>
      </c>
      <c r="J110" s="1">
        <f t="shared" si="39"/>
        <v>5.5345502146033843</v>
      </c>
      <c r="K110">
        <v>1.05</v>
      </c>
      <c r="L110">
        <v>1</v>
      </c>
      <c r="M110">
        <v>1</v>
      </c>
      <c r="N110" s="1">
        <v>35</v>
      </c>
      <c r="O110" s="1">
        <f t="shared" si="40"/>
        <v>22.618548048678143</v>
      </c>
      <c r="P110" s="20">
        <f t="shared" si="41"/>
        <v>28.153098263281528</v>
      </c>
    </row>
    <row r="111" spans="2:18">
      <c r="B111">
        <v>13.5</v>
      </c>
      <c r="C111">
        <v>20.3</v>
      </c>
      <c r="D111">
        <v>16</v>
      </c>
      <c r="E111">
        <f t="shared" si="43"/>
        <v>145.94999999999996</v>
      </c>
      <c r="F111">
        <f t="shared" ref="F111" si="44">F110+(B111-B110)*C110</f>
        <v>190.09499999999997</v>
      </c>
      <c r="G111" s="1">
        <f t="shared" si="38"/>
        <v>0.8272231622485432</v>
      </c>
      <c r="H111">
        <v>0.7</v>
      </c>
      <c r="I111">
        <v>83.14</v>
      </c>
      <c r="J111" s="1">
        <f t="shared" si="39"/>
        <v>5.5345502146033843</v>
      </c>
      <c r="K111">
        <v>1.05</v>
      </c>
      <c r="L111">
        <v>1</v>
      </c>
      <c r="M111">
        <v>1</v>
      </c>
      <c r="N111" s="1">
        <v>29</v>
      </c>
      <c r="O111" s="1">
        <f t="shared" si="40"/>
        <v>17.6322617033277</v>
      </c>
      <c r="P111" s="20">
        <f t="shared" si="41"/>
        <v>23.166811917931085</v>
      </c>
    </row>
    <row r="112" spans="2:18">
      <c r="B112">
        <v>15</v>
      </c>
      <c r="C112">
        <v>20.3</v>
      </c>
      <c r="D112">
        <v>16</v>
      </c>
      <c r="E112">
        <f t="shared" si="43"/>
        <v>161.68499999999995</v>
      </c>
      <c r="F112">
        <f t="shared" ref="F112" si="45">F111+(B112-B111)*C111</f>
        <v>220.54499999999996</v>
      </c>
      <c r="G112" s="1">
        <f t="shared" ref="G112" si="46">2.2/(1.2+E112/100)</f>
        <v>0.78101425351012677</v>
      </c>
      <c r="H112">
        <v>0.7</v>
      </c>
      <c r="I112">
        <v>83.14</v>
      </c>
      <c r="J112" s="1">
        <f t="shared" ref="J112" si="47">EXP(1.63+9.7/(I112+0.001)-(15.7/(I112+0.001))^2)</f>
        <v>5.5345502146033843</v>
      </c>
      <c r="K112">
        <v>1.05</v>
      </c>
      <c r="L112">
        <v>1</v>
      </c>
      <c r="M112">
        <v>1</v>
      </c>
      <c r="N112" s="1">
        <v>42</v>
      </c>
      <c r="O112" s="1">
        <f t="shared" ref="O112" si="48">N112*M112*L112*K112*H112*G112</f>
        <v>24.109910005857611</v>
      </c>
      <c r="P112" s="20">
        <f t="shared" ref="P112" si="49">O112+J112</f>
        <v>29.644460220460996</v>
      </c>
    </row>
    <row r="113" spans="2:16">
      <c r="G113" s="1"/>
      <c r="J113" s="1"/>
      <c r="N113" s="1"/>
      <c r="O113" s="1"/>
      <c r="P113" s="20"/>
    </row>
    <row r="114" spans="2:16">
      <c r="E114" s="21"/>
      <c r="G114" s="1"/>
      <c r="J114" s="1"/>
      <c r="N114" s="1"/>
      <c r="O114" s="1"/>
      <c r="P114" s="20"/>
    </row>
    <row r="115" spans="2:16">
      <c r="E115" s="21"/>
      <c r="G115" s="1"/>
      <c r="J115" s="1"/>
      <c r="N115" s="1"/>
      <c r="O115" s="1"/>
      <c r="P115" s="20"/>
    </row>
    <row r="116" spans="2:16">
      <c r="E116" s="21"/>
      <c r="G116" s="1"/>
      <c r="I116" s="22"/>
      <c r="J116" s="1"/>
      <c r="N116" s="1"/>
      <c r="O116" s="1"/>
      <c r="P116" s="20"/>
    </row>
    <row r="117" spans="2:16">
      <c r="M117" s="1"/>
      <c r="N117" s="1"/>
    </row>
    <row r="118" spans="2:16">
      <c r="M118" s="1"/>
      <c r="N118" s="1"/>
    </row>
    <row r="119" spans="2:16">
      <c r="M119" s="1"/>
      <c r="N119" s="1"/>
    </row>
    <row r="120" spans="2:16" ht="20.399999999999999">
      <c r="B120" s="23" t="s">
        <v>12</v>
      </c>
      <c r="C120" s="23" t="s">
        <v>47</v>
      </c>
      <c r="D120" s="23" t="s">
        <v>48</v>
      </c>
      <c r="E120" s="23" t="s">
        <v>49</v>
      </c>
      <c r="F120" s="23" t="s">
        <v>50</v>
      </c>
      <c r="G120" s="23" t="s">
        <v>51</v>
      </c>
      <c r="H120" s="23" t="s">
        <v>52</v>
      </c>
      <c r="I120" s="23" t="s">
        <v>53</v>
      </c>
      <c r="J120" s="23" t="s">
        <v>54</v>
      </c>
      <c r="M120" s="1"/>
      <c r="N120" s="1"/>
    </row>
    <row r="121" spans="2:16" ht="15.6">
      <c r="B121" s="24" t="s">
        <v>31</v>
      </c>
      <c r="C121" s="25"/>
      <c r="D121" s="25"/>
      <c r="E121" s="25"/>
      <c r="F121" s="26"/>
      <c r="G121" s="25"/>
      <c r="H121" s="25"/>
      <c r="I121" s="25"/>
      <c r="J121" s="25"/>
      <c r="M121" s="1"/>
      <c r="N121" s="1"/>
    </row>
    <row r="122" spans="2:16">
      <c r="B122">
        <f>B103</f>
        <v>3</v>
      </c>
      <c r="C122" s="20">
        <f>P103</f>
        <v>15.604632861490936</v>
      </c>
      <c r="D122">
        <f>E103</f>
        <v>0</v>
      </c>
      <c r="E122">
        <f>F103</f>
        <v>0</v>
      </c>
      <c r="F122" s="27">
        <f>1-0.00765*B122</f>
        <v>0.97704999999999997</v>
      </c>
      <c r="G122" s="27"/>
      <c r="H122" s="28">
        <f>EXP((C122/14.1)+((C122/126)^2)-((C122/23.6)^3)+((C122/25.4)^4)-2.8)</f>
        <v>0.16128546619927706</v>
      </c>
      <c r="I122" s="27">
        <f>((10^2.24)/(6.8^2.56))</f>
        <v>1.2846274075918176</v>
      </c>
      <c r="J122" s="22"/>
      <c r="M122" s="1"/>
      <c r="N122" s="1"/>
    </row>
    <row r="123" spans="2:16">
      <c r="B123">
        <f t="shared" ref="B123:B131" si="50">B104</f>
        <v>4</v>
      </c>
      <c r="C123" s="20">
        <f t="shared" ref="C123:C130" si="51">P104</f>
        <v>17.371501298967992</v>
      </c>
      <c r="D123">
        <f t="shared" ref="D123:D130" si="52">E104</f>
        <v>16.190000000000001</v>
      </c>
      <c r="E123">
        <f t="shared" ref="E123:E125" si="53">F104</f>
        <v>16.190000000000001</v>
      </c>
      <c r="F123" s="27">
        <f t="shared" ref="F123:F125" si="54">1-0.00765*B123</f>
        <v>0.96940000000000004</v>
      </c>
      <c r="G123" s="27">
        <f t="shared" ref="G123:G126" si="55">0.65*0.16*(E123/D123)*F123</f>
        <v>0.10081760000000001</v>
      </c>
      <c r="H123" s="28">
        <f t="shared" ref="H123:H130" si="56">EXP((C123/14.1)+((C123/126)^2)-((C123/23.6)^3)+((C123/25.4)^4)-2.8)</f>
        <v>0.17746063715710494</v>
      </c>
      <c r="I123" s="27">
        <f t="shared" ref="I123:I131" si="57">((10^2.24)/(6.8^2.56))</f>
        <v>1.2846274075918176</v>
      </c>
      <c r="J123" s="22">
        <f t="shared" ref="J123:J130" si="58">(H123*I123)/G123</f>
        <v>2.2612202458769493</v>
      </c>
      <c r="M123" s="1"/>
      <c r="N123" s="1"/>
    </row>
    <row r="124" spans="2:16">
      <c r="B124">
        <f t="shared" si="50"/>
        <v>4.5</v>
      </c>
      <c r="C124" s="20">
        <f t="shared" si="51"/>
        <v>27.937363249823825</v>
      </c>
      <c r="D124">
        <f t="shared" si="52"/>
        <v>24.285000000000004</v>
      </c>
      <c r="E124">
        <f t="shared" si="53"/>
        <v>24.285000000000004</v>
      </c>
      <c r="F124" s="27">
        <f t="shared" si="54"/>
        <v>0.96557499999999996</v>
      </c>
      <c r="G124" s="27">
        <f t="shared" si="55"/>
        <v>0.1004198</v>
      </c>
      <c r="H124" s="28">
        <f t="shared" si="56"/>
        <v>0.38105277153428985</v>
      </c>
      <c r="I124" s="27">
        <f t="shared" si="57"/>
        <v>1.2846274075918176</v>
      </c>
      <c r="J124" s="22">
        <f t="shared" si="58"/>
        <v>4.8746445825601317</v>
      </c>
      <c r="M124" s="1"/>
      <c r="N124" s="1"/>
    </row>
    <row r="125" spans="2:16">
      <c r="B125">
        <f t="shared" si="50"/>
        <v>6</v>
      </c>
      <c r="C125" s="20">
        <f t="shared" si="51"/>
        <v>11.264049463823692</v>
      </c>
      <c r="D125">
        <f t="shared" si="52"/>
        <v>49.005000000000003</v>
      </c>
      <c r="E125">
        <f t="shared" si="53"/>
        <v>49.005000000000003</v>
      </c>
      <c r="F125" s="27">
        <f t="shared" si="54"/>
        <v>0.95409999999999995</v>
      </c>
      <c r="G125" s="27">
        <f t="shared" si="55"/>
        <v>9.9226400000000006E-2</v>
      </c>
      <c r="H125" s="28">
        <f t="shared" si="56"/>
        <v>0.12704768575176237</v>
      </c>
      <c r="I125" s="27">
        <f t="shared" si="57"/>
        <v>1.2846274075918176</v>
      </c>
      <c r="J125" s="22">
        <f t="shared" si="58"/>
        <v>1.6448136704327314</v>
      </c>
      <c r="M125" s="1"/>
      <c r="N125" s="1"/>
    </row>
    <row r="126" spans="2:16">
      <c r="B126">
        <f t="shared" si="50"/>
        <v>7.5</v>
      </c>
      <c r="C126" s="20">
        <f t="shared" si="51"/>
        <v>14.704962719144227</v>
      </c>
      <c r="D126">
        <f t="shared" si="52"/>
        <v>73.724999999999994</v>
      </c>
      <c r="E126">
        <f>F107</f>
        <v>73.724999999999994</v>
      </c>
      <c r="F126" s="27">
        <f>1-0.00765*B126</f>
        <v>0.94262500000000005</v>
      </c>
      <c r="G126" s="27">
        <f t="shared" si="55"/>
        <v>9.8033000000000009E-2</v>
      </c>
      <c r="H126" s="28">
        <f t="shared" si="56"/>
        <v>0.15365443308558033</v>
      </c>
      <c r="I126" s="27">
        <f t="shared" si="57"/>
        <v>1.2846274075918176</v>
      </c>
      <c r="J126" s="22">
        <f t="shared" si="58"/>
        <v>2.0134923550204467</v>
      </c>
      <c r="M126" s="1"/>
      <c r="N126" s="1"/>
    </row>
    <row r="127" spans="2:16">
      <c r="B127">
        <f t="shared" si="50"/>
        <v>9</v>
      </c>
      <c r="C127" s="20">
        <f t="shared" si="51"/>
        <v>18.107336519027253</v>
      </c>
      <c r="D127">
        <f t="shared" si="52"/>
        <v>98.444999999999993</v>
      </c>
      <c r="E127">
        <f t="shared" ref="E127:E130" si="59">F108</f>
        <v>98.444999999999993</v>
      </c>
      <c r="F127" s="27">
        <f>1-0.00765*B127</f>
        <v>0.93115000000000003</v>
      </c>
      <c r="G127" s="27">
        <f>0.65*0.16*(E127/D127)*F127</f>
        <v>9.6839600000000012E-2</v>
      </c>
      <c r="H127" s="28">
        <f t="shared" si="56"/>
        <v>0.18478901774802195</v>
      </c>
      <c r="I127" s="27">
        <f t="shared" si="57"/>
        <v>1.2846274075918176</v>
      </c>
      <c r="J127" s="22">
        <f t="shared" si="58"/>
        <v>2.451321947024562</v>
      </c>
      <c r="M127" s="1"/>
      <c r="N127" s="1"/>
    </row>
    <row r="128" spans="2:16">
      <c r="B128">
        <f t="shared" si="50"/>
        <v>10.5</v>
      </c>
      <c r="C128" s="20">
        <f t="shared" si="51"/>
        <v>11.741049702832658</v>
      </c>
      <c r="D128">
        <f t="shared" si="52"/>
        <v>114.47999999999999</v>
      </c>
      <c r="E128">
        <f t="shared" si="59"/>
        <v>129.19499999999999</v>
      </c>
      <c r="F128" s="27">
        <f>1.174-0.0267*B128</f>
        <v>0.89364999999999994</v>
      </c>
      <c r="G128" s="27">
        <f t="shared" ref="G128:G130" si="60">0.65*0.16*(E128/D128)*F128</f>
        <v>0.10488584575471699</v>
      </c>
      <c r="H128" s="28">
        <f t="shared" si="56"/>
        <v>0.13053696557945058</v>
      </c>
      <c r="I128" s="27">
        <f t="shared" si="57"/>
        <v>1.2846274075918176</v>
      </c>
      <c r="J128" s="22">
        <f t="shared" si="58"/>
        <v>1.5987987938752966</v>
      </c>
      <c r="M128" s="1"/>
      <c r="N128" s="1"/>
    </row>
    <row r="129" spans="2:17">
      <c r="B129">
        <f t="shared" si="50"/>
        <v>12</v>
      </c>
      <c r="C129" s="20">
        <f t="shared" si="51"/>
        <v>28.153098263281528</v>
      </c>
      <c r="D129">
        <f t="shared" si="52"/>
        <v>130.21499999999997</v>
      </c>
      <c r="E129">
        <f t="shared" si="59"/>
        <v>159.64499999999998</v>
      </c>
      <c r="F129" s="27">
        <f t="shared" ref="F129:F130" si="61">1.174-0.0267*B129</f>
        <v>0.85359999999999991</v>
      </c>
      <c r="G129" s="27">
        <f t="shared" si="60"/>
        <v>0.10883837567100565</v>
      </c>
      <c r="H129" s="28">
        <f t="shared" si="56"/>
        <v>0.38994483972594202</v>
      </c>
      <c r="I129" s="27">
        <f t="shared" si="57"/>
        <v>1.2846274075918176</v>
      </c>
      <c r="J129" s="22">
        <f t="shared" si="58"/>
        <v>4.6025478189343429</v>
      </c>
      <c r="M129" s="1"/>
      <c r="N129" s="1"/>
    </row>
    <row r="130" spans="2:17">
      <c r="B130">
        <f t="shared" si="50"/>
        <v>13.5</v>
      </c>
      <c r="C130" s="20">
        <f t="shared" si="51"/>
        <v>23.166811917931085</v>
      </c>
      <c r="D130">
        <f t="shared" si="52"/>
        <v>145.94999999999996</v>
      </c>
      <c r="E130">
        <f t="shared" si="59"/>
        <v>190.09499999999997</v>
      </c>
      <c r="F130" s="27">
        <f t="shared" si="61"/>
        <v>0.81354999999999988</v>
      </c>
      <c r="G130" s="27">
        <f t="shared" si="60"/>
        <v>0.11020065689619733</v>
      </c>
      <c r="H130" s="28">
        <f t="shared" si="56"/>
        <v>0.25231985653465788</v>
      </c>
      <c r="I130" s="27">
        <f t="shared" si="57"/>
        <v>1.2846274075918176</v>
      </c>
      <c r="J130" s="22">
        <f t="shared" si="58"/>
        <v>2.9413345828725439</v>
      </c>
      <c r="M130" s="1"/>
      <c r="N130" s="1"/>
    </row>
    <row r="131" spans="2:17">
      <c r="B131">
        <f t="shared" si="50"/>
        <v>15</v>
      </c>
      <c r="C131" s="20">
        <f t="shared" ref="C131" si="62">P112</f>
        <v>29.644460220460996</v>
      </c>
      <c r="D131">
        <f t="shared" ref="D131" si="63">E112</f>
        <v>161.68499999999995</v>
      </c>
      <c r="E131">
        <f t="shared" ref="E131" si="64">F112</f>
        <v>220.54499999999996</v>
      </c>
      <c r="F131" s="27">
        <f t="shared" ref="F131" si="65">1.174-0.0267*B131</f>
        <v>0.77349999999999985</v>
      </c>
      <c r="G131" s="27">
        <f t="shared" ref="G131" si="66">0.65*0.16*(E131/D131)*F131</f>
        <v>0.10972892958530478</v>
      </c>
      <c r="H131" s="28">
        <f t="shared" ref="H131" si="67">EXP((C131/14.1)+((C131/126)^2)-((C131/23.6)^3)+((C131/25.4)^4)-2.8)</f>
        <v>0.46359048962064436</v>
      </c>
      <c r="I131" s="27">
        <f t="shared" si="57"/>
        <v>1.2846274075918176</v>
      </c>
      <c r="J131" s="22">
        <f t="shared" ref="J131" si="68">(H131*I131)/G131</f>
        <v>5.4273841102460398</v>
      </c>
    </row>
    <row r="140" spans="2:17" ht="22.8">
      <c r="E140" s="32" t="s">
        <v>57</v>
      </c>
      <c r="F140" s="32"/>
      <c r="G140" s="32"/>
      <c r="H140" s="32"/>
      <c r="N140" s="1"/>
      <c r="O140" s="1"/>
    </row>
    <row r="141" spans="2:17" ht="22.8">
      <c r="C141" s="29"/>
      <c r="D141" s="29"/>
      <c r="E141" s="31" t="s">
        <v>1</v>
      </c>
      <c r="F141" s="31"/>
      <c r="G141" s="31"/>
      <c r="H141" s="31"/>
      <c r="I141" s="31"/>
      <c r="J141" s="31"/>
      <c r="K141" s="31"/>
      <c r="L141" s="29"/>
      <c r="M141" s="29"/>
      <c r="N141" s="30"/>
      <c r="O141" s="30"/>
      <c r="P141" s="29"/>
    </row>
    <row r="142" spans="2:17" ht="24.6">
      <c r="E142" s="3" t="s">
        <v>2</v>
      </c>
      <c r="F142" s="3"/>
      <c r="G142" s="3"/>
      <c r="H142" s="3"/>
      <c r="I142" s="3"/>
      <c r="N142" s="1"/>
      <c r="O142" s="1"/>
    </row>
    <row r="143" spans="2:17">
      <c r="N143" s="1"/>
      <c r="O143" s="1"/>
    </row>
    <row r="144" spans="2:17" ht="30">
      <c r="C144" s="4" t="s">
        <v>3</v>
      </c>
      <c r="D144" s="4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I144" s="5" t="s">
        <v>8</v>
      </c>
      <c r="J144" s="5" t="s">
        <v>6</v>
      </c>
      <c r="K144" s="5" t="s">
        <v>6</v>
      </c>
      <c r="L144" s="5" t="s">
        <v>6</v>
      </c>
      <c r="M144" s="5" t="s">
        <v>9</v>
      </c>
      <c r="N144" s="6" t="s">
        <v>10</v>
      </c>
      <c r="O144" s="6" t="s">
        <v>11</v>
      </c>
      <c r="P144" s="5" t="s">
        <v>11</v>
      </c>
      <c r="Q144" s="7"/>
    </row>
    <row r="145" spans="2:18" ht="24.6">
      <c r="B145" s="8" t="s">
        <v>12</v>
      </c>
      <c r="C145" s="4" t="s">
        <v>13</v>
      </c>
      <c r="D145" s="4" t="s">
        <v>13</v>
      </c>
      <c r="E145" s="5" t="s">
        <v>13</v>
      </c>
      <c r="F145" s="5" t="s">
        <v>13</v>
      </c>
      <c r="G145" s="5" t="s">
        <v>14</v>
      </c>
      <c r="H145" s="5" t="s">
        <v>15</v>
      </c>
      <c r="I145" s="5" t="s">
        <v>16</v>
      </c>
      <c r="J145" s="5" t="s">
        <v>17</v>
      </c>
      <c r="K145" s="5" t="s">
        <v>18</v>
      </c>
      <c r="L145" s="5" t="s">
        <v>19</v>
      </c>
      <c r="M145" s="5" t="s">
        <v>20</v>
      </c>
      <c r="N145" s="6" t="s">
        <v>21</v>
      </c>
      <c r="O145" s="6" t="s">
        <v>21</v>
      </c>
      <c r="P145" s="5" t="s">
        <v>21</v>
      </c>
      <c r="R145" s="2" t="s">
        <v>22</v>
      </c>
    </row>
    <row r="146" spans="2:18" ht="16.2">
      <c r="B146" s="9"/>
      <c r="C146" s="4" t="s">
        <v>23</v>
      </c>
      <c r="D146" s="4" t="s">
        <v>24</v>
      </c>
      <c r="E146" s="5" t="s">
        <v>25</v>
      </c>
      <c r="F146" s="5" t="s">
        <v>25</v>
      </c>
      <c r="G146" s="10"/>
      <c r="H146" s="5" t="s">
        <v>6</v>
      </c>
      <c r="I146" s="10"/>
      <c r="J146" s="10"/>
      <c r="K146" s="5" t="s">
        <v>26</v>
      </c>
      <c r="L146" s="5" t="s">
        <v>27</v>
      </c>
      <c r="M146" s="5" t="s">
        <v>28</v>
      </c>
      <c r="N146" s="11"/>
      <c r="O146" s="6" t="s">
        <v>29</v>
      </c>
      <c r="P146" s="5" t="s">
        <v>30</v>
      </c>
    </row>
    <row r="147" spans="2:18" ht="23.4">
      <c r="B147" s="9" t="s">
        <v>31</v>
      </c>
      <c r="C147" s="12" t="s">
        <v>32</v>
      </c>
      <c r="D147" s="12" t="s">
        <v>33</v>
      </c>
      <c r="E147" s="13" t="s">
        <v>34</v>
      </c>
      <c r="F147" s="14" t="s">
        <v>35</v>
      </c>
      <c r="G147" s="15" t="s">
        <v>36</v>
      </c>
      <c r="H147" s="15" t="s">
        <v>37</v>
      </c>
      <c r="I147" s="15" t="s">
        <v>38</v>
      </c>
      <c r="J147" s="15" t="s">
        <v>39</v>
      </c>
      <c r="K147" s="5" t="s">
        <v>40</v>
      </c>
      <c r="L147" s="10"/>
      <c r="M147" s="10"/>
      <c r="N147" s="11"/>
      <c r="O147" s="16" t="s">
        <v>41</v>
      </c>
      <c r="P147" s="5" t="s">
        <v>6</v>
      </c>
    </row>
    <row r="148" spans="2:18" ht="21">
      <c r="J148" s="17"/>
      <c r="K148" s="15" t="s">
        <v>42</v>
      </c>
      <c r="L148" s="15" t="s">
        <v>43</v>
      </c>
      <c r="M148" s="15" t="s">
        <v>44</v>
      </c>
      <c r="N148" s="18" t="s">
        <v>45</v>
      </c>
      <c r="O148" s="11"/>
      <c r="P148" s="19" t="s">
        <v>46</v>
      </c>
    </row>
    <row r="149" spans="2:18">
      <c r="N149" s="1"/>
      <c r="O149" s="1"/>
    </row>
    <row r="150" spans="2:18">
      <c r="B150">
        <v>1.5</v>
      </c>
      <c r="D150">
        <v>16.48</v>
      </c>
      <c r="E150">
        <f>F150</f>
        <v>0</v>
      </c>
      <c r="F150">
        <v>0</v>
      </c>
      <c r="G150" s="1">
        <f>2.2/(1.2+E150/100)</f>
        <v>1.8333333333333335</v>
      </c>
      <c r="H150">
        <v>0.7</v>
      </c>
      <c r="I150">
        <v>95.22</v>
      </c>
      <c r="J150" s="1">
        <f>EXP(1.63+9.7/(I150+0.001)-(15.7/(I150+0.001))^2)</f>
        <v>5.4996420275332971</v>
      </c>
      <c r="K150">
        <v>1.05</v>
      </c>
      <c r="L150">
        <v>0.75</v>
      </c>
      <c r="M150">
        <v>1</v>
      </c>
      <c r="N150" s="1">
        <v>10</v>
      </c>
      <c r="O150" s="1">
        <f>N150*M150*L150*K150*H150*G150</f>
        <v>10.106249999999999</v>
      </c>
      <c r="P150" s="20">
        <f>O150+J150</f>
        <v>15.605892027533297</v>
      </c>
    </row>
    <row r="151" spans="2:18">
      <c r="B151">
        <v>3</v>
      </c>
      <c r="D151">
        <v>16.48</v>
      </c>
      <c r="E151">
        <f t="shared" ref="E151:E154" si="69">F151</f>
        <v>24.72</v>
      </c>
      <c r="F151">
        <f>F150+(B151-B150)*D150</f>
        <v>24.72</v>
      </c>
      <c r="G151" s="1">
        <f t="shared" ref="G151:G159" si="70">2.2/(1.2+E151/100)</f>
        <v>1.5201768933112219</v>
      </c>
      <c r="H151">
        <v>0.7</v>
      </c>
      <c r="I151">
        <v>95.22</v>
      </c>
      <c r="J151" s="1">
        <f t="shared" ref="J151:J159" si="71">EXP(1.63+9.7/(I151+0.001)-(15.7/(I151+0.001))^2)</f>
        <v>5.4996420275332971</v>
      </c>
      <c r="K151">
        <v>1.05</v>
      </c>
      <c r="L151">
        <v>0.75</v>
      </c>
      <c r="M151">
        <v>1</v>
      </c>
      <c r="N151" s="1">
        <v>11</v>
      </c>
      <c r="O151" s="1">
        <f t="shared" ref="O151:O159" si="72">N151*M151*L151*K151*H151*G151</f>
        <v>9.2179726368159205</v>
      </c>
      <c r="P151" s="20">
        <f t="shared" ref="P151:P159" si="73">O151+J151</f>
        <v>14.717614664349217</v>
      </c>
    </row>
    <row r="152" spans="2:18">
      <c r="B152">
        <v>4.5</v>
      </c>
      <c r="D152">
        <v>16.09</v>
      </c>
      <c r="E152">
        <f t="shared" si="69"/>
        <v>49.44</v>
      </c>
      <c r="F152">
        <f t="shared" ref="F152:F155" si="74">F151+(B152-B151)*D151</f>
        <v>49.44</v>
      </c>
      <c r="G152" s="1">
        <f t="shared" si="70"/>
        <v>1.2983947119924459</v>
      </c>
      <c r="H152">
        <v>0.7</v>
      </c>
      <c r="I152">
        <v>84.66</v>
      </c>
      <c r="J152" s="1">
        <f t="shared" si="71"/>
        <v>5.5299820550239964</v>
      </c>
      <c r="K152">
        <v>1.05</v>
      </c>
      <c r="L152">
        <v>1</v>
      </c>
      <c r="M152">
        <v>1</v>
      </c>
      <c r="N152" s="1">
        <v>24</v>
      </c>
      <c r="O152" s="1">
        <f t="shared" si="72"/>
        <v>22.903682719546747</v>
      </c>
      <c r="P152" s="20">
        <f t="shared" si="73"/>
        <v>28.433664774570744</v>
      </c>
    </row>
    <row r="153" spans="2:18">
      <c r="B153">
        <v>6</v>
      </c>
      <c r="D153">
        <v>16.09</v>
      </c>
      <c r="E153">
        <f t="shared" si="69"/>
        <v>73.574999999999989</v>
      </c>
      <c r="F153">
        <f t="shared" si="74"/>
        <v>73.574999999999989</v>
      </c>
      <c r="G153" s="1">
        <f t="shared" si="70"/>
        <v>1.1365103964871499</v>
      </c>
      <c r="H153">
        <v>0.7</v>
      </c>
      <c r="I153">
        <v>84.66</v>
      </c>
      <c r="J153" s="1">
        <f t="shared" si="71"/>
        <v>5.5299820550239964</v>
      </c>
      <c r="K153">
        <v>1.05</v>
      </c>
      <c r="L153">
        <v>1</v>
      </c>
      <c r="M153">
        <v>1</v>
      </c>
      <c r="N153" s="1">
        <v>13</v>
      </c>
      <c r="O153" s="1">
        <f t="shared" si="72"/>
        <v>10.859356838434717</v>
      </c>
      <c r="P153" s="20">
        <f t="shared" si="73"/>
        <v>16.389338893458714</v>
      </c>
    </row>
    <row r="154" spans="2:18">
      <c r="B154">
        <v>7.5</v>
      </c>
      <c r="D154">
        <v>16.09</v>
      </c>
      <c r="E154">
        <f t="shared" si="69"/>
        <v>97.70999999999998</v>
      </c>
      <c r="F154">
        <f t="shared" si="74"/>
        <v>97.70999999999998</v>
      </c>
      <c r="G154" s="1">
        <f t="shared" si="70"/>
        <v>1.010518579762069</v>
      </c>
      <c r="H154">
        <v>0.7</v>
      </c>
      <c r="I154">
        <v>84.66</v>
      </c>
      <c r="J154" s="1">
        <f t="shared" si="71"/>
        <v>5.5299820550239964</v>
      </c>
      <c r="K154">
        <v>1.05</v>
      </c>
      <c r="L154">
        <v>1</v>
      </c>
      <c r="M154">
        <v>1</v>
      </c>
      <c r="N154" s="1">
        <v>7</v>
      </c>
      <c r="O154" s="1">
        <f t="shared" si="72"/>
        <v>5.199118092875846</v>
      </c>
      <c r="P154" s="20">
        <f t="shared" si="73"/>
        <v>10.729100147899842</v>
      </c>
    </row>
    <row r="155" spans="2:18">
      <c r="B155">
        <v>9</v>
      </c>
      <c r="C155">
        <v>20.399999999999999</v>
      </c>
      <c r="D155">
        <v>16.09</v>
      </c>
      <c r="E155">
        <f>F155-(B155-9)*9.81</f>
        <v>121.84499999999997</v>
      </c>
      <c r="F155">
        <f t="shared" si="74"/>
        <v>121.84499999999997</v>
      </c>
      <c r="G155" s="1">
        <f t="shared" si="70"/>
        <v>0.90967355124149774</v>
      </c>
      <c r="H155">
        <v>0.7</v>
      </c>
      <c r="I155">
        <v>84.66</v>
      </c>
      <c r="J155" s="1">
        <f t="shared" si="71"/>
        <v>5.5299820550239964</v>
      </c>
      <c r="K155">
        <v>1.05</v>
      </c>
      <c r="L155">
        <v>1</v>
      </c>
      <c r="M155">
        <v>1</v>
      </c>
      <c r="N155" s="1">
        <v>13</v>
      </c>
      <c r="O155" s="1">
        <f t="shared" si="72"/>
        <v>8.6919307821125109</v>
      </c>
      <c r="P155" s="20">
        <f t="shared" si="73"/>
        <v>14.221912837136507</v>
      </c>
    </row>
    <row r="156" spans="2:18">
      <c r="B156">
        <v>10.5</v>
      </c>
      <c r="C156">
        <v>21.19</v>
      </c>
      <c r="D156">
        <v>16.579999999999998</v>
      </c>
      <c r="E156">
        <f>F156-(B156-9)*9.81</f>
        <v>137.72999999999996</v>
      </c>
      <c r="F156">
        <f>F155+(B156-B155)*C155</f>
        <v>152.44499999999996</v>
      </c>
      <c r="G156" s="1">
        <f t="shared" si="70"/>
        <v>0.85360648740930467</v>
      </c>
      <c r="H156">
        <v>0.7</v>
      </c>
      <c r="I156">
        <v>95.46</v>
      </c>
      <c r="J156" s="1">
        <f t="shared" si="71"/>
        <v>5.4989843833434922</v>
      </c>
      <c r="K156">
        <v>1.05</v>
      </c>
      <c r="L156">
        <v>1</v>
      </c>
      <c r="M156">
        <v>1</v>
      </c>
      <c r="N156" s="1">
        <v>21</v>
      </c>
      <c r="O156" s="1">
        <f t="shared" si="72"/>
        <v>13.175416133162617</v>
      </c>
      <c r="P156" s="20">
        <f t="shared" si="73"/>
        <v>18.674400516506111</v>
      </c>
    </row>
    <row r="157" spans="2:18">
      <c r="B157">
        <v>12</v>
      </c>
      <c r="C157">
        <v>21.19</v>
      </c>
      <c r="D157">
        <v>16.579999999999998</v>
      </c>
      <c r="E157">
        <f t="shared" ref="E157:E159" si="75">F157-(B157-9)*9.81</f>
        <v>154.79999999999995</v>
      </c>
      <c r="F157">
        <f>F156+(B157-B156)*C156</f>
        <v>184.22999999999996</v>
      </c>
      <c r="G157" s="1">
        <f t="shared" si="70"/>
        <v>0.8005822416302768</v>
      </c>
      <c r="H157">
        <v>0.7</v>
      </c>
      <c r="I157">
        <v>95.46</v>
      </c>
      <c r="J157" s="1">
        <f t="shared" si="71"/>
        <v>5.4989843833434922</v>
      </c>
      <c r="K157">
        <v>1.05</v>
      </c>
      <c r="L157">
        <v>1</v>
      </c>
      <c r="M157">
        <v>1</v>
      </c>
      <c r="N157" s="1">
        <v>39</v>
      </c>
      <c r="O157" s="1">
        <f t="shared" si="72"/>
        <v>22.948689956331883</v>
      </c>
      <c r="P157" s="20">
        <f t="shared" si="73"/>
        <v>28.447674339675373</v>
      </c>
    </row>
    <row r="158" spans="2:18">
      <c r="B158">
        <v>13.5</v>
      </c>
      <c r="C158">
        <v>21.19</v>
      </c>
      <c r="D158">
        <v>16.579999999999998</v>
      </c>
      <c r="E158">
        <f t="shared" si="75"/>
        <v>171.86999999999995</v>
      </c>
      <c r="F158">
        <f t="shared" ref="F158:F159" si="76">F157+(B158-B157)*C157</f>
        <v>216.01499999999996</v>
      </c>
      <c r="G158" s="1">
        <f t="shared" si="70"/>
        <v>0.75376023572138307</v>
      </c>
      <c r="H158">
        <v>0.7</v>
      </c>
      <c r="I158">
        <v>95.46</v>
      </c>
      <c r="J158" s="1">
        <f t="shared" si="71"/>
        <v>5.4989843833434922</v>
      </c>
      <c r="K158">
        <v>1.05</v>
      </c>
      <c r="L158">
        <v>1</v>
      </c>
      <c r="M158">
        <v>1</v>
      </c>
      <c r="N158" s="1">
        <v>42</v>
      </c>
      <c r="O158" s="1">
        <f t="shared" si="72"/>
        <v>23.268578476719092</v>
      </c>
      <c r="P158" s="20">
        <f t="shared" si="73"/>
        <v>28.767562860062583</v>
      </c>
    </row>
    <row r="159" spans="2:18">
      <c r="B159">
        <v>15</v>
      </c>
      <c r="C159">
        <v>21.19</v>
      </c>
      <c r="D159">
        <v>16.579999999999998</v>
      </c>
      <c r="E159">
        <f t="shared" si="75"/>
        <v>188.93999999999994</v>
      </c>
      <c r="F159">
        <f t="shared" si="76"/>
        <v>247.79999999999995</v>
      </c>
      <c r="G159" s="1">
        <f t="shared" si="70"/>
        <v>0.71211238428173773</v>
      </c>
      <c r="H159">
        <v>0.7</v>
      </c>
      <c r="I159">
        <v>95.46</v>
      </c>
      <c r="J159" s="1">
        <f t="shared" si="71"/>
        <v>5.4989843833434922</v>
      </c>
      <c r="K159">
        <v>1.05</v>
      </c>
      <c r="L159">
        <v>1</v>
      </c>
      <c r="M159">
        <v>1</v>
      </c>
      <c r="N159" s="1">
        <v>45</v>
      </c>
      <c r="O159" s="1">
        <f t="shared" si="72"/>
        <v>23.553117110118471</v>
      </c>
      <c r="P159" s="20">
        <f t="shared" si="73"/>
        <v>29.052101493461961</v>
      </c>
    </row>
    <row r="160" spans="2:18">
      <c r="G160" s="1"/>
      <c r="J160" s="1"/>
      <c r="N160" s="1"/>
      <c r="O160" s="1"/>
      <c r="P160" s="20"/>
    </row>
    <row r="161" spans="2:16">
      <c r="E161" s="21"/>
      <c r="G161" s="1"/>
      <c r="J161" s="1"/>
      <c r="N161" s="1"/>
      <c r="O161" s="1"/>
      <c r="P161" s="20"/>
    </row>
    <row r="162" spans="2:16">
      <c r="E162" s="21"/>
      <c r="G162" s="1"/>
      <c r="J162" s="1"/>
      <c r="N162" s="1"/>
      <c r="O162" s="1"/>
      <c r="P162" s="20"/>
    </row>
    <row r="163" spans="2:16">
      <c r="E163" s="21"/>
      <c r="G163" s="1"/>
      <c r="I163" s="22"/>
      <c r="J163" s="1"/>
      <c r="N163" s="1"/>
      <c r="O163" s="1"/>
      <c r="P163" s="20"/>
    </row>
    <row r="164" spans="2:16">
      <c r="M164" s="1"/>
      <c r="N164" s="1"/>
    </row>
    <row r="165" spans="2:16">
      <c r="M165" s="1"/>
      <c r="N165" s="1"/>
    </row>
    <row r="166" spans="2:16">
      <c r="M166" s="1"/>
      <c r="N166" s="1"/>
    </row>
    <row r="167" spans="2:16" ht="20.399999999999999">
      <c r="B167" s="23" t="s">
        <v>12</v>
      </c>
      <c r="C167" s="23" t="s">
        <v>47</v>
      </c>
      <c r="D167" s="23" t="s">
        <v>48</v>
      </c>
      <c r="E167" s="23" t="s">
        <v>49</v>
      </c>
      <c r="F167" s="23" t="s">
        <v>50</v>
      </c>
      <c r="G167" s="23" t="s">
        <v>51</v>
      </c>
      <c r="H167" s="23" t="s">
        <v>52</v>
      </c>
      <c r="I167" s="23" t="s">
        <v>53</v>
      </c>
      <c r="J167" s="23" t="s">
        <v>54</v>
      </c>
      <c r="M167" s="1"/>
      <c r="N167" s="1"/>
    </row>
    <row r="168" spans="2:16" ht="15.6">
      <c r="B168" s="24" t="s">
        <v>31</v>
      </c>
      <c r="C168" s="25"/>
      <c r="D168" s="25"/>
      <c r="E168" s="25"/>
      <c r="F168" s="26"/>
      <c r="G168" s="25"/>
      <c r="H168" s="25"/>
      <c r="I168" s="25"/>
      <c r="J168" s="25"/>
      <c r="M168" s="1"/>
      <c r="N168" s="1"/>
    </row>
    <row r="169" spans="2:16">
      <c r="B169">
        <f>B150</f>
        <v>1.5</v>
      </c>
      <c r="C169" s="20">
        <f>P150</f>
        <v>15.605892027533297</v>
      </c>
      <c r="D169">
        <f>E150</f>
        <v>0</v>
      </c>
      <c r="E169">
        <f>F150</f>
        <v>0</v>
      </c>
      <c r="F169" s="27">
        <f>1-0.00765*B169</f>
        <v>0.98852499999999999</v>
      </c>
      <c r="G169" s="27"/>
      <c r="H169" s="28">
        <f>EXP((C169/14.1)+((C169/126)^2)-((C169/23.6)^3)+((C169/25.4)^4)-2.8)</f>
        <v>0.1612963981137801</v>
      </c>
      <c r="I169" s="27">
        <f>((10^2.24)/(6.8^2.56))</f>
        <v>1.2846274075918176</v>
      </c>
      <c r="J169" s="22"/>
      <c r="M169" s="1"/>
      <c r="N169" s="1"/>
    </row>
    <row r="170" spans="2:16">
      <c r="B170">
        <f t="shared" ref="B170" si="77">B151</f>
        <v>3</v>
      </c>
      <c r="C170" s="20">
        <f t="shared" ref="C170:C178" si="78">P151</f>
        <v>14.717614664349217</v>
      </c>
      <c r="D170">
        <f t="shared" ref="D170:D178" si="79">E151</f>
        <v>24.72</v>
      </c>
      <c r="E170">
        <f t="shared" ref="E170:E172" si="80">F151</f>
        <v>24.72</v>
      </c>
      <c r="F170" s="27">
        <f t="shared" ref="F170:F172" si="81">1-0.00765*B170</f>
        <v>0.97704999999999997</v>
      </c>
      <c r="G170" s="27">
        <f t="shared" ref="G170:G173" si="82">0.65*0.16*(E170/D170)*F170</f>
        <v>0.1016132</v>
      </c>
      <c r="H170" s="28">
        <f t="shared" ref="H170:H178" si="83">EXP((C170/14.1)+((C170/126)^2)-((C170/23.6)^3)+((C170/25.4)^4)-2.8)</f>
        <v>0.15375940117309161</v>
      </c>
      <c r="I170" s="27">
        <f t="shared" ref="I170:I178" si="84">((10^2.24)/(6.8^2.56))</f>
        <v>1.2846274075918176</v>
      </c>
      <c r="J170" s="22">
        <f t="shared" ref="J170:J178" si="85">(H170*I170)/G170</f>
        <v>1.9438767888606889</v>
      </c>
      <c r="M170" s="1"/>
      <c r="N170" s="1"/>
    </row>
    <row r="171" spans="2:16">
      <c r="B171">
        <f t="shared" ref="B171" si="86">B152</f>
        <v>4.5</v>
      </c>
      <c r="C171" s="20">
        <f t="shared" si="78"/>
        <v>28.433664774570744</v>
      </c>
      <c r="D171">
        <f t="shared" si="79"/>
        <v>49.44</v>
      </c>
      <c r="E171">
        <f t="shared" si="80"/>
        <v>49.44</v>
      </c>
      <c r="F171" s="27">
        <f t="shared" si="81"/>
        <v>0.96557499999999996</v>
      </c>
      <c r="G171" s="27">
        <f t="shared" si="82"/>
        <v>0.1004198</v>
      </c>
      <c r="H171" s="28">
        <f t="shared" si="83"/>
        <v>0.40210431635380051</v>
      </c>
      <c r="I171" s="27">
        <f t="shared" si="84"/>
        <v>1.2846274075918176</v>
      </c>
      <c r="J171" s="22">
        <f t="shared" si="85"/>
        <v>5.1439479614484673</v>
      </c>
      <c r="M171" s="1"/>
      <c r="N171" s="1"/>
    </row>
    <row r="172" spans="2:16">
      <c r="B172">
        <f t="shared" ref="B172" si="87">B153</f>
        <v>6</v>
      </c>
      <c r="C172" s="20">
        <f t="shared" si="78"/>
        <v>16.389338893458714</v>
      </c>
      <c r="D172">
        <f t="shared" si="79"/>
        <v>73.574999999999989</v>
      </c>
      <c r="E172">
        <f t="shared" si="80"/>
        <v>73.574999999999989</v>
      </c>
      <c r="F172" s="27">
        <f t="shared" si="81"/>
        <v>0.95409999999999995</v>
      </c>
      <c r="G172" s="27">
        <f t="shared" si="82"/>
        <v>9.9226400000000006E-2</v>
      </c>
      <c r="H172" s="28">
        <f t="shared" si="83"/>
        <v>0.16825122922230279</v>
      </c>
      <c r="I172" s="27">
        <f t="shared" si="84"/>
        <v>1.2846274075918176</v>
      </c>
      <c r="J172" s="22">
        <f t="shared" si="85"/>
        <v>2.1782523644915415</v>
      </c>
      <c r="M172" s="1"/>
      <c r="N172" s="1"/>
    </row>
    <row r="173" spans="2:16">
      <c r="B173">
        <f t="shared" ref="B173" si="88">B154</f>
        <v>7.5</v>
      </c>
      <c r="C173" s="20">
        <f t="shared" si="78"/>
        <v>10.729100147899842</v>
      </c>
      <c r="D173">
        <f t="shared" si="79"/>
        <v>97.70999999999998</v>
      </c>
      <c r="E173">
        <f>F154</f>
        <v>97.70999999999998</v>
      </c>
      <c r="F173" s="27">
        <f>1-0.00765*B173</f>
        <v>0.94262500000000005</v>
      </c>
      <c r="G173" s="27">
        <f t="shared" si="82"/>
        <v>9.8033000000000009E-2</v>
      </c>
      <c r="H173" s="28">
        <f t="shared" si="83"/>
        <v>0.12319996836660216</v>
      </c>
      <c r="I173" s="27">
        <f t="shared" si="84"/>
        <v>1.2846274075918176</v>
      </c>
      <c r="J173" s="22">
        <f t="shared" si="85"/>
        <v>1.6144161249597793</v>
      </c>
      <c r="M173" s="1"/>
      <c r="N173" s="1"/>
    </row>
    <row r="174" spans="2:16">
      <c r="B174">
        <f t="shared" ref="B174" si="89">B155</f>
        <v>9</v>
      </c>
      <c r="C174" s="20">
        <f t="shared" si="78"/>
        <v>14.221912837136507</v>
      </c>
      <c r="D174">
        <f t="shared" si="79"/>
        <v>121.84499999999997</v>
      </c>
      <c r="E174">
        <f t="shared" ref="E174:E178" si="90">F155</f>
        <v>121.84499999999997</v>
      </c>
      <c r="F174" s="27">
        <f>1-0.00765*B174</f>
        <v>0.93115000000000003</v>
      </c>
      <c r="G174" s="27">
        <f>0.65*0.16*(E174/D174)*F174</f>
        <v>9.6839600000000012E-2</v>
      </c>
      <c r="H174" s="28">
        <f t="shared" si="83"/>
        <v>0.14969251428551472</v>
      </c>
      <c r="I174" s="27">
        <f t="shared" si="84"/>
        <v>1.2846274075918176</v>
      </c>
      <c r="J174" s="22">
        <f t="shared" si="85"/>
        <v>1.9857486664804676</v>
      </c>
      <c r="M174" s="1"/>
      <c r="N174" s="1"/>
    </row>
    <row r="175" spans="2:16">
      <c r="B175">
        <f t="shared" ref="B175" si="91">B156</f>
        <v>10.5</v>
      </c>
      <c r="C175" s="20">
        <f t="shared" si="78"/>
        <v>18.674400516506111</v>
      </c>
      <c r="D175">
        <f t="shared" si="79"/>
        <v>137.72999999999996</v>
      </c>
      <c r="E175">
        <f t="shared" si="90"/>
        <v>152.44499999999996</v>
      </c>
      <c r="F175" s="27">
        <f>1.174-0.0267*B175</f>
        <v>0.89364999999999994</v>
      </c>
      <c r="G175" s="27">
        <f t="shared" ref="G175:G178" si="92">0.65*0.16*(E175/D175)*F175</f>
        <v>0.10286921746896101</v>
      </c>
      <c r="H175" s="28">
        <f t="shared" si="83"/>
        <v>0.19073271518177518</v>
      </c>
      <c r="I175" s="27">
        <f t="shared" si="84"/>
        <v>1.2846274075918176</v>
      </c>
      <c r="J175" s="22">
        <f t="shared" si="85"/>
        <v>2.3818638799390404</v>
      </c>
      <c r="M175" s="1"/>
      <c r="N175" s="1" t="s">
        <v>58</v>
      </c>
    </row>
    <row r="176" spans="2:16">
      <c r="B176">
        <f t="shared" ref="B176" si="93">B157</f>
        <v>12</v>
      </c>
      <c r="C176" s="20">
        <f t="shared" si="78"/>
        <v>28.447674339675373</v>
      </c>
      <c r="D176">
        <f t="shared" si="79"/>
        <v>154.79999999999995</v>
      </c>
      <c r="E176">
        <f t="shared" si="90"/>
        <v>184.22999999999996</v>
      </c>
      <c r="F176" s="27">
        <f t="shared" ref="F176:F178" si="94">1.174-0.0267*B176</f>
        <v>0.85359999999999991</v>
      </c>
      <c r="G176" s="27">
        <f t="shared" si="92"/>
        <v>0.10565185860465116</v>
      </c>
      <c r="H176" s="28">
        <f t="shared" si="83"/>
        <v>0.40272992072663072</v>
      </c>
      <c r="I176" s="27">
        <f t="shared" si="84"/>
        <v>1.2846274075918176</v>
      </c>
      <c r="J176" s="22">
        <f t="shared" si="85"/>
        <v>4.8968177262139898</v>
      </c>
      <c r="M176" s="1"/>
      <c r="N176" s="1"/>
    </row>
    <row r="177" spans="2:14">
      <c r="B177">
        <f t="shared" ref="B177" si="95">B158</f>
        <v>13.5</v>
      </c>
      <c r="C177" s="20">
        <f t="shared" si="78"/>
        <v>28.767562860062583</v>
      </c>
      <c r="D177">
        <f t="shared" si="79"/>
        <v>171.86999999999995</v>
      </c>
      <c r="E177">
        <f t="shared" si="90"/>
        <v>216.01499999999996</v>
      </c>
      <c r="F177" s="27">
        <f t="shared" si="94"/>
        <v>0.81354999999999988</v>
      </c>
      <c r="G177" s="27">
        <f t="shared" si="92"/>
        <v>0.10634116680048873</v>
      </c>
      <c r="H177" s="28">
        <f t="shared" si="83"/>
        <v>0.41751870746707226</v>
      </c>
      <c r="I177" s="27">
        <f t="shared" si="84"/>
        <v>1.2846274075918176</v>
      </c>
      <c r="J177" s="22">
        <f t="shared" si="85"/>
        <v>5.0437285101525369</v>
      </c>
      <c r="M177" s="1"/>
      <c r="N177" s="1"/>
    </row>
    <row r="178" spans="2:14">
      <c r="B178">
        <f t="shared" ref="B178" si="96">B159</f>
        <v>15</v>
      </c>
      <c r="C178" s="20">
        <f t="shared" si="78"/>
        <v>29.052101493461961</v>
      </c>
      <c r="D178">
        <f t="shared" si="79"/>
        <v>188.93999999999994</v>
      </c>
      <c r="E178">
        <f t="shared" si="90"/>
        <v>247.79999999999995</v>
      </c>
      <c r="F178" s="27">
        <f t="shared" si="94"/>
        <v>0.77349999999999985</v>
      </c>
      <c r="G178" s="27">
        <f t="shared" si="92"/>
        <v>0.10550451571927598</v>
      </c>
      <c r="H178" s="28">
        <f t="shared" si="83"/>
        <v>0.43153103179617958</v>
      </c>
      <c r="I178" s="27">
        <f t="shared" si="84"/>
        <v>1.2846274075918176</v>
      </c>
      <c r="J178" s="22">
        <f t="shared" si="85"/>
        <v>5.2543399388398484</v>
      </c>
    </row>
    <row r="184" spans="2:14" ht="21">
      <c r="B184" s="34" t="s">
        <v>1</v>
      </c>
      <c r="C184" s="34"/>
      <c r="D184" s="34"/>
      <c r="E184" s="34"/>
      <c r="F184" s="34"/>
      <c r="G184" s="34"/>
      <c r="H184" s="34"/>
      <c r="I184" s="35"/>
      <c r="J184" s="35"/>
    </row>
    <row r="185" spans="2:14" ht="21">
      <c r="B185" s="36" t="s">
        <v>2</v>
      </c>
      <c r="C185" s="36"/>
      <c r="D185" s="36"/>
      <c r="E185" s="36"/>
      <c r="F185" s="36"/>
      <c r="G185" s="37"/>
      <c r="H185" s="37"/>
      <c r="I185" s="37"/>
      <c r="J185" s="37"/>
    </row>
    <row r="186" spans="2:14">
      <c r="B186" s="33" t="s">
        <v>59</v>
      </c>
      <c r="C186" s="33"/>
      <c r="D186" s="33" t="s">
        <v>60</v>
      </c>
      <c r="E186" s="33"/>
      <c r="F186" s="33" t="s">
        <v>61</v>
      </c>
      <c r="G186" s="33"/>
      <c r="H186" s="33" t="s">
        <v>62</v>
      </c>
      <c r="I186" s="33"/>
    </row>
    <row r="187" spans="2:14">
      <c r="B187" t="s">
        <v>12</v>
      </c>
      <c r="C187" t="s">
        <v>54</v>
      </c>
      <c r="D187" t="s">
        <v>12</v>
      </c>
      <c r="E187" t="s">
        <v>54</v>
      </c>
      <c r="F187" t="s">
        <v>12</v>
      </c>
      <c r="G187" t="s">
        <v>54</v>
      </c>
      <c r="H187" t="s">
        <v>12</v>
      </c>
      <c r="I187" t="s">
        <v>54</v>
      </c>
    </row>
    <row r="188" spans="2:14">
      <c r="B188" t="s">
        <v>31</v>
      </c>
      <c r="D188" t="s">
        <v>31</v>
      </c>
      <c r="F188" t="s">
        <v>31</v>
      </c>
      <c r="H188" t="s">
        <v>31</v>
      </c>
    </row>
    <row r="189" spans="2:14">
      <c r="B189">
        <v>1.5</v>
      </c>
      <c r="D189">
        <v>3</v>
      </c>
      <c r="F189">
        <v>3</v>
      </c>
      <c r="H189">
        <v>1.5</v>
      </c>
    </row>
    <row r="190" spans="2:14">
      <c r="B190">
        <v>2.9</v>
      </c>
      <c r="C190" s="1">
        <v>1.4811914125546486</v>
      </c>
      <c r="D190">
        <v>4.5</v>
      </c>
      <c r="E190" s="1">
        <v>3.938005658533287</v>
      </c>
      <c r="F190">
        <v>4</v>
      </c>
      <c r="G190" s="1">
        <v>2.2612202458769493</v>
      </c>
      <c r="H190">
        <v>3</v>
      </c>
      <c r="I190" s="1">
        <v>1.94387678886069</v>
      </c>
    </row>
    <row r="191" spans="2:14">
      <c r="B191">
        <v>3</v>
      </c>
      <c r="C191" s="1">
        <v>1.9830740940919775</v>
      </c>
      <c r="D191">
        <v>6</v>
      </c>
      <c r="E191" s="1">
        <v>1.8333184140129968</v>
      </c>
      <c r="F191">
        <v>4.5</v>
      </c>
      <c r="G191" s="1">
        <v>4.8746445825601317</v>
      </c>
      <c r="H191">
        <v>4.5</v>
      </c>
      <c r="I191" s="1">
        <v>5.1439479614484673</v>
      </c>
    </row>
    <row r="192" spans="2:14">
      <c r="B192">
        <v>4.5</v>
      </c>
      <c r="C192" s="1">
        <v>2.4111467298258233</v>
      </c>
      <c r="D192">
        <v>7.5</v>
      </c>
      <c r="E192" s="1">
        <v>1.7591308469364013</v>
      </c>
      <c r="F192">
        <v>6</v>
      </c>
      <c r="G192" s="1">
        <v>1.6448136704327314</v>
      </c>
      <c r="H192">
        <v>6</v>
      </c>
      <c r="I192" s="1">
        <v>2.1782523644915415</v>
      </c>
    </row>
    <row r="193" spans="2:9">
      <c r="B193">
        <v>6</v>
      </c>
      <c r="C193" s="1">
        <v>1.7642734826332491</v>
      </c>
      <c r="D193">
        <v>9</v>
      </c>
      <c r="E193" s="1">
        <v>2.0961081329676086</v>
      </c>
      <c r="F193">
        <v>7.5</v>
      </c>
      <c r="G193" s="1">
        <v>2.0134923550204467</v>
      </c>
      <c r="H193">
        <v>7.5</v>
      </c>
      <c r="I193" s="1">
        <v>1.6144161249597793</v>
      </c>
    </row>
    <row r="194" spans="2:9">
      <c r="B194">
        <v>7.5</v>
      </c>
      <c r="C194" s="1">
        <v>2.1150626345060779</v>
      </c>
      <c r="D194">
        <v>10.5</v>
      </c>
      <c r="E194" s="1">
        <v>2.2591618685171655</v>
      </c>
      <c r="F194">
        <v>9</v>
      </c>
      <c r="G194" s="1">
        <v>2.451321947024562</v>
      </c>
      <c r="H194">
        <v>9</v>
      </c>
      <c r="I194" s="1">
        <v>1.9857486664804676</v>
      </c>
    </row>
    <row r="195" spans="2:9">
      <c r="B195">
        <v>9</v>
      </c>
      <c r="C195" s="1">
        <v>2.6534310096166078</v>
      </c>
      <c r="D195">
        <v>12</v>
      </c>
      <c r="E195" s="1">
        <v>2.5469697249039966</v>
      </c>
      <c r="F195">
        <v>10.5</v>
      </c>
      <c r="G195" s="1">
        <v>1.5987987938752966</v>
      </c>
      <c r="H195">
        <v>10.5</v>
      </c>
      <c r="I195" s="1">
        <v>2.3818638799390404</v>
      </c>
    </row>
    <row r="196" spans="2:9">
      <c r="B196">
        <v>10.5</v>
      </c>
      <c r="C196" s="1">
        <v>1.834049338963756</v>
      </c>
      <c r="D196">
        <v>13.5</v>
      </c>
      <c r="E196" s="1">
        <v>2.6617195740139774</v>
      </c>
      <c r="F196">
        <v>12</v>
      </c>
      <c r="G196" s="1">
        <v>4.6025478189343429</v>
      </c>
      <c r="H196">
        <v>12</v>
      </c>
      <c r="I196" s="1">
        <v>4.8968177262139898</v>
      </c>
    </row>
    <row r="197" spans="2:9">
      <c r="B197">
        <v>12</v>
      </c>
      <c r="C197" s="1">
        <v>2.8602756496867308</v>
      </c>
      <c r="D197">
        <v>15</v>
      </c>
      <c r="E197" s="1">
        <v>2.9401031492491776</v>
      </c>
      <c r="F197">
        <v>13.5</v>
      </c>
      <c r="G197" s="1">
        <v>2.9413345828725439</v>
      </c>
      <c r="H197">
        <v>13.5</v>
      </c>
      <c r="I197" s="1">
        <v>5.0437285101525369</v>
      </c>
    </row>
    <row r="198" spans="2:9">
      <c r="B198">
        <v>13.5</v>
      </c>
      <c r="C198" s="1">
        <v>3.1695848574343564</v>
      </c>
      <c r="F198">
        <v>15</v>
      </c>
      <c r="G198" s="1">
        <v>5.4273841102460398</v>
      </c>
      <c r="H198">
        <v>15</v>
      </c>
      <c r="I198" s="1">
        <v>5.2543399388398484</v>
      </c>
    </row>
    <row r="199" spans="2:9">
      <c r="B199">
        <v>15</v>
      </c>
      <c r="C199" s="1">
        <v>3.2586472200676209</v>
      </c>
    </row>
  </sheetData>
  <mergeCells count="8">
    <mergeCell ref="E1:H1"/>
    <mergeCell ref="E48:H48"/>
    <mergeCell ref="E93:H93"/>
    <mergeCell ref="E140:H140"/>
    <mergeCell ref="B186:C186"/>
    <mergeCell ref="D186:E186"/>
    <mergeCell ref="F186:G186"/>
    <mergeCell ref="H186:I1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2021-11-21T10:48:38Z</dcterms:created>
  <dcterms:modified xsi:type="dcterms:W3CDTF">2021-11-23T05:36:39Z</dcterms:modified>
  <cp:category/>
  <cp:contentStatus/>
</cp:coreProperties>
</file>