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8" windowWidth="14808" windowHeight="8016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1" i="1" l="1"/>
  <c r="J262" i="1"/>
  <c r="J263" i="1"/>
  <c r="J264" i="1"/>
  <c r="J265" i="1"/>
  <c r="J266" i="1"/>
  <c r="J267" i="1"/>
  <c r="J268" i="1"/>
  <c r="J269" i="1"/>
  <c r="J270" i="1"/>
  <c r="J271" i="1"/>
  <c r="J272" i="1"/>
  <c r="J260" i="1"/>
  <c r="J410" i="1"/>
  <c r="F445" i="1" l="1"/>
  <c r="F446" i="1"/>
  <c r="F447" i="1"/>
  <c r="F448" i="1"/>
  <c r="F449" i="1"/>
  <c r="F396" i="1"/>
  <c r="F397" i="1"/>
  <c r="F398" i="1"/>
  <c r="F399" i="1"/>
  <c r="F400" i="1"/>
  <c r="F401" i="1"/>
  <c r="F346" i="1"/>
  <c r="F347" i="1"/>
  <c r="F348" i="1"/>
  <c r="F349" i="1"/>
  <c r="F350" i="1"/>
  <c r="F351" i="1"/>
  <c r="F301" i="1"/>
  <c r="F302" i="1"/>
  <c r="F303" i="1"/>
  <c r="F304" i="1"/>
  <c r="F305" i="1"/>
  <c r="F306" i="1"/>
  <c r="F247" i="1"/>
  <c r="F248" i="1"/>
  <c r="F249" i="1"/>
  <c r="F250" i="1"/>
  <c r="F251" i="1"/>
  <c r="F252" i="1"/>
  <c r="F253" i="1"/>
  <c r="F201" i="1"/>
  <c r="F202" i="1"/>
  <c r="F203" i="1"/>
  <c r="F204" i="1"/>
  <c r="F205" i="1"/>
  <c r="F155" i="1"/>
  <c r="F156" i="1"/>
  <c r="F157" i="1"/>
  <c r="F158" i="1"/>
  <c r="F159" i="1"/>
  <c r="F160" i="1"/>
  <c r="F110" i="1"/>
  <c r="F111" i="1"/>
  <c r="F112" i="1"/>
  <c r="F113" i="1"/>
  <c r="F114" i="1"/>
  <c r="F65" i="1"/>
  <c r="F66" i="1"/>
  <c r="F67" i="1"/>
  <c r="F68" i="1"/>
  <c r="F69" i="1"/>
  <c r="F70" i="1"/>
  <c r="F17" i="1"/>
  <c r="F18" i="1"/>
  <c r="F19" i="1"/>
  <c r="F20" i="1"/>
  <c r="F21" i="1"/>
  <c r="F16" i="1"/>
  <c r="F464" i="1"/>
  <c r="E442" i="1"/>
  <c r="F442" i="1"/>
  <c r="I324" i="1"/>
  <c r="B324" i="1"/>
  <c r="F324" i="1" s="1"/>
  <c r="I323" i="1"/>
  <c r="B323" i="1"/>
  <c r="F323" i="1" s="1"/>
  <c r="I322" i="1"/>
  <c r="B322" i="1"/>
  <c r="F322" i="1" s="1"/>
  <c r="I321" i="1"/>
  <c r="B321" i="1"/>
  <c r="F321" i="1" s="1"/>
  <c r="I320" i="1"/>
  <c r="B320" i="1"/>
  <c r="F320" i="1" s="1"/>
  <c r="I319" i="1"/>
  <c r="B319" i="1"/>
  <c r="F319" i="1" s="1"/>
  <c r="I318" i="1"/>
  <c r="B318" i="1"/>
  <c r="F318" i="1" s="1"/>
  <c r="I317" i="1"/>
  <c r="E317" i="1"/>
  <c r="B317" i="1"/>
  <c r="F317" i="1" s="1"/>
  <c r="I316" i="1"/>
  <c r="B316" i="1"/>
  <c r="F316" i="1" s="1"/>
  <c r="I315" i="1"/>
  <c r="B315" i="1"/>
  <c r="F315" i="1" s="1"/>
  <c r="I314" i="1"/>
  <c r="B314" i="1"/>
  <c r="F314" i="1" s="1"/>
  <c r="I313" i="1"/>
  <c r="B313" i="1"/>
  <c r="F313" i="1" s="1"/>
  <c r="J306" i="1"/>
  <c r="J305" i="1"/>
  <c r="J304" i="1"/>
  <c r="J303" i="1"/>
  <c r="J302" i="1"/>
  <c r="J301" i="1"/>
  <c r="J300" i="1"/>
  <c r="F300" i="1"/>
  <c r="E300" i="1"/>
  <c r="J299" i="1"/>
  <c r="E299" i="1"/>
  <c r="J298" i="1"/>
  <c r="J297" i="1"/>
  <c r="J296" i="1"/>
  <c r="J295" i="1"/>
  <c r="F295" i="1"/>
  <c r="E295" i="1"/>
  <c r="B271" i="1"/>
  <c r="F271" i="1"/>
  <c r="I271" i="1"/>
  <c r="B272" i="1"/>
  <c r="F272" i="1"/>
  <c r="I272" i="1"/>
  <c r="J252" i="1"/>
  <c r="J253" i="1"/>
  <c r="E199" i="1"/>
  <c r="I468" i="1"/>
  <c r="B468" i="1"/>
  <c r="F468" i="1" s="1"/>
  <c r="I467" i="1"/>
  <c r="B467" i="1"/>
  <c r="F467" i="1" s="1"/>
  <c r="I466" i="1"/>
  <c r="B466" i="1"/>
  <c r="F466" i="1" s="1"/>
  <c r="I465" i="1"/>
  <c r="B465" i="1"/>
  <c r="F465" i="1" s="1"/>
  <c r="I464" i="1"/>
  <c r="B464" i="1"/>
  <c r="I463" i="1"/>
  <c r="B463" i="1"/>
  <c r="F463" i="1" s="1"/>
  <c r="I462" i="1"/>
  <c r="B462" i="1"/>
  <c r="F462" i="1" s="1"/>
  <c r="I461" i="1"/>
  <c r="E461" i="1"/>
  <c r="B461" i="1"/>
  <c r="F461" i="1" s="1"/>
  <c r="I460" i="1"/>
  <c r="B460" i="1"/>
  <c r="F460" i="1" s="1"/>
  <c r="I459" i="1"/>
  <c r="B459" i="1"/>
  <c r="F459" i="1" s="1"/>
  <c r="I458" i="1"/>
  <c r="B458" i="1"/>
  <c r="F458" i="1" s="1"/>
  <c r="J449" i="1"/>
  <c r="J448" i="1"/>
  <c r="J447" i="1"/>
  <c r="J446" i="1"/>
  <c r="J445" i="1"/>
  <c r="J444" i="1"/>
  <c r="J443" i="1"/>
  <c r="E443" i="1"/>
  <c r="J442" i="1"/>
  <c r="J441" i="1"/>
  <c r="J440" i="1"/>
  <c r="J439" i="1"/>
  <c r="F439" i="1"/>
  <c r="E439" i="1"/>
  <c r="I420" i="1"/>
  <c r="B420" i="1"/>
  <c r="F420" i="1" s="1"/>
  <c r="I419" i="1"/>
  <c r="B419" i="1"/>
  <c r="F419" i="1" s="1"/>
  <c r="I418" i="1"/>
  <c r="B418" i="1"/>
  <c r="F418" i="1" s="1"/>
  <c r="I417" i="1"/>
  <c r="B417" i="1"/>
  <c r="F417" i="1" s="1"/>
  <c r="I416" i="1"/>
  <c r="B416" i="1"/>
  <c r="F416" i="1" s="1"/>
  <c r="I415" i="1"/>
  <c r="B415" i="1"/>
  <c r="F415" i="1" s="1"/>
  <c r="I414" i="1"/>
  <c r="B414" i="1"/>
  <c r="F414" i="1" s="1"/>
  <c r="I413" i="1"/>
  <c r="E413" i="1"/>
  <c r="B413" i="1"/>
  <c r="F413" i="1" s="1"/>
  <c r="I412" i="1"/>
  <c r="B412" i="1"/>
  <c r="F412" i="1" s="1"/>
  <c r="I411" i="1"/>
  <c r="B411" i="1"/>
  <c r="F411" i="1" s="1"/>
  <c r="I410" i="1"/>
  <c r="B410" i="1"/>
  <c r="F410" i="1" s="1"/>
  <c r="J401" i="1"/>
  <c r="J400" i="1"/>
  <c r="J399" i="1"/>
  <c r="J398" i="1"/>
  <c r="J397" i="1"/>
  <c r="J396" i="1"/>
  <c r="J395" i="1"/>
  <c r="F395" i="1"/>
  <c r="E395" i="1"/>
  <c r="J394" i="1"/>
  <c r="E394" i="1"/>
  <c r="J393" i="1"/>
  <c r="J392" i="1"/>
  <c r="J391" i="1"/>
  <c r="F391" i="1"/>
  <c r="E391" i="1"/>
  <c r="I370" i="1"/>
  <c r="B370" i="1"/>
  <c r="F370" i="1" s="1"/>
  <c r="I369" i="1"/>
  <c r="B369" i="1"/>
  <c r="F369" i="1" s="1"/>
  <c r="I368" i="1"/>
  <c r="B368" i="1"/>
  <c r="F368" i="1" s="1"/>
  <c r="I367" i="1"/>
  <c r="B367" i="1"/>
  <c r="F367" i="1" s="1"/>
  <c r="I366" i="1"/>
  <c r="B366" i="1"/>
  <c r="F366" i="1" s="1"/>
  <c r="I365" i="1"/>
  <c r="B365" i="1"/>
  <c r="F365" i="1" s="1"/>
  <c r="I364" i="1"/>
  <c r="B364" i="1"/>
  <c r="F364" i="1" s="1"/>
  <c r="I363" i="1"/>
  <c r="E363" i="1"/>
  <c r="B363" i="1"/>
  <c r="F363" i="1" s="1"/>
  <c r="I362" i="1"/>
  <c r="B362" i="1"/>
  <c r="F362" i="1" s="1"/>
  <c r="I361" i="1"/>
  <c r="B361" i="1"/>
  <c r="F361" i="1" s="1"/>
  <c r="I360" i="1"/>
  <c r="B360" i="1"/>
  <c r="F360" i="1" s="1"/>
  <c r="J351" i="1"/>
  <c r="J350" i="1"/>
  <c r="J349" i="1"/>
  <c r="J348" i="1"/>
  <c r="J347" i="1"/>
  <c r="J346" i="1"/>
  <c r="J345" i="1"/>
  <c r="F345" i="1"/>
  <c r="E345" i="1"/>
  <c r="J344" i="1"/>
  <c r="E344" i="1"/>
  <c r="J343" i="1"/>
  <c r="J342" i="1"/>
  <c r="J341" i="1"/>
  <c r="F341" i="1"/>
  <c r="E341" i="1"/>
  <c r="I270" i="1"/>
  <c r="B270" i="1"/>
  <c r="F270" i="1" s="1"/>
  <c r="I269" i="1"/>
  <c r="B269" i="1"/>
  <c r="F269" i="1" s="1"/>
  <c r="I268" i="1"/>
  <c r="B268" i="1"/>
  <c r="F268" i="1" s="1"/>
  <c r="I267" i="1"/>
  <c r="B267" i="1"/>
  <c r="F267" i="1" s="1"/>
  <c r="I266" i="1"/>
  <c r="B266" i="1"/>
  <c r="F266" i="1" s="1"/>
  <c r="I265" i="1"/>
  <c r="B265" i="1"/>
  <c r="F265" i="1" s="1"/>
  <c r="I264" i="1"/>
  <c r="B264" i="1"/>
  <c r="F264" i="1" s="1"/>
  <c r="I263" i="1"/>
  <c r="B263" i="1"/>
  <c r="F263" i="1" s="1"/>
  <c r="I262" i="1"/>
  <c r="B262" i="1"/>
  <c r="F262" i="1" s="1"/>
  <c r="I261" i="1"/>
  <c r="B261" i="1"/>
  <c r="F261" i="1" s="1"/>
  <c r="I260" i="1"/>
  <c r="B260" i="1"/>
  <c r="F260" i="1" s="1"/>
  <c r="J251" i="1"/>
  <c r="J250" i="1"/>
  <c r="J249" i="1"/>
  <c r="J248" i="1"/>
  <c r="J247" i="1"/>
  <c r="J246" i="1"/>
  <c r="J245" i="1"/>
  <c r="E245" i="1"/>
  <c r="J244" i="1"/>
  <c r="J243" i="1"/>
  <c r="J242" i="1"/>
  <c r="J241" i="1"/>
  <c r="F241" i="1"/>
  <c r="E241" i="1"/>
  <c r="I224" i="1"/>
  <c r="B224" i="1"/>
  <c r="F224" i="1" s="1"/>
  <c r="I223" i="1"/>
  <c r="B223" i="1"/>
  <c r="F223" i="1" s="1"/>
  <c r="I222" i="1"/>
  <c r="B222" i="1"/>
  <c r="F222" i="1" s="1"/>
  <c r="I221" i="1"/>
  <c r="B221" i="1"/>
  <c r="F221" i="1" s="1"/>
  <c r="I220" i="1"/>
  <c r="B220" i="1"/>
  <c r="F220" i="1" s="1"/>
  <c r="I219" i="1"/>
  <c r="B219" i="1"/>
  <c r="F219" i="1" s="1"/>
  <c r="I218" i="1"/>
  <c r="B218" i="1"/>
  <c r="F218" i="1" s="1"/>
  <c r="I217" i="1"/>
  <c r="B217" i="1"/>
  <c r="F217" i="1" s="1"/>
  <c r="I216" i="1"/>
  <c r="B216" i="1"/>
  <c r="F216" i="1" s="1"/>
  <c r="I215" i="1"/>
  <c r="B215" i="1"/>
  <c r="F215" i="1" s="1"/>
  <c r="I214" i="1"/>
  <c r="B214" i="1"/>
  <c r="F214" i="1" s="1"/>
  <c r="J205" i="1"/>
  <c r="J204" i="1"/>
  <c r="J203" i="1"/>
  <c r="J202" i="1"/>
  <c r="J201" i="1"/>
  <c r="J200" i="1"/>
  <c r="J199" i="1"/>
  <c r="J198" i="1"/>
  <c r="J197" i="1"/>
  <c r="J196" i="1"/>
  <c r="J195" i="1"/>
  <c r="F195" i="1"/>
  <c r="E195" i="1"/>
  <c r="B179" i="1"/>
  <c r="F179" i="1"/>
  <c r="I179" i="1"/>
  <c r="I178" i="1"/>
  <c r="J160" i="1"/>
  <c r="B178" i="1"/>
  <c r="F178" i="1" s="1"/>
  <c r="I177" i="1"/>
  <c r="B177" i="1"/>
  <c r="F177" i="1" s="1"/>
  <c r="I176" i="1"/>
  <c r="B176" i="1"/>
  <c r="F176" i="1" s="1"/>
  <c r="I175" i="1"/>
  <c r="B175" i="1"/>
  <c r="F175" i="1" s="1"/>
  <c r="I174" i="1"/>
  <c r="B174" i="1"/>
  <c r="F174" i="1" s="1"/>
  <c r="I173" i="1"/>
  <c r="B173" i="1"/>
  <c r="F173" i="1" s="1"/>
  <c r="I172" i="1"/>
  <c r="E172" i="1"/>
  <c r="B172" i="1"/>
  <c r="F172" i="1" s="1"/>
  <c r="I171" i="1"/>
  <c r="B171" i="1"/>
  <c r="F171" i="1" s="1"/>
  <c r="I170" i="1"/>
  <c r="B170" i="1"/>
  <c r="F170" i="1" s="1"/>
  <c r="I169" i="1"/>
  <c r="B169" i="1"/>
  <c r="F169" i="1" s="1"/>
  <c r="J159" i="1"/>
  <c r="J158" i="1"/>
  <c r="J157" i="1"/>
  <c r="J156" i="1"/>
  <c r="J155" i="1"/>
  <c r="J154" i="1"/>
  <c r="F154" i="1"/>
  <c r="E154" i="1"/>
  <c r="J153" i="1"/>
  <c r="E153" i="1"/>
  <c r="J152" i="1"/>
  <c r="J151" i="1"/>
  <c r="J150" i="1"/>
  <c r="F150" i="1"/>
  <c r="E150" i="1"/>
  <c r="E108" i="1"/>
  <c r="F109" i="1"/>
  <c r="I133" i="1"/>
  <c r="B133" i="1"/>
  <c r="F133" i="1" s="1"/>
  <c r="I132" i="1"/>
  <c r="B132" i="1"/>
  <c r="F132" i="1" s="1"/>
  <c r="I131" i="1"/>
  <c r="B131" i="1"/>
  <c r="F131" i="1" s="1"/>
  <c r="I130" i="1"/>
  <c r="B130" i="1"/>
  <c r="F130" i="1" s="1"/>
  <c r="I129" i="1"/>
  <c r="B129" i="1"/>
  <c r="F129" i="1" s="1"/>
  <c r="I128" i="1"/>
  <c r="E128" i="1"/>
  <c r="B128" i="1"/>
  <c r="F128" i="1" s="1"/>
  <c r="I127" i="1"/>
  <c r="B127" i="1"/>
  <c r="F127" i="1" s="1"/>
  <c r="I126" i="1"/>
  <c r="B126" i="1"/>
  <c r="F126" i="1" s="1"/>
  <c r="I125" i="1"/>
  <c r="B125" i="1"/>
  <c r="F125" i="1" s="1"/>
  <c r="I124" i="1"/>
  <c r="B124" i="1"/>
  <c r="F124" i="1" s="1"/>
  <c r="J114" i="1"/>
  <c r="J113" i="1"/>
  <c r="J112" i="1"/>
  <c r="J111" i="1"/>
  <c r="J110" i="1"/>
  <c r="E110" i="1"/>
  <c r="J109" i="1"/>
  <c r="E109" i="1"/>
  <c r="J108" i="1"/>
  <c r="J107" i="1"/>
  <c r="J106" i="1"/>
  <c r="J105" i="1"/>
  <c r="F105" i="1"/>
  <c r="E105" i="1"/>
  <c r="J70" i="1"/>
  <c r="J69" i="1"/>
  <c r="F89" i="1"/>
  <c r="I89" i="1"/>
  <c r="E63" i="1"/>
  <c r="I88" i="1"/>
  <c r="B88" i="1"/>
  <c r="F88" i="1" s="1"/>
  <c r="I87" i="1"/>
  <c r="B87" i="1"/>
  <c r="F87" i="1" s="1"/>
  <c r="I86" i="1"/>
  <c r="B86" i="1"/>
  <c r="F86" i="1" s="1"/>
  <c r="I85" i="1"/>
  <c r="B85" i="1"/>
  <c r="F85" i="1" s="1"/>
  <c r="I84" i="1"/>
  <c r="B84" i="1"/>
  <c r="F84" i="1" s="1"/>
  <c r="I83" i="1"/>
  <c r="B83" i="1"/>
  <c r="F83" i="1" s="1"/>
  <c r="I82" i="1"/>
  <c r="E82" i="1"/>
  <c r="B82" i="1"/>
  <c r="F82" i="1" s="1"/>
  <c r="I81" i="1"/>
  <c r="B81" i="1"/>
  <c r="F81" i="1" s="1"/>
  <c r="I80" i="1"/>
  <c r="B80" i="1"/>
  <c r="F80" i="1" s="1"/>
  <c r="I79" i="1"/>
  <c r="B79" i="1"/>
  <c r="F79" i="1" s="1"/>
  <c r="I78" i="1"/>
  <c r="B78" i="1"/>
  <c r="F78" i="1" s="1"/>
  <c r="J68" i="1"/>
  <c r="J67" i="1"/>
  <c r="J66" i="1"/>
  <c r="J65" i="1"/>
  <c r="J64" i="1"/>
  <c r="F64" i="1"/>
  <c r="E64" i="1" s="1"/>
  <c r="J63" i="1"/>
  <c r="J62" i="1"/>
  <c r="J61" i="1"/>
  <c r="J60" i="1"/>
  <c r="J59" i="1"/>
  <c r="F59" i="1"/>
  <c r="E59" i="1"/>
  <c r="E15" i="1"/>
  <c r="E16" i="1"/>
  <c r="I40" i="1"/>
  <c r="B40" i="1"/>
  <c r="F40" i="1" s="1"/>
  <c r="I39" i="1"/>
  <c r="B39" i="1"/>
  <c r="F39" i="1" s="1"/>
  <c r="I38" i="1"/>
  <c r="B38" i="1"/>
  <c r="F38" i="1" s="1"/>
  <c r="I37" i="1"/>
  <c r="B37" i="1"/>
  <c r="F37" i="1" s="1"/>
  <c r="I36" i="1"/>
  <c r="B36" i="1"/>
  <c r="F36" i="1" s="1"/>
  <c r="I35" i="1"/>
  <c r="B35" i="1"/>
  <c r="F35" i="1" s="1"/>
  <c r="I34" i="1"/>
  <c r="B34" i="1"/>
  <c r="F34" i="1" s="1"/>
  <c r="I33" i="1"/>
  <c r="B33" i="1"/>
  <c r="F33" i="1" s="1"/>
  <c r="I32" i="1"/>
  <c r="B32" i="1"/>
  <c r="F32" i="1" s="1"/>
  <c r="I31" i="1"/>
  <c r="B31" i="1"/>
  <c r="F31" i="1" s="1"/>
  <c r="I30" i="1"/>
  <c r="B30" i="1"/>
  <c r="F30" i="1" s="1"/>
  <c r="J21" i="1"/>
  <c r="J20" i="1"/>
  <c r="J19" i="1"/>
  <c r="J18" i="1"/>
  <c r="J17" i="1"/>
  <c r="J16" i="1"/>
  <c r="J15" i="1"/>
  <c r="J14" i="1"/>
  <c r="J13" i="1"/>
  <c r="J12" i="1"/>
  <c r="J11" i="1"/>
  <c r="F11" i="1"/>
  <c r="E11" i="1"/>
  <c r="D313" i="1" l="1"/>
  <c r="G295" i="1"/>
  <c r="O295" i="1" s="1"/>
  <c r="P295" i="1" s="1"/>
  <c r="C313" i="1" s="1"/>
  <c r="H313" i="1" s="1"/>
  <c r="E313" i="1"/>
  <c r="G313" i="1" s="1"/>
  <c r="F296" i="1"/>
  <c r="D317" i="1"/>
  <c r="G299" i="1"/>
  <c r="O299" i="1" s="1"/>
  <c r="P299" i="1" s="1"/>
  <c r="C317" i="1" s="1"/>
  <c r="H317" i="1" s="1"/>
  <c r="D318" i="1"/>
  <c r="G300" i="1"/>
  <c r="O300" i="1" s="1"/>
  <c r="P300" i="1" s="1"/>
  <c r="C318" i="1" s="1"/>
  <c r="H318" i="1" s="1"/>
  <c r="E318" i="1"/>
  <c r="G318" i="1" s="1"/>
  <c r="G317" i="1"/>
  <c r="D458" i="1"/>
  <c r="G439" i="1"/>
  <c r="O439" i="1" s="1"/>
  <c r="P439" i="1" s="1"/>
  <c r="C458" i="1" s="1"/>
  <c r="H458" i="1" s="1"/>
  <c r="E458" i="1"/>
  <c r="G458" i="1" s="1"/>
  <c r="F440" i="1"/>
  <c r="D461" i="1"/>
  <c r="G442" i="1"/>
  <c r="O442" i="1" s="1"/>
  <c r="P442" i="1" s="1"/>
  <c r="C461" i="1" s="1"/>
  <c r="H461" i="1" s="1"/>
  <c r="D462" i="1"/>
  <c r="G443" i="1"/>
  <c r="O443" i="1" s="1"/>
  <c r="P443" i="1" s="1"/>
  <c r="C462" i="1" s="1"/>
  <c r="H462" i="1" s="1"/>
  <c r="E462" i="1"/>
  <c r="G462" i="1" s="1"/>
  <c r="F444" i="1"/>
  <c r="G461" i="1"/>
  <c r="D410" i="1"/>
  <c r="G391" i="1"/>
  <c r="O391" i="1" s="1"/>
  <c r="P391" i="1" s="1"/>
  <c r="C410" i="1" s="1"/>
  <c r="H410" i="1" s="1"/>
  <c r="E410" i="1"/>
  <c r="G410" i="1" s="1"/>
  <c r="F392" i="1"/>
  <c r="D413" i="1"/>
  <c r="G394" i="1"/>
  <c r="O394" i="1" s="1"/>
  <c r="P394" i="1" s="1"/>
  <c r="C413" i="1" s="1"/>
  <c r="H413" i="1" s="1"/>
  <c r="D414" i="1"/>
  <c r="G395" i="1"/>
  <c r="O395" i="1" s="1"/>
  <c r="P395" i="1" s="1"/>
  <c r="C414" i="1" s="1"/>
  <c r="H414" i="1" s="1"/>
  <c r="E414" i="1"/>
  <c r="G414" i="1" s="1"/>
  <c r="G413" i="1"/>
  <c r="D360" i="1"/>
  <c r="G341" i="1"/>
  <c r="O341" i="1" s="1"/>
  <c r="P341" i="1" s="1"/>
  <c r="C360" i="1" s="1"/>
  <c r="H360" i="1" s="1"/>
  <c r="E360" i="1"/>
  <c r="G360" i="1" s="1"/>
  <c r="F342" i="1"/>
  <c r="D363" i="1"/>
  <c r="G344" i="1"/>
  <c r="O344" i="1" s="1"/>
  <c r="P344" i="1" s="1"/>
  <c r="C363" i="1" s="1"/>
  <c r="H363" i="1" s="1"/>
  <c r="D364" i="1"/>
  <c r="G345" i="1"/>
  <c r="O345" i="1" s="1"/>
  <c r="P345" i="1" s="1"/>
  <c r="C364" i="1" s="1"/>
  <c r="H364" i="1" s="1"/>
  <c r="E364" i="1"/>
  <c r="G364" i="1" s="1"/>
  <c r="G363" i="1"/>
  <c r="D260" i="1"/>
  <c r="G241" i="1"/>
  <c r="O241" i="1" s="1"/>
  <c r="P241" i="1" s="1"/>
  <c r="C260" i="1" s="1"/>
  <c r="H260" i="1" s="1"/>
  <c r="E260" i="1"/>
  <c r="G260" i="1" s="1"/>
  <c r="F242" i="1"/>
  <c r="D264" i="1"/>
  <c r="G245" i="1"/>
  <c r="O245" i="1" s="1"/>
  <c r="P245" i="1" s="1"/>
  <c r="C264" i="1" s="1"/>
  <c r="H264" i="1" s="1"/>
  <c r="E264" i="1"/>
  <c r="G264" i="1" s="1"/>
  <c r="F246" i="1"/>
  <c r="D214" i="1"/>
  <c r="G195" i="1"/>
  <c r="O195" i="1" s="1"/>
  <c r="P195" i="1" s="1"/>
  <c r="C214" i="1" s="1"/>
  <c r="H214" i="1" s="1"/>
  <c r="E214" i="1"/>
  <c r="G214" i="1" s="1"/>
  <c r="F196" i="1"/>
  <c r="D218" i="1"/>
  <c r="G199" i="1"/>
  <c r="O199" i="1" s="1"/>
  <c r="P199" i="1" s="1"/>
  <c r="C218" i="1" s="1"/>
  <c r="H218" i="1" s="1"/>
  <c r="E218" i="1"/>
  <c r="G218" i="1" s="1"/>
  <c r="F200" i="1"/>
  <c r="D169" i="1"/>
  <c r="G150" i="1"/>
  <c r="O150" i="1" s="1"/>
  <c r="P150" i="1" s="1"/>
  <c r="C169" i="1" s="1"/>
  <c r="H169" i="1" s="1"/>
  <c r="E169" i="1"/>
  <c r="G169" i="1" s="1"/>
  <c r="F151" i="1"/>
  <c r="D172" i="1"/>
  <c r="G153" i="1"/>
  <c r="O153" i="1" s="1"/>
  <c r="P153" i="1" s="1"/>
  <c r="C172" i="1" s="1"/>
  <c r="H172" i="1" s="1"/>
  <c r="D173" i="1"/>
  <c r="G154" i="1"/>
  <c r="O154" i="1" s="1"/>
  <c r="P154" i="1" s="1"/>
  <c r="C173" i="1" s="1"/>
  <c r="H173" i="1" s="1"/>
  <c r="E173" i="1"/>
  <c r="G173" i="1" s="1"/>
  <c r="G172" i="1"/>
  <c r="D124" i="1"/>
  <c r="G105" i="1"/>
  <c r="O105" i="1" s="1"/>
  <c r="P105" i="1" s="1"/>
  <c r="C124" i="1" s="1"/>
  <c r="H124" i="1" s="1"/>
  <c r="E124" i="1"/>
  <c r="G124" i="1" s="1"/>
  <c r="F106" i="1"/>
  <c r="D128" i="1"/>
  <c r="G109" i="1"/>
  <c r="O109" i="1" s="1"/>
  <c r="P109" i="1" s="1"/>
  <c r="C128" i="1" s="1"/>
  <c r="H128" i="1" s="1"/>
  <c r="D129" i="1"/>
  <c r="G110" i="1"/>
  <c r="O110" i="1" s="1"/>
  <c r="P110" i="1" s="1"/>
  <c r="C129" i="1" s="1"/>
  <c r="H129" i="1" s="1"/>
  <c r="E129" i="1"/>
  <c r="G129" i="1" s="1"/>
  <c r="G128" i="1"/>
  <c r="D78" i="1"/>
  <c r="G59" i="1"/>
  <c r="O59" i="1" s="1"/>
  <c r="P59" i="1" s="1"/>
  <c r="C78" i="1" s="1"/>
  <c r="H78" i="1" s="1"/>
  <c r="E78" i="1"/>
  <c r="G78" i="1" s="1"/>
  <c r="F60" i="1"/>
  <c r="D82" i="1"/>
  <c r="G63" i="1"/>
  <c r="O63" i="1" s="1"/>
  <c r="P63" i="1" s="1"/>
  <c r="C82" i="1" s="1"/>
  <c r="H82" i="1" s="1"/>
  <c r="D83" i="1"/>
  <c r="G64" i="1"/>
  <c r="O64" i="1" s="1"/>
  <c r="P64" i="1" s="1"/>
  <c r="C83" i="1" s="1"/>
  <c r="H83" i="1" s="1"/>
  <c r="E83" i="1"/>
  <c r="G83" i="1" s="1"/>
  <c r="G82" i="1"/>
  <c r="D30" i="1"/>
  <c r="G11" i="1"/>
  <c r="O11" i="1" s="1"/>
  <c r="P11" i="1" s="1"/>
  <c r="C30" i="1" s="1"/>
  <c r="H30" i="1" s="1"/>
  <c r="E30" i="1"/>
  <c r="G30" i="1" s="1"/>
  <c r="F12" i="1"/>
  <c r="E319" i="1" l="1"/>
  <c r="E301" i="1"/>
  <c r="J318" i="1"/>
  <c r="J317" i="1"/>
  <c r="E314" i="1"/>
  <c r="F297" i="1"/>
  <c r="E296" i="1"/>
  <c r="J313" i="1"/>
  <c r="E463" i="1"/>
  <c r="E444" i="1"/>
  <c r="J462" i="1"/>
  <c r="J461" i="1"/>
  <c r="E459" i="1"/>
  <c r="F441" i="1"/>
  <c r="E440" i="1"/>
  <c r="J458" i="1"/>
  <c r="E415" i="1"/>
  <c r="E396" i="1"/>
  <c r="J414" i="1"/>
  <c r="J413" i="1"/>
  <c r="E411" i="1"/>
  <c r="F393" i="1"/>
  <c r="E392" i="1"/>
  <c r="E365" i="1"/>
  <c r="E346" i="1"/>
  <c r="J364" i="1"/>
  <c r="J363" i="1"/>
  <c r="E361" i="1"/>
  <c r="F343" i="1"/>
  <c r="E342" i="1"/>
  <c r="J360" i="1"/>
  <c r="E265" i="1"/>
  <c r="E246" i="1"/>
  <c r="E261" i="1"/>
  <c r="F243" i="1"/>
  <c r="F244" i="1" s="1"/>
  <c r="E242" i="1"/>
  <c r="E219" i="1"/>
  <c r="E200" i="1"/>
  <c r="J218" i="1"/>
  <c r="E215" i="1"/>
  <c r="F197" i="1"/>
  <c r="F198" i="1" s="1"/>
  <c r="E196" i="1"/>
  <c r="J214" i="1"/>
  <c r="E174" i="1"/>
  <c r="E155" i="1"/>
  <c r="J173" i="1"/>
  <c r="J172" i="1"/>
  <c r="E170" i="1"/>
  <c r="F152" i="1"/>
  <c r="E151" i="1"/>
  <c r="J169" i="1"/>
  <c r="E130" i="1"/>
  <c r="E111" i="1"/>
  <c r="J129" i="1"/>
  <c r="J128" i="1"/>
  <c r="E125" i="1"/>
  <c r="F107" i="1"/>
  <c r="E106" i="1"/>
  <c r="J124" i="1"/>
  <c r="E84" i="1"/>
  <c r="E65" i="1"/>
  <c r="J83" i="1"/>
  <c r="J82" i="1"/>
  <c r="E79" i="1"/>
  <c r="F61" i="1"/>
  <c r="E60" i="1"/>
  <c r="J78" i="1"/>
  <c r="E31" i="1"/>
  <c r="F13" i="1"/>
  <c r="E12" i="1"/>
  <c r="J30" i="1"/>
  <c r="E198" i="1" l="1"/>
  <c r="E217" i="1"/>
  <c r="E244" i="1"/>
  <c r="E263" i="1"/>
  <c r="D314" i="1"/>
  <c r="G296" i="1"/>
  <c r="O296" i="1" s="1"/>
  <c r="P296" i="1" s="1"/>
  <c r="C314" i="1" s="1"/>
  <c r="H314" i="1" s="1"/>
  <c r="E315" i="1"/>
  <c r="F298" i="1"/>
  <c r="E297" i="1"/>
  <c r="G314" i="1"/>
  <c r="D319" i="1"/>
  <c r="G301" i="1"/>
  <c r="O301" i="1" s="1"/>
  <c r="P301" i="1" s="1"/>
  <c r="C319" i="1" s="1"/>
  <c r="H319" i="1" s="1"/>
  <c r="G319" i="1"/>
  <c r="D459" i="1"/>
  <c r="G440" i="1"/>
  <c r="O440" i="1" s="1"/>
  <c r="P440" i="1" s="1"/>
  <c r="C459" i="1" s="1"/>
  <c r="H459" i="1" s="1"/>
  <c r="E460" i="1"/>
  <c r="E441" i="1"/>
  <c r="G459" i="1"/>
  <c r="D463" i="1"/>
  <c r="G444" i="1"/>
  <c r="O444" i="1" s="1"/>
  <c r="P444" i="1" s="1"/>
  <c r="C463" i="1" s="1"/>
  <c r="H463" i="1" s="1"/>
  <c r="E464" i="1"/>
  <c r="E445" i="1"/>
  <c r="G463" i="1"/>
  <c r="D411" i="1"/>
  <c r="G392" i="1"/>
  <c r="O392" i="1" s="1"/>
  <c r="P392" i="1" s="1"/>
  <c r="C411" i="1" s="1"/>
  <c r="H411" i="1" s="1"/>
  <c r="E412" i="1"/>
  <c r="E393" i="1"/>
  <c r="G411" i="1"/>
  <c r="D415" i="1"/>
  <c r="G396" i="1"/>
  <c r="O396" i="1" s="1"/>
  <c r="P396" i="1" s="1"/>
  <c r="C415" i="1" s="1"/>
  <c r="H415" i="1" s="1"/>
  <c r="E416" i="1"/>
  <c r="E397" i="1"/>
  <c r="G415" i="1"/>
  <c r="D361" i="1"/>
  <c r="G342" i="1"/>
  <c r="O342" i="1" s="1"/>
  <c r="P342" i="1" s="1"/>
  <c r="C361" i="1" s="1"/>
  <c r="H361" i="1" s="1"/>
  <c r="E362" i="1"/>
  <c r="E343" i="1"/>
  <c r="G361" i="1"/>
  <c r="D365" i="1"/>
  <c r="G346" i="1"/>
  <c r="O346" i="1" s="1"/>
  <c r="P346" i="1" s="1"/>
  <c r="C365" i="1" s="1"/>
  <c r="H365" i="1" s="1"/>
  <c r="E366" i="1"/>
  <c r="E347" i="1"/>
  <c r="G365" i="1"/>
  <c r="D261" i="1"/>
  <c r="G242" i="1"/>
  <c r="O242" i="1" s="1"/>
  <c r="P242" i="1" s="1"/>
  <c r="C261" i="1" s="1"/>
  <c r="H261" i="1" s="1"/>
  <c r="E262" i="1"/>
  <c r="E243" i="1"/>
  <c r="G261" i="1"/>
  <c r="D265" i="1"/>
  <c r="G246" i="1"/>
  <c r="O246" i="1" s="1"/>
  <c r="P246" i="1" s="1"/>
  <c r="C265" i="1" s="1"/>
  <c r="H265" i="1" s="1"/>
  <c r="E266" i="1"/>
  <c r="E247" i="1"/>
  <c r="G265" i="1"/>
  <c r="D215" i="1"/>
  <c r="G196" i="1"/>
  <c r="O196" i="1" s="1"/>
  <c r="P196" i="1" s="1"/>
  <c r="C215" i="1" s="1"/>
  <c r="H215" i="1" s="1"/>
  <c r="E216" i="1"/>
  <c r="E197" i="1"/>
  <c r="G215" i="1"/>
  <c r="D219" i="1"/>
  <c r="G200" i="1"/>
  <c r="O200" i="1" s="1"/>
  <c r="P200" i="1" s="1"/>
  <c r="C219" i="1" s="1"/>
  <c r="H219" i="1" s="1"/>
  <c r="E220" i="1"/>
  <c r="E201" i="1"/>
  <c r="G219" i="1"/>
  <c r="D170" i="1"/>
  <c r="G151" i="1"/>
  <c r="O151" i="1" s="1"/>
  <c r="P151" i="1" s="1"/>
  <c r="C170" i="1" s="1"/>
  <c r="H170" i="1" s="1"/>
  <c r="E171" i="1"/>
  <c r="E152" i="1"/>
  <c r="G170" i="1"/>
  <c r="D174" i="1"/>
  <c r="G155" i="1"/>
  <c r="O155" i="1" s="1"/>
  <c r="P155" i="1" s="1"/>
  <c r="C174" i="1" s="1"/>
  <c r="H174" i="1" s="1"/>
  <c r="E175" i="1"/>
  <c r="E156" i="1"/>
  <c r="G174" i="1"/>
  <c r="D125" i="1"/>
  <c r="G106" i="1"/>
  <c r="O106" i="1" s="1"/>
  <c r="P106" i="1" s="1"/>
  <c r="C125" i="1" s="1"/>
  <c r="H125" i="1" s="1"/>
  <c r="E126" i="1"/>
  <c r="E107" i="1"/>
  <c r="G125" i="1"/>
  <c r="D130" i="1"/>
  <c r="G111" i="1"/>
  <c r="O111" i="1" s="1"/>
  <c r="P111" i="1" s="1"/>
  <c r="C130" i="1" s="1"/>
  <c r="H130" i="1" s="1"/>
  <c r="E131" i="1"/>
  <c r="E112" i="1"/>
  <c r="G130" i="1"/>
  <c r="D79" i="1"/>
  <c r="G60" i="1"/>
  <c r="O60" i="1" s="1"/>
  <c r="P60" i="1" s="1"/>
  <c r="C79" i="1" s="1"/>
  <c r="H79" i="1" s="1"/>
  <c r="E80" i="1"/>
  <c r="F62" i="1"/>
  <c r="E62" i="1" s="1"/>
  <c r="E61" i="1"/>
  <c r="G79" i="1"/>
  <c r="D84" i="1"/>
  <c r="G65" i="1"/>
  <c r="O65" i="1" s="1"/>
  <c r="P65" i="1" s="1"/>
  <c r="C84" i="1" s="1"/>
  <c r="H84" i="1" s="1"/>
  <c r="E85" i="1"/>
  <c r="E66" i="1"/>
  <c r="G84" i="1"/>
  <c r="D31" i="1"/>
  <c r="G12" i="1"/>
  <c r="O12" i="1" s="1"/>
  <c r="P12" i="1" s="1"/>
  <c r="C31" i="1" s="1"/>
  <c r="H31" i="1" s="1"/>
  <c r="E32" i="1"/>
  <c r="F14" i="1"/>
  <c r="E13" i="1"/>
  <c r="G31" i="1"/>
  <c r="D263" i="1" l="1"/>
  <c r="G263" i="1" s="1"/>
  <c r="G244" i="1"/>
  <c r="O244" i="1" s="1"/>
  <c r="P244" i="1" s="1"/>
  <c r="C263" i="1" s="1"/>
  <c r="H263" i="1" s="1"/>
  <c r="D217" i="1"/>
  <c r="G217" i="1" s="1"/>
  <c r="G198" i="1"/>
  <c r="O198" i="1" s="1"/>
  <c r="P198" i="1" s="1"/>
  <c r="C217" i="1" s="1"/>
  <c r="H217" i="1" s="1"/>
  <c r="J217" i="1" s="1"/>
  <c r="E320" i="1"/>
  <c r="E302" i="1"/>
  <c r="J319" i="1"/>
  <c r="D315" i="1"/>
  <c r="G297" i="1"/>
  <c r="O297" i="1" s="1"/>
  <c r="P297" i="1" s="1"/>
  <c r="C315" i="1" s="1"/>
  <c r="H315" i="1" s="1"/>
  <c r="E316" i="1"/>
  <c r="E298" i="1"/>
  <c r="G315" i="1"/>
  <c r="J314" i="1"/>
  <c r="D464" i="1"/>
  <c r="G445" i="1"/>
  <c r="O445" i="1" s="1"/>
  <c r="P445" i="1" s="1"/>
  <c r="C464" i="1" s="1"/>
  <c r="H464" i="1" s="1"/>
  <c r="E465" i="1"/>
  <c r="E446" i="1"/>
  <c r="G464" i="1"/>
  <c r="J463" i="1"/>
  <c r="D460" i="1"/>
  <c r="G441" i="1"/>
  <c r="O441" i="1" s="1"/>
  <c r="P441" i="1" s="1"/>
  <c r="C460" i="1" s="1"/>
  <c r="H460" i="1" s="1"/>
  <c r="G460" i="1"/>
  <c r="J459" i="1"/>
  <c r="D416" i="1"/>
  <c r="G397" i="1"/>
  <c r="O397" i="1" s="1"/>
  <c r="P397" i="1" s="1"/>
  <c r="C416" i="1" s="1"/>
  <c r="H416" i="1" s="1"/>
  <c r="E417" i="1"/>
  <c r="E398" i="1"/>
  <c r="G416" i="1"/>
  <c r="J415" i="1"/>
  <c r="D412" i="1"/>
  <c r="G393" i="1"/>
  <c r="O393" i="1" s="1"/>
  <c r="P393" i="1" s="1"/>
  <c r="C412" i="1" s="1"/>
  <c r="H412" i="1" s="1"/>
  <c r="G412" i="1"/>
  <c r="J411" i="1"/>
  <c r="D366" i="1"/>
  <c r="G347" i="1"/>
  <c r="O347" i="1" s="1"/>
  <c r="P347" i="1" s="1"/>
  <c r="C366" i="1" s="1"/>
  <c r="H366" i="1" s="1"/>
  <c r="E367" i="1"/>
  <c r="E348" i="1"/>
  <c r="G366" i="1"/>
  <c r="J365" i="1"/>
  <c r="D362" i="1"/>
  <c r="G343" i="1"/>
  <c r="O343" i="1" s="1"/>
  <c r="P343" i="1" s="1"/>
  <c r="C362" i="1" s="1"/>
  <c r="H362" i="1" s="1"/>
  <c r="G362" i="1"/>
  <c r="J361" i="1"/>
  <c r="D266" i="1"/>
  <c r="G247" i="1"/>
  <c r="O247" i="1" s="1"/>
  <c r="P247" i="1" s="1"/>
  <c r="C266" i="1" s="1"/>
  <c r="H266" i="1" s="1"/>
  <c r="E267" i="1"/>
  <c r="E248" i="1"/>
  <c r="G266" i="1"/>
  <c r="D262" i="1"/>
  <c r="G243" i="1"/>
  <c r="O243" i="1" s="1"/>
  <c r="P243" i="1" s="1"/>
  <c r="C262" i="1" s="1"/>
  <c r="H262" i="1" s="1"/>
  <c r="G262" i="1"/>
  <c r="D220" i="1"/>
  <c r="G201" i="1"/>
  <c r="O201" i="1" s="1"/>
  <c r="P201" i="1" s="1"/>
  <c r="C220" i="1" s="1"/>
  <c r="H220" i="1" s="1"/>
  <c r="E221" i="1"/>
  <c r="E202" i="1"/>
  <c r="G220" i="1"/>
  <c r="J219" i="1"/>
  <c r="D216" i="1"/>
  <c r="G197" i="1"/>
  <c r="O197" i="1" s="1"/>
  <c r="P197" i="1" s="1"/>
  <c r="C216" i="1" s="1"/>
  <c r="H216" i="1" s="1"/>
  <c r="G216" i="1"/>
  <c r="J215" i="1"/>
  <c r="D175" i="1"/>
  <c r="G156" i="1"/>
  <c r="O156" i="1" s="1"/>
  <c r="P156" i="1" s="1"/>
  <c r="C175" i="1" s="1"/>
  <c r="H175" i="1" s="1"/>
  <c r="E176" i="1"/>
  <c r="E157" i="1"/>
  <c r="G175" i="1"/>
  <c r="J174" i="1"/>
  <c r="D171" i="1"/>
  <c r="G152" i="1"/>
  <c r="O152" i="1" s="1"/>
  <c r="P152" i="1" s="1"/>
  <c r="C171" i="1" s="1"/>
  <c r="H171" i="1" s="1"/>
  <c r="G171" i="1"/>
  <c r="J170" i="1"/>
  <c r="D131" i="1"/>
  <c r="G112" i="1"/>
  <c r="O112" i="1" s="1"/>
  <c r="P112" i="1" s="1"/>
  <c r="C131" i="1" s="1"/>
  <c r="H131" i="1" s="1"/>
  <c r="E132" i="1"/>
  <c r="E113" i="1"/>
  <c r="G131" i="1"/>
  <c r="J130" i="1"/>
  <c r="D126" i="1"/>
  <c r="G107" i="1"/>
  <c r="O107" i="1" s="1"/>
  <c r="P107" i="1" s="1"/>
  <c r="C126" i="1" s="1"/>
  <c r="H126" i="1" s="1"/>
  <c r="E127" i="1"/>
  <c r="G126" i="1"/>
  <c r="J125" i="1"/>
  <c r="D85" i="1"/>
  <c r="G66" i="1"/>
  <c r="O66" i="1" s="1"/>
  <c r="P66" i="1" s="1"/>
  <c r="C85" i="1" s="1"/>
  <c r="H85" i="1" s="1"/>
  <c r="E86" i="1"/>
  <c r="E67" i="1"/>
  <c r="G85" i="1"/>
  <c r="J84" i="1"/>
  <c r="D80" i="1"/>
  <c r="G61" i="1"/>
  <c r="O61" i="1" s="1"/>
  <c r="P61" i="1" s="1"/>
  <c r="C80" i="1" s="1"/>
  <c r="H80" i="1" s="1"/>
  <c r="E81" i="1"/>
  <c r="G80" i="1"/>
  <c r="J79" i="1"/>
  <c r="D32" i="1"/>
  <c r="G13" i="1"/>
  <c r="O13" i="1" s="1"/>
  <c r="P13" i="1" s="1"/>
  <c r="C32" i="1" s="1"/>
  <c r="H32" i="1" s="1"/>
  <c r="E33" i="1"/>
  <c r="E14" i="1"/>
  <c r="G32" i="1"/>
  <c r="J31" i="1"/>
  <c r="E69" i="1" l="1"/>
  <c r="G69" i="1" s="1"/>
  <c r="O69" i="1" s="1"/>
  <c r="P69" i="1" s="1"/>
  <c r="D316" i="1"/>
  <c r="G298" i="1"/>
  <c r="O298" i="1" s="1"/>
  <c r="P298" i="1" s="1"/>
  <c r="C316" i="1" s="1"/>
  <c r="H316" i="1" s="1"/>
  <c r="G316" i="1"/>
  <c r="J315" i="1"/>
  <c r="D320" i="1"/>
  <c r="G302" i="1"/>
  <c r="O302" i="1" s="1"/>
  <c r="P302" i="1" s="1"/>
  <c r="C320" i="1" s="1"/>
  <c r="H320" i="1" s="1"/>
  <c r="E321" i="1"/>
  <c r="E303" i="1"/>
  <c r="G320" i="1"/>
  <c r="J460" i="1"/>
  <c r="D465" i="1"/>
  <c r="G446" i="1"/>
  <c r="O446" i="1" s="1"/>
  <c r="P446" i="1" s="1"/>
  <c r="C465" i="1" s="1"/>
  <c r="H465" i="1" s="1"/>
  <c r="E466" i="1"/>
  <c r="E447" i="1"/>
  <c r="G465" i="1"/>
  <c r="J464" i="1"/>
  <c r="J412" i="1"/>
  <c r="D417" i="1"/>
  <c r="G398" i="1"/>
  <c r="O398" i="1" s="1"/>
  <c r="P398" i="1" s="1"/>
  <c r="C417" i="1" s="1"/>
  <c r="H417" i="1" s="1"/>
  <c r="E418" i="1"/>
  <c r="E399" i="1"/>
  <c r="G417" i="1"/>
  <c r="J416" i="1"/>
  <c r="J362" i="1"/>
  <c r="D367" i="1"/>
  <c r="G348" i="1"/>
  <c r="O348" i="1" s="1"/>
  <c r="P348" i="1" s="1"/>
  <c r="C367" i="1" s="1"/>
  <c r="H367" i="1" s="1"/>
  <c r="E368" i="1"/>
  <c r="E349" i="1"/>
  <c r="G367" i="1"/>
  <c r="J366" i="1"/>
  <c r="D267" i="1"/>
  <c r="G248" i="1"/>
  <c r="O248" i="1" s="1"/>
  <c r="P248" i="1" s="1"/>
  <c r="C267" i="1" s="1"/>
  <c r="H267" i="1" s="1"/>
  <c r="E268" i="1"/>
  <c r="E249" i="1"/>
  <c r="G267" i="1"/>
  <c r="J216" i="1"/>
  <c r="D221" i="1"/>
  <c r="G202" i="1"/>
  <c r="O202" i="1" s="1"/>
  <c r="P202" i="1" s="1"/>
  <c r="C221" i="1" s="1"/>
  <c r="H221" i="1" s="1"/>
  <c r="E222" i="1"/>
  <c r="E203" i="1"/>
  <c r="G221" i="1"/>
  <c r="J220" i="1"/>
  <c r="J171" i="1"/>
  <c r="D176" i="1"/>
  <c r="G157" i="1"/>
  <c r="O157" i="1" s="1"/>
  <c r="P157" i="1" s="1"/>
  <c r="C176" i="1" s="1"/>
  <c r="H176" i="1" s="1"/>
  <c r="E177" i="1"/>
  <c r="E158" i="1"/>
  <c r="G176" i="1"/>
  <c r="J175" i="1"/>
  <c r="D127" i="1"/>
  <c r="G108" i="1"/>
  <c r="O108" i="1" s="1"/>
  <c r="P108" i="1" s="1"/>
  <c r="C127" i="1" s="1"/>
  <c r="H127" i="1" s="1"/>
  <c r="G127" i="1"/>
  <c r="J126" i="1"/>
  <c r="D132" i="1"/>
  <c r="G113" i="1"/>
  <c r="O113" i="1" s="1"/>
  <c r="P113" i="1" s="1"/>
  <c r="C132" i="1" s="1"/>
  <c r="H132" i="1" s="1"/>
  <c r="E133" i="1"/>
  <c r="E114" i="1"/>
  <c r="G132" i="1"/>
  <c r="J131" i="1"/>
  <c r="D81" i="1"/>
  <c r="G62" i="1"/>
  <c r="O62" i="1" s="1"/>
  <c r="P62" i="1" s="1"/>
  <c r="C81" i="1" s="1"/>
  <c r="H81" i="1" s="1"/>
  <c r="G81" i="1"/>
  <c r="J80" i="1"/>
  <c r="D86" i="1"/>
  <c r="G67" i="1"/>
  <c r="O67" i="1" s="1"/>
  <c r="P67" i="1" s="1"/>
  <c r="C86" i="1" s="1"/>
  <c r="H86" i="1" s="1"/>
  <c r="E87" i="1"/>
  <c r="E68" i="1"/>
  <c r="G86" i="1"/>
  <c r="J85" i="1"/>
  <c r="D33" i="1"/>
  <c r="G14" i="1"/>
  <c r="O14" i="1" s="1"/>
  <c r="P14" i="1" s="1"/>
  <c r="C33" i="1" s="1"/>
  <c r="H33" i="1" s="1"/>
  <c r="E34" i="1"/>
  <c r="G33" i="1"/>
  <c r="J32" i="1"/>
  <c r="E178" i="1" l="1"/>
  <c r="E70" i="1"/>
  <c r="E89" i="1"/>
  <c r="D321" i="1"/>
  <c r="G303" i="1"/>
  <c r="O303" i="1" s="1"/>
  <c r="P303" i="1" s="1"/>
  <c r="C321" i="1" s="1"/>
  <c r="H321" i="1" s="1"/>
  <c r="E322" i="1"/>
  <c r="E304" i="1"/>
  <c r="G321" i="1"/>
  <c r="J320" i="1"/>
  <c r="J316" i="1"/>
  <c r="D466" i="1"/>
  <c r="G447" i="1"/>
  <c r="O447" i="1" s="1"/>
  <c r="P447" i="1" s="1"/>
  <c r="C466" i="1" s="1"/>
  <c r="H466" i="1" s="1"/>
  <c r="E467" i="1"/>
  <c r="E448" i="1"/>
  <c r="G466" i="1"/>
  <c r="J465" i="1"/>
  <c r="D418" i="1"/>
  <c r="G399" i="1"/>
  <c r="O399" i="1" s="1"/>
  <c r="P399" i="1" s="1"/>
  <c r="C418" i="1" s="1"/>
  <c r="H418" i="1" s="1"/>
  <c r="E419" i="1"/>
  <c r="E400" i="1"/>
  <c r="G418" i="1"/>
  <c r="J417" i="1"/>
  <c r="D368" i="1"/>
  <c r="G349" i="1"/>
  <c r="O349" i="1" s="1"/>
  <c r="P349" i="1" s="1"/>
  <c r="C368" i="1" s="1"/>
  <c r="H368" i="1" s="1"/>
  <c r="E369" i="1"/>
  <c r="E350" i="1"/>
  <c r="G368" i="1"/>
  <c r="J367" i="1"/>
  <c r="D268" i="1"/>
  <c r="G249" i="1"/>
  <c r="O249" i="1" s="1"/>
  <c r="P249" i="1" s="1"/>
  <c r="C268" i="1" s="1"/>
  <c r="H268" i="1" s="1"/>
  <c r="E269" i="1"/>
  <c r="E271" i="1"/>
  <c r="E250" i="1"/>
  <c r="G268" i="1"/>
  <c r="D222" i="1"/>
  <c r="G203" i="1"/>
  <c r="O203" i="1" s="1"/>
  <c r="P203" i="1" s="1"/>
  <c r="C222" i="1" s="1"/>
  <c r="H222" i="1" s="1"/>
  <c r="E223" i="1"/>
  <c r="E204" i="1"/>
  <c r="G222" i="1"/>
  <c r="J221" i="1"/>
  <c r="D177" i="1"/>
  <c r="G158" i="1"/>
  <c r="O158" i="1" s="1"/>
  <c r="P158" i="1" s="1"/>
  <c r="C177" i="1" s="1"/>
  <c r="H177" i="1" s="1"/>
  <c r="E159" i="1"/>
  <c r="D178" i="1" s="1"/>
  <c r="G177" i="1"/>
  <c r="J176" i="1"/>
  <c r="D133" i="1"/>
  <c r="G114" i="1"/>
  <c r="O114" i="1" s="1"/>
  <c r="P114" i="1" s="1"/>
  <c r="C133" i="1" s="1"/>
  <c r="H133" i="1" s="1"/>
  <c r="G133" i="1"/>
  <c r="J132" i="1"/>
  <c r="J127" i="1"/>
  <c r="D87" i="1"/>
  <c r="G68" i="1"/>
  <c r="O68" i="1" s="1"/>
  <c r="P68" i="1" s="1"/>
  <c r="C87" i="1" s="1"/>
  <c r="H87" i="1" s="1"/>
  <c r="E88" i="1"/>
  <c r="G87" i="1"/>
  <c r="J86" i="1"/>
  <c r="J81" i="1"/>
  <c r="D34" i="1"/>
  <c r="G15" i="1"/>
  <c r="O15" i="1" s="1"/>
  <c r="P15" i="1" s="1"/>
  <c r="C34" i="1" s="1"/>
  <c r="H34" i="1" s="1"/>
  <c r="E35" i="1"/>
  <c r="E17" i="1"/>
  <c r="G34" i="1"/>
  <c r="J33" i="1"/>
  <c r="G70" i="1" l="1"/>
  <c r="O70" i="1" s="1"/>
  <c r="P70" i="1" s="1"/>
  <c r="C89" i="1" s="1"/>
  <c r="H89" i="1" s="1"/>
  <c r="D89" i="1"/>
  <c r="G89" i="1" s="1"/>
  <c r="G178" i="1"/>
  <c r="E160" i="1"/>
  <c r="E179" i="1"/>
  <c r="D322" i="1"/>
  <c r="G304" i="1"/>
  <c r="O304" i="1" s="1"/>
  <c r="P304" i="1" s="1"/>
  <c r="C322" i="1" s="1"/>
  <c r="H322" i="1" s="1"/>
  <c r="E323" i="1"/>
  <c r="E305" i="1"/>
  <c r="G322" i="1"/>
  <c r="J321" i="1"/>
  <c r="E252" i="1"/>
  <c r="D467" i="1"/>
  <c r="G448" i="1"/>
  <c r="O448" i="1" s="1"/>
  <c r="P448" i="1" s="1"/>
  <c r="C467" i="1" s="1"/>
  <c r="H467" i="1" s="1"/>
  <c r="E468" i="1"/>
  <c r="E449" i="1"/>
  <c r="G467" i="1"/>
  <c r="J466" i="1"/>
  <c r="D419" i="1"/>
  <c r="G400" i="1"/>
  <c r="O400" i="1" s="1"/>
  <c r="P400" i="1" s="1"/>
  <c r="C419" i="1" s="1"/>
  <c r="H419" i="1" s="1"/>
  <c r="E420" i="1"/>
  <c r="E401" i="1"/>
  <c r="G419" i="1"/>
  <c r="J418" i="1"/>
  <c r="D369" i="1"/>
  <c r="G350" i="1"/>
  <c r="O350" i="1" s="1"/>
  <c r="P350" i="1" s="1"/>
  <c r="C369" i="1" s="1"/>
  <c r="H369" i="1" s="1"/>
  <c r="E370" i="1"/>
  <c r="E351" i="1"/>
  <c r="G369" i="1"/>
  <c r="J368" i="1"/>
  <c r="D269" i="1"/>
  <c r="G250" i="1"/>
  <c r="O250" i="1" s="1"/>
  <c r="P250" i="1" s="1"/>
  <c r="C269" i="1" s="1"/>
  <c r="H269" i="1" s="1"/>
  <c r="E270" i="1"/>
  <c r="E251" i="1"/>
  <c r="G269" i="1"/>
  <c r="D223" i="1"/>
  <c r="G204" i="1"/>
  <c r="O204" i="1" s="1"/>
  <c r="P204" i="1" s="1"/>
  <c r="C223" i="1" s="1"/>
  <c r="H223" i="1" s="1"/>
  <c r="E224" i="1"/>
  <c r="E205" i="1"/>
  <c r="G223" i="1"/>
  <c r="J222" i="1"/>
  <c r="G159" i="1"/>
  <c r="O159" i="1" s="1"/>
  <c r="P159" i="1" s="1"/>
  <c r="C178" i="1" s="1"/>
  <c r="H178" i="1" s="1"/>
  <c r="J178" i="1" s="1"/>
  <c r="J177" i="1"/>
  <c r="J133" i="1"/>
  <c r="D88" i="1"/>
  <c r="C88" i="1"/>
  <c r="H88" i="1" s="1"/>
  <c r="G88" i="1"/>
  <c r="J87" i="1"/>
  <c r="D35" i="1"/>
  <c r="G16" i="1"/>
  <c r="O16" i="1" s="1"/>
  <c r="P16" i="1" s="1"/>
  <c r="C35" i="1" s="1"/>
  <c r="H35" i="1" s="1"/>
  <c r="E36" i="1"/>
  <c r="E18" i="1"/>
  <c r="G35" i="1"/>
  <c r="J34" i="1"/>
  <c r="E253" i="1" l="1"/>
  <c r="E272" i="1"/>
  <c r="G252" i="1"/>
  <c r="O252" i="1" s="1"/>
  <c r="P252" i="1" s="1"/>
  <c r="C271" i="1" s="1"/>
  <c r="H271" i="1" s="1"/>
  <c r="D271" i="1"/>
  <c r="G271" i="1" s="1"/>
  <c r="G160" i="1"/>
  <c r="O160" i="1" s="1"/>
  <c r="P160" i="1" s="1"/>
  <c r="C179" i="1" s="1"/>
  <c r="H179" i="1" s="1"/>
  <c r="D179" i="1"/>
  <c r="G179" i="1" s="1"/>
  <c r="J89" i="1"/>
  <c r="D323" i="1"/>
  <c r="G305" i="1"/>
  <c r="O305" i="1" s="1"/>
  <c r="P305" i="1" s="1"/>
  <c r="C323" i="1" s="1"/>
  <c r="H323" i="1" s="1"/>
  <c r="E324" i="1"/>
  <c r="E306" i="1"/>
  <c r="G323" i="1"/>
  <c r="J322" i="1"/>
  <c r="D468" i="1"/>
  <c r="G449" i="1"/>
  <c r="O449" i="1" s="1"/>
  <c r="P449" i="1" s="1"/>
  <c r="C468" i="1" s="1"/>
  <c r="H468" i="1" s="1"/>
  <c r="G468" i="1"/>
  <c r="J467" i="1"/>
  <c r="D420" i="1"/>
  <c r="G401" i="1"/>
  <c r="O401" i="1" s="1"/>
  <c r="P401" i="1" s="1"/>
  <c r="C420" i="1" s="1"/>
  <c r="H420" i="1" s="1"/>
  <c r="G420" i="1"/>
  <c r="J419" i="1"/>
  <c r="D370" i="1"/>
  <c r="G351" i="1"/>
  <c r="O351" i="1" s="1"/>
  <c r="P351" i="1" s="1"/>
  <c r="C370" i="1" s="1"/>
  <c r="H370" i="1" s="1"/>
  <c r="G370" i="1"/>
  <c r="J369" i="1"/>
  <c r="D270" i="1"/>
  <c r="G251" i="1"/>
  <c r="O251" i="1" s="1"/>
  <c r="P251" i="1" s="1"/>
  <c r="C270" i="1" s="1"/>
  <c r="H270" i="1" s="1"/>
  <c r="G270" i="1"/>
  <c r="D224" i="1"/>
  <c r="G205" i="1"/>
  <c r="O205" i="1" s="1"/>
  <c r="P205" i="1" s="1"/>
  <c r="C224" i="1" s="1"/>
  <c r="H224" i="1" s="1"/>
  <c r="G224" i="1"/>
  <c r="J223" i="1"/>
  <c r="J88" i="1"/>
  <c r="D36" i="1"/>
  <c r="G17" i="1"/>
  <c r="O17" i="1" s="1"/>
  <c r="P17" i="1" s="1"/>
  <c r="C36" i="1" s="1"/>
  <c r="H36" i="1" s="1"/>
  <c r="E37" i="1"/>
  <c r="E19" i="1"/>
  <c r="G36" i="1"/>
  <c r="J35" i="1"/>
  <c r="J179" i="1" l="1"/>
  <c r="G253" i="1"/>
  <c r="O253" i="1" s="1"/>
  <c r="P253" i="1" s="1"/>
  <c r="C272" i="1" s="1"/>
  <c r="H272" i="1" s="1"/>
  <c r="D272" i="1"/>
  <c r="G272" i="1" s="1"/>
  <c r="D324" i="1"/>
  <c r="G306" i="1"/>
  <c r="O306" i="1" s="1"/>
  <c r="P306" i="1" s="1"/>
  <c r="C324" i="1" s="1"/>
  <c r="H324" i="1" s="1"/>
  <c r="G324" i="1"/>
  <c r="J323" i="1"/>
  <c r="J468" i="1"/>
  <c r="J420" i="1"/>
  <c r="J370" i="1"/>
  <c r="J224" i="1"/>
  <c r="D37" i="1"/>
  <c r="G18" i="1"/>
  <c r="O18" i="1" s="1"/>
  <c r="P18" i="1" s="1"/>
  <c r="C37" i="1" s="1"/>
  <c r="H37" i="1" s="1"/>
  <c r="E38" i="1"/>
  <c r="E20" i="1"/>
  <c r="G37" i="1"/>
  <c r="J36" i="1"/>
  <c r="J324" i="1" l="1"/>
  <c r="D38" i="1"/>
  <c r="G19" i="1"/>
  <c r="O19" i="1" s="1"/>
  <c r="P19" i="1" s="1"/>
  <c r="C38" i="1" s="1"/>
  <c r="H38" i="1" s="1"/>
  <c r="E39" i="1"/>
  <c r="E21" i="1"/>
  <c r="G38" i="1"/>
  <c r="J37" i="1"/>
  <c r="D39" i="1" l="1"/>
  <c r="G20" i="1"/>
  <c r="O20" i="1" s="1"/>
  <c r="P20" i="1" s="1"/>
  <c r="C39" i="1" s="1"/>
  <c r="H39" i="1" s="1"/>
  <c r="E40" i="1"/>
  <c r="G39" i="1"/>
  <c r="J38" i="1"/>
  <c r="D40" i="1" l="1"/>
  <c r="G21" i="1"/>
  <c r="O21" i="1" s="1"/>
  <c r="P21" i="1" s="1"/>
  <c r="C40" i="1" s="1"/>
  <c r="H40" i="1" s="1"/>
  <c r="G40" i="1"/>
  <c r="J39" i="1"/>
  <c r="J40" i="1" l="1"/>
</calcChain>
</file>

<file path=xl/sharedStrings.xml><?xml version="1.0" encoding="utf-8"?>
<sst xmlns="http://schemas.openxmlformats.org/spreadsheetml/2006/main" count="741" uniqueCount="75">
  <si>
    <t>BORE-HOLE NO. 1</t>
  </si>
  <si>
    <t>STRUCTURE : MULTI STOREYED BUILDINGS</t>
  </si>
  <si>
    <t>WATER TABLE = 5.8 m</t>
  </si>
  <si>
    <t>SITE : VRINDAVAN YOJNA-4 , SECTOR-18, LUCKNOW</t>
  </si>
  <si>
    <t>Density</t>
  </si>
  <si>
    <t xml:space="preserve">Effective </t>
  </si>
  <si>
    <t>Total</t>
  </si>
  <si>
    <t>Correction</t>
  </si>
  <si>
    <t>Hammer</t>
  </si>
  <si>
    <t>Fine</t>
  </si>
  <si>
    <t xml:space="preserve">Correction for the </t>
  </si>
  <si>
    <t>Measured</t>
  </si>
  <si>
    <t>Corrected</t>
  </si>
  <si>
    <t>Depth</t>
  </si>
  <si>
    <t>Stress</t>
  </si>
  <si>
    <t xml:space="preserve">due to Overburden </t>
  </si>
  <si>
    <t>Energy</t>
  </si>
  <si>
    <t>Content</t>
  </si>
  <si>
    <t>due to FC</t>
  </si>
  <si>
    <t>for Borehole</t>
  </si>
  <si>
    <t>due to</t>
  </si>
  <si>
    <t xml:space="preserve">Presence of </t>
  </si>
  <si>
    <t>N-SPT</t>
  </si>
  <si>
    <r>
      <t>(KN/m^3)</t>
    </r>
    <r>
      <rPr>
        <b/>
        <vertAlign val="superscript"/>
        <sz val="10"/>
        <color theme="1"/>
        <rFont val="Arial"/>
        <family val="2"/>
      </rPr>
      <t xml:space="preserve">   </t>
    </r>
  </si>
  <si>
    <r>
      <t>(KN/m</t>
    </r>
    <r>
      <rPr>
        <b/>
        <vertAlign val="superscript"/>
        <sz val="10"/>
        <color theme="1"/>
        <rFont val="Arial"/>
        <family val="2"/>
      </rPr>
      <t>3</t>
    </r>
  </si>
  <si>
    <r>
      <t>(KN/m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</si>
  <si>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Diameter</t>
  </si>
  <si>
    <t>Rod Length</t>
  </si>
  <si>
    <t>Liner</t>
  </si>
  <si>
    <t>Without</t>
  </si>
  <si>
    <t>with FC</t>
  </si>
  <si>
    <t>(m)</t>
  </si>
  <si>
    <t>(Ɣsat )</t>
  </si>
  <si>
    <t>(Ɣd)</t>
  </si>
  <si>
    <r>
      <rPr>
        <b/>
        <sz val="16"/>
        <color theme="1"/>
        <rFont val="Calibri"/>
        <family val="2"/>
      </rPr>
      <t>(σ'</t>
    </r>
    <r>
      <rPr>
        <b/>
        <i/>
        <vertAlign val="subscript"/>
        <sz val="16"/>
        <color theme="1"/>
        <rFont val="High Tower Text"/>
        <family val="1"/>
      </rPr>
      <t>v0</t>
    </r>
    <r>
      <rPr>
        <b/>
        <i/>
        <sz val="16"/>
        <color theme="1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</si>
  <si>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</rPr>
      <t>(σ</t>
    </r>
    <r>
      <rPr>
        <b/>
        <i/>
        <vertAlign val="subscript"/>
        <sz val="14"/>
        <color theme="1"/>
        <rFont val="High Tower Text"/>
        <family val="1"/>
      </rPr>
      <t>v0</t>
    </r>
    <r>
      <rPr>
        <b/>
        <i/>
        <sz val="14"/>
        <color theme="1"/>
        <rFont val="Calibri"/>
        <family val="2"/>
        <scheme val="minor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</si>
  <si>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N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</si>
  <si>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E</t>
    </r>
    <r>
      <rPr>
        <b/>
        <sz val="14"/>
        <color theme="1"/>
        <rFont val="Arial"/>
        <family val="2"/>
      </rPr>
      <t>)</t>
    </r>
  </si>
  <si>
    <t>(FC)</t>
  </si>
  <si>
    <r>
      <t>[</t>
    </r>
    <r>
      <rPr>
        <b/>
        <sz val="14"/>
        <color theme="1"/>
        <rFont val="Calibri"/>
        <family val="2"/>
      </rPr>
      <t>Δ</t>
    </r>
    <r>
      <rPr>
        <b/>
        <sz val="14"/>
        <color theme="1"/>
        <rFont val="Arial"/>
        <family val="2"/>
      </rPr>
      <t>(N</t>
    </r>
    <r>
      <rPr>
        <b/>
        <vertAlign val="subscript"/>
        <sz val="14"/>
        <color theme="1"/>
        <rFont val="Arial"/>
        <family val="2"/>
      </rPr>
      <t>1</t>
    </r>
    <r>
      <rPr>
        <b/>
        <sz val="14"/>
        <color theme="1"/>
        <rFont val="Arial"/>
        <family val="2"/>
      </rPr>
      <t>)</t>
    </r>
    <r>
      <rPr>
        <b/>
        <vertAlign val="subscript"/>
        <sz val="14"/>
        <color theme="1"/>
        <rFont val="Arial"/>
        <family val="2"/>
      </rPr>
      <t>60</t>
    </r>
    <r>
      <rPr>
        <b/>
        <sz val="14"/>
        <color theme="1"/>
        <rFont val="Arial"/>
        <family val="2"/>
      </rPr>
      <t>]</t>
    </r>
  </si>
  <si>
    <t>of 150 mm</t>
  </si>
  <si>
    <r>
      <t>FC(N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</t>
    </r>
  </si>
  <si>
    <r>
      <t>(C</t>
    </r>
    <r>
      <rPr>
        <b/>
        <vertAlign val="subscript"/>
        <sz val="14"/>
        <color theme="1"/>
        <rFont val="Arial"/>
        <family val="2"/>
      </rPr>
      <t>B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</si>
  <si>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R</t>
    </r>
    <r>
      <rPr>
        <b/>
        <sz val="14"/>
        <color theme="1"/>
        <rFont val="Arial"/>
        <family val="2"/>
      </rPr>
      <t>)</t>
    </r>
  </si>
  <si>
    <r>
      <t>(C</t>
    </r>
    <r>
      <rPr>
        <b/>
        <vertAlign val="subscript"/>
        <sz val="14"/>
        <color theme="1"/>
        <rFont val="Arial"/>
        <family val="2"/>
      </rPr>
      <t>S</t>
    </r>
    <r>
      <rPr>
        <b/>
        <sz val="14"/>
        <color theme="1"/>
        <rFont val="Arial"/>
        <family val="2"/>
      </rPr>
      <t>)</t>
    </r>
  </si>
  <si>
    <t>(N)</t>
  </si>
  <si>
    <r>
      <t>[(N</t>
    </r>
    <r>
      <rPr>
        <vertAlign val="subscript"/>
        <sz val="14"/>
        <color theme="1"/>
        <rFont val="Arial"/>
        <family val="2"/>
      </rPr>
      <t>1</t>
    </r>
    <r>
      <rPr>
        <sz val="14"/>
        <color theme="1"/>
        <rFont val="Arial"/>
        <family val="2"/>
      </rPr>
      <t>)</t>
    </r>
    <r>
      <rPr>
        <vertAlign val="subscript"/>
        <sz val="14"/>
        <color theme="1"/>
        <rFont val="Arial"/>
        <family val="2"/>
      </rPr>
      <t>60CS</t>
    </r>
    <r>
      <rPr>
        <sz val="14"/>
        <color theme="1"/>
        <rFont val="Arial"/>
        <family val="2"/>
      </rPr>
      <t>]</t>
    </r>
  </si>
  <si>
    <r>
      <t>(N</t>
    </r>
    <r>
      <rPr>
        <b/>
        <vertAlign val="subscript"/>
        <sz val="12"/>
        <color theme="1"/>
        <rFont val="Arial"/>
        <family val="2"/>
      </rPr>
      <t>1</t>
    </r>
    <r>
      <rPr>
        <b/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>60CS</t>
    </r>
  </si>
  <si>
    <r>
      <t>(σ'</t>
    </r>
    <r>
      <rPr>
        <i/>
        <vertAlign val="subscript"/>
        <sz val="14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</si>
  <si>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</t>
    </r>
    <r>
      <rPr>
        <b/>
        <sz val="12"/>
        <color theme="1"/>
        <rFont val="Calibri"/>
        <family val="2"/>
      </rPr>
      <t>σ</t>
    </r>
    <r>
      <rPr>
        <b/>
        <i/>
        <vertAlign val="subscript"/>
        <sz val="12"/>
        <color theme="1"/>
        <rFont val="High Tower Text"/>
        <family val="1"/>
      </rPr>
      <t>v0</t>
    </r>
    <r>
      <rPr>
        <b/>
        <sz val="12"/>
        <color theme="1"/>
        <rFont val="Arial"/>
        <family val="2"/>
      </rPr>
      <t>)</t>
    </r>
  </si>
  <si>
    <r>
      <t>(r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</rPr>
      <t>)</t>
    </r>
  </si>
  <si>
    <t>CSR</t>
  </si>
  <si>
    <t>CRR</t>
  </si>
  <si>
    <t>MSF</t>
  </si>
  <si>
    <t>FOS</t>
  </si>
  <si>
    <t>BORE-HOLE NO. 2</t>
  </si>
  <si>
    <t>BORE-HOLE NO. 3</t>
  </si>
  <si>
    <t>BORE-HOLE NO. 4</t>
  </si>
  <si>
    <t>BORE-HOLE NO. 5</t>
  </si>
  <si>
    <t>BORE-HOLE NO. 6</t>
  </si>
  <si>
    <t>BORE-HOLE NO. 7</t>
  </si>
  <si>
    <t>BORE-HOLE NO. 8</t>
  </si>
  <si>
    <t>BORE-HOLE NO. 9</t>
  </si>
  <si>
    <t>BORE-HOLE NO. 10</t>
  </si>
  <si>
    <t>LKO</t>
  </si>
  <si>
    <t>BOREHOLE 1</t>
  </si>
  <si>
    <t>BOREHOLE 2</t>
  </si>
  <si>
    <t>BOREHOLE 3</t>
  </si>
  <si>
    <t>BOREHOLE 4</t>
  </si>
  <si>
    <t>BOREHOLE 5</t>
  </si>
  <si>
    <t>BOREHOLE 6</t>
  </si>
  <si>
    <t>BOREHOLE 7</t>
  </si>
  <si>
    <t>BOREHOLE 8</t>
  </si>
  <si>
    <t>BOREHOLE 9</t>
  </si>
  <si>
    <t>BOREHOLE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</si>
</sst>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.00"/>
    <numFmt numFmtId="165" formatCode="0.##"/>
    <numFmt numFmtId="166" formatCode="0.000"/>
    <numFmt numFmtId="167" formatCode="0.###"/>
  </numFmts>
  <fonts count="25"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sz val="12"/>
      <color rgb="FF444444"/>
      <name val="Roboto"/>
      <family val="2"/>
      <charset val="1"/>
    </font>
    <font>
      <b/>
      <sz val="16"/>
      <color theme="1"/>
      <name val="Arial"/>
      <family val="2"/>
    </font>
    <font>
      <b/>
      <sz val="16"/>
      <color theme="1"/>
      <name val="Calibri"/>
      <family val="2"/>
    </font>
    <font>
      <b/>
      <i/>
      <vertAlign val="subscript"/>
      <sz val="16"/>
      <color theme="1"/>
      <name val="High Tower Text"/>
      <family val="1"/>
    </font>
    <font>
      <b/>
      <i/>
      <sz val="16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vertAlign val="subscript"/>
      <sz val="14"/>
      <color theme="1"/>
      <name val="High Tower Text"/>
      <family val="1"/>
    </font>
    <font>
      <b/>
      <i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vertAlign val="subscript"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sz val="14"/>
      <color theme="1"/>
      <name val="Arial"/>
      <family val="2"/>
    </font>
    <font>
      <vertAlign val="subscript"/>
      <sz val="14"/>
      <color theme="1"/>
      <name val="Arial"/>
      <family val="2"/>
    </font>
    <font>
      <i/>
      <vertAlign val="subscript"/>
      <sz val="14"/>
      <color theme="1"/>
      <name val="High Tower Text"/>
      <family val="1"/>
    </font>
    <font>
      <b/>
      <sz val="12"/>
      <color theme="1"/>
      <name val="Calibri"/>
      <family val="2"/>
    </font>
    <font>
      <b/>
      <i/>
      <vertAlign val="subscript"/>
      <sz val="12"/>
      <color theme="1"/>
      <name val="High Tower Text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9" fillId="0" borderId="0" xfId="0" applyFont="1"/>
    <xf numFmtId="2" fontId="14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7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/>
    <xf numFmtId="166" fontId="24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01"/>
  <sheetViews>
    <sheetView tabSelected="1" topLeftCell="A480" workbookViewId="0">
      <selection activeCell="C489" sqref="C489:C499"/>
    </sheetView>
  </sheetViews>
  <sheetFormatPr defaultRowHeight="14.4"/>
  <sheetData>
    <row r="1" spans="2:17" ht="22.8">
      <c r="E1" s="31" t="s">
        <v>0</v>
      </c>
      <c r="F1" s="31"/>
      <c r="G1" s="31"/>
      <c r="H1" s="31"/>
      <c r="N1" s="1"/>
      <c r="O1" s="1"/>
    </row>
    <row r="2" spans="2:17" ht="24.6">
      <c r="D2" s="28"/>
      <c r="E2" s="29" t="s">
        <v>1</v>
      </c>
      <c r="F2" s="29"/>
      <c r="G2" s="29"/>
      <c r="H2" s="29"/>
      <c r="I2" s="29"/>
      <c r="J2" s="29"/>
      <c r="K2" s="29"/>
      <c r="L2" s="28"/>
      <c r="N2" s="1"/>
      <c r="O2" s="1"/>
      <c r="Q2" s="2" t="s">
        <v>2</v>
      </c>
    </row>
    <row r="3" spans="2:17" ht="24.6">
      <c r="E3" s="3" t="s">
        <v>3</v>
      </c>
      <c r="F3" s="3"/>
      <c r="G3" s="3"/>
      <c r="H3" s="3"/>
      <c r="I3" s="3"/>
      <c r="N3" s="1"/>
      <c r="O3" s="1"/>
    </row>
    <row r="4" spans="2:17">
      <c r="N4" s="1"/>
      <c r="O4" s="1"/>
    </row>
    <row r="5" spans="2:17">
      <c r="C5" s="4" t="s">
        <v>4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7</v>
      </c>
      <c r="K5" s="5" t="s">
        <v>7</v>
      </c>
      <c r="L5" s="5" t="s">
        <v>7</v>
      </c>
      <c r="M5" s="5" t="s">
        <v>10</v>
      </c>
      <c r="N5" s="6" t="s">
        <v>11</v>
      </c>
      <c r="O5" s="6" t="s">
        <v>12</v>
      </c>
      <c r="P5" s="5" t="s">
        <v>12</v>
      </c>
    </row>
    <row r="6" spans="2:17">
      <c r="B6" s="7" t="s">
        <v>13</v>
      </c>
      <c r="C6" s="4" t="s">
        <v>14</v>
      </c>
      <c r="D6" s="4" t="s">
        <v>14</v>
      </c>
      <c r="E6" s="5" t="s">
        <v>14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5" t="s">
        <v>20</v>
      </c>
      <c r="M6" s="5" t="s">
        <v>21</v>
      </c>
      <c r="N6" s="6" t="s">
        <v>22</v>
      </c>
      <c r="O6" s="6" t="s">
        <v>22</v>
      </c>
      <c r="P6" s="5" t="s">
        <v>22</v>
      </c>
    </row>
    <row r="7" spans="2:17" ht="16.2">
      <c r="B7" s="8"/>
      <c r="C7" s="4" t="s">
        <v>23</v>
      </c>
      <c r="D7" s="4" t="s">
        <v>24</v>
      </c>
      <c r="E7" s="5" t="s">
        <v>25</v>
      </c>
      <c r="F7" s="5" t="s">
        <v>25</v>
      </c>
      <c r="G7" s="9"/>
      <c r="H7" s="5" t="s">
        <v>7</v>
      </c>
      <c r="I7" s="9"/>
      <c r="J7" s="9"/>
      <c r="K7" s="5" t="s">
        <v>26</v>
      </c>
      <c r="L7" s="5" t="s">
        <v>27</v>
      </c>
      <c r="M7" s="5" t="s">
        <v>28</v>
      </c>
      <c r="N7" s="10"/>
      <c r="O7" s="6" t="s">
        <v>29</v>
      </c>
      <c r="P7" s="5" t="s">
        <v>30</v>
      </c>
    </row>
    <row r="8" spans="2:17" ht="23.4">
      <c r="B8" s="8" t="s">
        <v>31</v>
      </c>
      <c r="C8" s="11" t="s">
        <v>32</v>
      </c>
      <c r="D8" s="11" t="s">
        <v>33</v>
      </c>
      <c r="E8" s="12" t="s">
        <v>34</v>
      </c>
      <c r="F8" s="13" t="s">
        <v>35</v>
      </c>
      <c r="G8" s="14" t="s">
        <v>36</v>
      </c>
      <c r="H8" s="14" t="s">
        <v>37</v>
      </c>
      <c r="I8" s="14" t="s">
        <v>38</v>
      </c>
      <c r="J8" s="14" t="s">
        <v>39</v>
      </c>
      <c r="K8" s="5" t="s">
        <v>40</v>
      </c>
      <c r="L8" s="9"/>
      <c r="M8" s="9"/>
      <c r="N8" s="10"/>
      <c r="O8" s="15" t="s">
        <v>41</v>
      </c>
      <c r="P8" s="5" t="s">
        <v>7</v>
      </c>
    </row>
    <row r="9" spans="2:17" ht="21">
      <c r="J9" s="16"/>
      <c r="K9" s="14" t="s">
        <v>42</v>
      </c>
      <c r="L9" s="14" t="s">
        <v>43</v>
      </c>
      <c r="M9" s="14" t="s">
        <v>44</v>
      </c>
      <c r="N9" s="17" t="s">
        <v>45</v>
      </c>
      <c r="O9" s="10"/>
      <c r="P9" s="18" t="s">
        <v>46</v>
      </c>
    </row>
    <row r="10" spans="2:17">
      <c r="N10" s="1"/>
      <c r="O10" s="1"/>
    </row>
    <row r="11" spans="2:17">
      <c r="B11">
        <v>1.5</v>
      </c>
      <c r="D11">
        <v>16.09</v>
      </c>
      <c r="E11">
        <f>F11</f>
        <v>24.134999999999998</v>
      </c>
      <c r="F11">
        <f>B11*D11</f>
        <v>24.134999999999998</v>
      </c>
      <c r="G11" s="1">
        <f>2.2/(1.2+E11/100)</f>
        <v>1.5263468276268779</v>
      </c>
      <c r="H11">
        <v>0.7</v>
      </c>
      <c r="I11">
        <v>96.7</v>
      </c>
      <c r="J11" s="1">
        <f>EXP(1.63+9.7/(I11+0.001)-(15.7/(I11+0.001))^2)</f>
        <v>5.4956105292278981</v>
      </c>
      <c r="K11">
        <v>1.05</v>
      </c>
      <c r="L11">
        <v>0.75</v>
      </c>
      <c r="M11">
        <v>1</v>
      </c>
      <c r="N11" s="1">
        <v>11</v>
      </c>
      <c r="O11" s="1">
        <f>N11*M11*L11*K11*H11*G11</f>
        <v>9.2553855760224799</v>
      </c>
      <c r="P11" s="19">
        <f>O11+J11</f>
        <v>14.750996105250378</v>
      </c>
    </row>
    <row r="12" spans="2:17">
      <c r="B12">
        <v>3</v>
      </c>
      <c r="D12">
        <v>16.09</v>
      </c>
      <c r="E12">
        <f t="shared" ref="E12:E14" si="0">F12</f>
        <v>48.269999999999996</v>
      </c>
      <c r="F12">
        <f>F11+(B12-B11)*D11</f>
        <v>48.269999999999996</v>
      </c>
      <c r="G12" s="1">
        <f t="shared" ref="G12:G21" si="1">2.2/(1.2+E12/100)</f>
        <v>1.3074225946395677</v>
      </c>
      <c r="H12">
        <v>0.7</v>
      </c>
      <c r="I12">
        <v>96.7</v>
      </c>
      <c r="J12" s="1">
        <f t="shared" ref="J12:J21" si="2">EXP(1.63+9.7/(I12+0.001)-(15.7/(I12+0.001))^2)</f>
        <v>5.4956105292278981</v>
      </c>
      <c r="K12">
        <v>1.05</v>
      </c>
      <c r="L12">
        <v>0.75</v>
      </c>
      <c r="M12">
        <v>1</v>
      </c>
      <c r="N12" s="1">
        <v>16</v>
      </c>
      <c r="O12" s="1">
        <f t="shared" ref="O12:O21" si="3">N12*M12*L12*K12*H12*G12</f>
        <v>11.531467284720987</v>
      </c>
      <c r="P12" s="19">
        <f t="shared" ref="P12:P21" si="4">O12+J12</f>
        <v>17.027077813948885</v>
      </c>
    </row>
    <row r="13" spans="2:17">
      <c r="B13">
        <v>3.2</v>
      </c>
      <c r="D13">
        <v>16.09</v>
      </c>
      <c r="E13">
        <f t="shared" si="0"/>
        <v>51.488</v>
      </c>
      <c r="F13">
        <f t="shared" ref="F13:F14" si="5">F12+(B13-B12)*D12</f>
        <v>51.488</v>
      </c>
      <c r="G13" s="1">
        <f t="shared" si="1"/>
        <v>1.2828885986191454</v>
      </c>
      <c r="H13">
        <v>0.7</v>
      </c>
      <c r="I13">
        <v>96.7</v>
      </c>
      <c r="J13" s="1">
        <f t="shared" si="2"/>
        <v>5.4956105292278981</v>
      </c>
      <c r="K13">
        <v>1.05</v>
      </c>
      <c r="L13">
        <v>1</v>
      </c>
      <c r="M13">
        <v>1</v>
      </c>
      <c r="N13" s="1">
        <v>16</v>
      </c>
      <c r="O13" s="1">
        <f t="shared" si="3"/>
        <v>15.086769919761149</v>
      </c>
      <c r="P13" s="19">
        <f t="shared" si="4"/>
        <v>20.582380448989049</v>
      </c>
    </row>
    <row r="14" spans="2:17">
      <c r="B14">
        <v>4.5</v>
      </c>
      <c r="C14">
        <v>18.05</v>
      </c>
      <c r="D14">
        <v>14.13</v>
      </c>
      <c r="E14">
        <f t="shared" si="0"/>
        <v>72.405000000000001</v>
      </c>
      <c r="F14">
        <f t="shared" si="5"/>
        <v>72.405000000000001</v>
      </c>
      <c r="G14" s="1">
        <f t="shared" si="1"/>
        <v>1.1434214287570492</v>
      </c>
      <c r="H14">
        <v>0.7</v>
      </c>
      <c r="I14">
        <v>56.04</v>
      </c>
      <c r="J14" s="1">
        <f t="shared" si="2"/>
        <v>5.6102899355326015</v>
      </c>
      <c r="K14">
        <v>1.05</v>
      </c>
      <c r="L14">
        <v>1</v>
      </c>
      <c r="M14">
        <v>1</v>
      </c>
      <c r="N14" s="1">
        <v>14</v>
      </c>
      <c r="O14" s="1">
        <f t="shared" si="3"/>
        <v>11.765806501910037</v>
      </c>
      <c r="P14" s="19">
        <f t="shared" si="4"/>
        <v>17.376096437442637</v>
      </c>
    </row>
    <row r="15" spans="2:17">
      <c r="B15">
        <v>6</v>
      </c>
      <c r="C15">
        <v>18.05</v>
      </c>
      <c r="D15">
        <v>14.13</v>
      </c>
      <c r="E15">
        <f>F15-(B15-5.8)*9.81</f>
        <v>92.421999999999997</v>
      </c>
      <c r="F15">
        <v>94.384</v>
      </c>
      <c r="G15" s="1">
        <f t="shared" si="1"/>
        <v>1.0356742710265416</v>
      </c>
      <c r="H15">
        <v>0.7</v>
      </c>
      <c r="I15">
        <v>56.04</v>
      </c>
      <c r="J15" s="1">
        <f t="shared" si="2"/>
        <v>5.6102899355326015</v>
      </c>
      <c r="K15">
        <v>1.05</v>
      </c>
      <c r="L15">
        <v>1</v>
      </c>
      <c r="M15">
        <v>1</v>
      </c>
      <c r="N15" s="1">
        <v>11</v>
      </c>
      <c r="O15" s="1">
        <f t="shared" si="3"/>
        <v>8.3734264812495898</v>
      </c>
      <c r="P15" s="19">
        <f t="shared" si="4"/>
        <v>13.98371641678219</v>
      </c>
    </row>
    <row r="16" spans="2:17">
      <c r="B16">
        <v>7.5</v>
      </c>
      <c r="C16">
        <v>18.05</v>
      </c>
      <c r="D16">
        <v>14.13</v>
      </c>
      <c r="E16">
        <f t="shared" ref="E16:E21" si="6">F16-(B16-5.8)*9.81</f>
        <v>104.782</v>
      </c>
      <c r="F16">
        <f>F15+(B16-B15)*C15</f>
        <v>121.459</v>
      </c>
      <c r="G16" s="1">
        <f t="shared" si="1"/>
        <v>0.97872605457732387</v>
      </c>
      <c r="H16">
        <v>0.7</v>
      </c>
      <c r="I16">
        <v>56.04</v>
      </c>
      <c r="J16" s="1">
        <f t="shared" si="2"/>
        <v>5.6102899355326015</v>
      </c>
      <c r="K16">
        <v>1.05</v>
      </c>
      <c r="L16">
        <v>1</v>
      </c>
      <c r="M16">
        <v>1</v>
      </c>
      <c r="N16" s="1">
        <v>13</v>
      </c>
      <c r="O16" s="1">
        <f t="shared" si="3"/>
        <v>9.3517274514863296</v>
      </c>
      <c r="P16" s="19">
        <f t="shared" si="4"/>
        <v>14.962017387018932</v>
      </c>
    </row>
    <row r="17" spans="2:16">
      <c r="B17">
        <v>9</v>
      </c>
      <c r="C17">
        <v>18.05</v>
      </c>
      <c r="D17">
        <v>14.13</v>
      </c>
      <c r="E17">
        <f t="shared" si="6"/>
        <v>117.142</v>
      </c>
      <c r="F17">
        <f t="shared" ref="F17:F21" si="7">F16+(B17-B16)*C16</f>
        <v>148.53399999999999</v>
      </c>
      <c r="G17" s="1">
        <f t="shared" si="1"/>
        <v>0.92771419655733722</v>
      </c>
      <c r="H17">
        <v>0.7</v>
      </c>
      <c r="I17">
        <v>56.04</v>
      </c>
      <c r="J17" s="1">
        <f t="shared" si="2"/>
        <v>5.6102899355326015</v>
      </c>
      <c r="K17">
        <v>1.05</v>
      </c>
      <c r="L17">
        <v>1</v>
      </c>
      <c r="M17">
        <v>1</v>
      </c>
      <c r="N17" s="1">
        <v>17</v>
      </c>
      <c r="O17" s="1">
        <f t="shared" si="3"/>
        <v>11.591788885983929</v>
      </c>
      <c r="P17" s="19">
        <f t="shared" si="4"/>
        <v>17.20207882151653</v>
      </c>
    </row>
    <row r="18" spans="2:16">
      <c r="B18">
        <v>10.5</v>
      </c>
      <c r="C18">
        <v>18.05</v>
      </c>
      <c r="D18">
        <v>14.13</v>
      </c>
      <c r="E18">
        <f t="shared" si="6"/>
        <v>129.50199999999998</v>
      </c>
      <c r="F18">
        <f t="shared" si="7"/>
        <v>175.60899999999998</v>
      </c>
      <c r="G18" s="1">
        <f t="shared" si="1"/>
        <v>0.88175645886606135</v>
      </c>
      <c r="H18">
        <v>0.7</v>
      </c>
      <c r="I18">
        <v>56.04</v>
      </c>
      <c r="J18" s="1">
        <f t="shared" si="2"/>
        <v>5.6102899355326015</v>
      </c>
      <c r="K18">
        <v>1.05</v>
      </c>
      <c r="L18">
        <v>1</v>
      </c>
      <c r="M18">
        <v>1</v>
      </c>
      <c r="N18" s="1">
        <v>21</v>
      </c>
      <c r="O18" s="1">
        <f t="shared" si="3"/>
        <v>13.609910942597656</v>
      </c>
      <c r="P18" s="19">
        <f t="shared" si="4"/>
        <v>19.220200878130257</v>
      </c>
    </row>
    <row r="19" spans="2:16">
      <c r="B19">
        <v>12</v>
      </c>
      <c r="C19">
        <v>18.05</v>
      </c>
      <c r="D19">
        <v>14.13</v>
      </c>
      <c r="E19">
        <f t="shared" si="6"/>
        <v>141.86199999999997</v>
      </c>
      <c r="F19">
        <f t="shared" si="7"/>
        <v>202.68399999999997</v>
      </c>
      <c r="G19" s="1">
        <f t="shared" si="1"/>
        <v>0.84013717148727196</v>
      </c>
      <c r="H19">
        <v>0.7</v>
      </c>
      <c r="I19">
        <v>56.04</v>
      </c>
      <c r="J19" s="1">
        <f t="shared" si="2"/>
        <v>5.6102899355326015</v>
      </c>
      <c r="K19">
        <v>1.05</v>
      </c>
      <c r="L19">
        <v>1</v>
      </c>
      <c r="M19">
        <v>1</v>
      </c>
      <c r="N19" s="1">
        <v>22</v>
      </c>
      <c r="O19" s="1">
        <f t="shared" si="3"/>
        <v>13.585018062949189</v>
      </c>
      <c r="P19" s="19">
        <f t="shared" si="4"/>
        <v>19.195307998481791</v>
      </c>
    </row>
    <row r="20" spans="2:16">
      <c r="B20">
        <v>13.5</v>
      </c>
      <c r="C20">
        <v>18.05</v>
      </c>
      <c r="D20">
        <v>14.13</v>
      </c>
      <c r="E20">
        <f t="shared" si="6"/>
        <v>154.22199999999995</v>
      </c>
      <c r="F20">
        <f t="shared" si="7"/>
        <v>229.75899999999996</v>
      </c>
      <c r="G20" s="1">
        <f t="shared" si="1"/>
        <v>0.80226969389764513</v>
      </c>
      <c r="H20">
        <v>0.7</v>
      </c>
      <c r="I20">
        <v>56.04</v>
      </c>
      <c r="J20" s="1">
        <f t="shared" si="2"/>
        <v>5.6102899355326015</v>
      </c>
      <c r="K20">
        <v>1.05</v>
      </c>
      <c r="L20">
        <v>1</v>
      </c>
      <c r="M20">
        <v>1</v>
      </c>
      <c r="N20" s="1">
        <v>24</v>
      </c>
      <c r="O20" s="1">
        <f t="shared" si="3"/>
        <v>14.152037400354461</v>
      </c>
      <c r="P20" s="19">
        <f t="shared" si="4"/>
        <v>19.762327335887061</v>
      </c>
    </row>
    <row r="21" spans="2:16">
      <c r="B21">
        <v>15</v>
      </c>
      <c r="C21">
        <v>18.05</v>
      </c>
      <c r="D21">
        <v>14.13</v>
      </c>
      <c r="E21">
        <f t="shared" si="6"/>
        <v>166.58199999999994</v>
      </c>
      <c r="F21">
        <f t="shared" si="7"/>
        <v>256.83399999999995</v>
      </c>
      <c r="G21" s="1">
        <f t="shared" si="1"/>
        <v>0.76766859049068004</v>
      </c>
      <c r="H21">
        <v>0.7</v>
      </c>
      <c r="I21">
        <v>56.04</v>
      </c>
      <c r="J21" s="1">
        <f t="shared" si="2"/>
        <v>5.6102899355326015</v>
      </c>
      <c r="K21">
        <v>1.05</v>
      </c>
      <c r="L21">
        <v>1</v>
      </c>
      <c r="M21">
        <v>1</v>
      </c>
      <c r="N21" s="1">
        <v>32</v>
      </c>
      <c r="O21" s="1">
        <f t="shared" si="3"/>
        <v>18.055565248340795</v>
      </c>
      <c r="P21" s="19">
        <f t="shared" si="4"/>
        <v>23.665855183873397</v>
      </c>
    </row>
    <row r="22" spans="2:16">
      <c r="E22" s="20"/>
      <c r="G22" s="1"/>
      <c r="J22" s="1"/>
      <c r="N22" s="1"/>
      <c r="O22" s="1"/>
      <c r="P22" s="19"/>
    </row>
    <row r="23" spans="2:16">
      <c r="E23" s="20"/>
      <c r="G23" s="1"/>
      <c r="J23" s="1"/>
      <c r="N23" s="1"/>
      <c r="O23" s="1"/>
      <c r="P23" s="19"/>
    </row>
    <row r="24" spans="2:16">
      <c r="E24" s="20"/>
      <c r="G24" s="1"/>
      <c r="I24" s="21"/>
      <c r="J24" s="1"/>
      <c r="N24" s="1"/>
      <c r="O24" s="1"/>
      <c r="P24" s="19"/>
    </row>
    <row r="25" spans="2:16">
      <c r="M25" s="1"/>
      <c r="N25" s="1"/>
    </row>
    <row r="26" spans="2:16">
      <c r="M26" s="1"/>
      <c r="N26" s="1"/>
    </row>
    <row r="27" spans="2:16">
      <c r="M27" s="1"/>
      <c r="N27" s="1"/>
    </row>
    <row r="28" spans="2:16" ht="20.399999999999999">
      <c r="B28" s="22" t="s">
        <v>13</v>
      </c>
      <c r="C28" s="22" t="s">
        <v>47</v>
      </c>
      <c r="D28" s="22" t="s">
        <v>48</v>
      </c>
      <c r="E28" s="22" t="s">
        <v>49</v>
      </c>
      <c r="F28" s="22" t="s">
        <v>50</v>
      </c>
      <c r="G28" s="22" t="s">
        <v>51</v>
      </c>
      <c r="H28" s="22" t="s">
        <v>52</v>
      </c>
      <c r="I28" s="22" t="s">
        <v>53</v>
      </c>
      <c r="J28" s="22" t="s">
        <v>54</v>
      </c>
      <c r="M28" s="1"/>
      <c r="N28" s="1"/>
    </row>
    <row r="29" spans="2:16" ht="15.6">
      <c r="B29" s="23" t="s">
        <v>31</v>
      </c>
      <c r="C29" s="24"/>
      <c r="D29" s="24"/>
      <c r="E29" s="24"/>
      <c r="F29" s="25"/>
      <c r="G29" s="24"/>
      <c r="H29" s="24"/>
      <c r="I29" s="24"/>
      <c r="J29" s="24"/>
      <c r="M29" s="1"/>
      <c r="N29" s="1"/>
    </row>
    <row r="30" spans="2:16">
      <c r="B30">
        <f>B11</f>
        <v>1.5</v>
      </c>
      <c r="C30" s="19">
        <f>P11</f>
        <v>14.750996105250378</v>
      </c>
      <c r="D30">
        <f>E11</f>
        <v>24.134999999999998</v>
      </c>
      <c r="E30">
        <f>F11</f>
        <v>24.134999999999998</v>
      </c>
      <c r="F30" s="26">
        <f>1-0.00765*B30</f>
        <v>0.98852499999999999</v>
      </c>
      <c r="G30" s="26">
        <f>0.65*0.16*(E30/D30)*F30</f>
        <v>0.10280660000000001</v>
      </c>
      <c r="H30" s="27">
        <f>EXP((C30/14.1)+((C30/126)^2)-((C30/23.6)^3)+((C30/25.4)^4)-2.8)</f>
        <v>0.15403665705768185</v>
      </c>
      <c r="I30" s="26">
        <f>((10^2.24)/(6.8^2.56))</f>
        <v>1.2846274075918176</v>
      </c>
      <c r="J30" s="21">
        <f>(H30*I30)/G30</f>
        <v>1.9247763415006398</v>
      </c>
      <c r="M30" s="1"/>
      <c r="N30" s="1"/>
    </row>
    <row r="31" spans="2:16">
      <c r="B31">
        <f t="shared" ref="B31:B40" si="8">B12</f>
        <v>3</v>
      </c>
      <c r="C31" s="19">
        <f t="shared" ref="C31:C40" si="9">P12</f>
        <v>17.027077813948885</v>
      </c>
      <c r="D31">
        <f t="shared" ref="D31:E40" si="10">E12</f>
        <v>48.269999999999996</v>
      </c>
      <c r="E31">
        <f t="shared" si="10"/>
        <v>48.269999999999996</v>
      </c>
      <c r="F31" s="26">
        <f t="shared" ref="F31:F35" si="11">1-0.00765*B31</f>
        <v>0.97704999999999997</v>
      </c>
      <c r="G31" s="26">
        <f t="shared" ref="G31:G40" si="12">0.65*0.16*(E31/D31)*F31</f>
        <v>0.1016132</v>
      </c>
      <c r="H31" s="27">
        <f t="shared" ref="H31:H40" si="13">EXP((C31/14.1)+((C31/126)^2)-((C31/23.6)^3)+((C31/25.4)^4)-2.8)</f>
        <v>0.17416240712666176</v>
      </c>
      <c r="I31" s="26">
        <f t="shared" ref="I31:I40" si="14">((10^2.24)/(6.8^2.56))</f>
        <v>1.2846274075918176</v>
      </c>
      <c r="J31" s="21">
        <f t="shared" ref="J31:J40" si="15">(H31*I31)/G31</f>
        <v>2.2018182831273316</v>
      </c>
      <c r="M31" s="1"/>
      <c r="N31" s="1"/>
    </row>
    <row r="32" spans="2:16">
      <c r="B32">
        <f t="shared" si="8"/>
        <v>3.2</v>
      </c>
      <c r="C32" s="19">
        <f t="shared" si="9"/>
        <v>20.582380448989049</v>
      </c>
      <c r="D32">
        <f t="shared" si="10"/>
        <v>51.488</v>
      </c>
      <c r="E32">
        <f t="shared" si="10"/>
        <v>51.488</v>
      </c>
      <c r="F32" s="26">
        <f t="shared" si="11"/>
        <v>0.97551999999999994</v>
      </c>
      <c r="G32" s="26">
        <f t="shared" si="12"/>
        <v>0.10145408</v>
      </c>
      <c r="H32" s="27">
        <f t="shared" si="13"/>
        <v>0.21314852419365499</v>
      </c>
      <c r="I32" s="26">
        <f t="shared" si="14"/>
        <v>1.2846274075918176</v>
      </c>
      <c r="J32" s="21">
        <f t="shared" si="15"/>
        <v>2.69891990609857</v>
      </c>
      <c r="M32" s="1"/>
      <c r="N32" s="1"/>
    </row>
    <row r="33" spans="2:14">
      <c r="B33">
        <f t="shared" si="8"/>
        <v>4.5</v>
      </c>
      <c r="C33" s="19">
        <f t="shared" si="9"/>
        <v>17.376096437442637</v>
      </c>
      <c r="D33">
        <f t="shared" si="10"/>
        <v>72.405000000000001</v>
      </c>
      <c r="E33">
        <f t="shared" si="10"/>
        <v>72.405000000000001</v>
      </c>
      <c r="F33" s="26">
        <f t="shared" si="11"/>
        <v>0.96557499999999996</v>
      </c>
      <c r="G33" s="26">
        <f t="shared" si="12"/>
        <v>0.1004198</v>
      </c>
      <c r="H33" s="27">
        <f t="shared" si="13"/>
        <v>0.1775051791105024</v>
      </c>
      <c r="I33" s="26">
        <f t="shared" si="14"/>
        <v>1.2846274075918176</v>
      </c>
      <c r="J33" s="21">
        <f t="shared" si="15"/>
        <v>2.2707475823975547</v>
      </c>
      <c r="M33" s="1"/>
      <c r="N33" s="1"/>
    </row>
    <row r="34" spans="2:14">
      <c r="B34">
        <f t="shared" si="8"/>
        <v>6</v>
      </c>
      <c r="C34" s="19">
        <f t="shared" si="9"/>
        <v>13.98371641678219</v>
      </c>
      <c r="D34">
        <f t="shared" si="10"/>
        <v>92.421999999999997</v>
      </c>
      <c r="E34">
        <f t="shared" si="10"/>
        <v>94.384</v>
      </c>
      <c r="F34" s="26">
        <f t="shared" si="11"/>
        <v>0.95409999999999995</v>
      </c>
      <c r="G34" s="26">
        <f t="shared" si="12"/>
        <v>0.10133284864642618</v>
      </c>
      <c r="H34" s="27">
        <f t="shared" si="13"/>
        <v>0.14777022792371913</v>
      </c>
      <c r="I34" s="26">
        <f t="shared" si="14"/>
        <v>1.2846274075918176</v>
      </c>
      <c r="J34" s="21">
        <f t="shared" si="15"/>
        <v>1.8733282183673641</v>
      </c>
      <c r="M34" s="1"/>
      <c r="N34" s="1"/>
    </row>
    <row r="35" spans="2:14">
      <c r="B35">
        <f t="shared" si="8"/>
        <v>7.5</v>
      </c>
      <c r="C35" s="19">
        <f t="shared" si="9"/>
        <v>14.962017387018932</v>
      </c>
      <c r="D35">
        <f t="shared" si="10"/>
        <v>104.782</v>
      </c>
      <c r="E35">
        <f t="shared" si="10"/>
        <v>121.459</v>
      </c>
      <c r="F35" s="26">
        <f t="shared" si="11"/>
        <v>0.94262500000000005</v>
      </c>
      <c r="G35" s="26">
        <f t="shared" si="12"/>
        <v>0.11363583580195073</v>
      </c>
      <c r="H35" s="27">
        <f t="shared" si="13"/>
        <v>0.1557996923855817</v>
      </c>
      <c r="I35" s="26">
        <f t="shared" si="14"/>
        <v>1.2846274075918176</v>
      </c>
      <c r="J35" s="21">
        <f t="shared" si="15"/>
        <v>1.7612802644555958</v>
      </c>
      <c r="M35" s="1"/>
      <c r="N35" s="1"/>
    </row>
    <row r="36" spans="2:14">
      <c r="B36">
        <f t="shared" si="8"/>
        <v>9</v>
      </c>
      <c r="C36" s="19">
        <f t="shared" si="9"/>
        <v>17.20207882151653</v>
      </c>
      <c r="D36">
        <f t="shared" si="10"/>
        <v>117.142</v>
      </c>
      <c r="E36">
        <f t="shared" si="10"/>
        <v>148.53399999999999</v>
      </c>
      <c r="F36" s="26">
        <f>1-0.00765*B36</f>
        <v>0.93115000000000003</v>
      </c>
      <c r="G36" s="26">
        <f t="shared" si="12"/>
        <v>0.12279091313448637</v>
      </c>
      <c r="H36" s="27">
        <f t="shared" si="13"/>
        <v>0.17582840379828463</v>
      </c>
      <c r="I36" s="26">
        <f t="shared" si="14"/>
        <v>1.2846274075918176</v>
      </c>
      <c r="J36" s="21">
        <f t="shared" si="15"/>
        <v>1.83950082938963</v>
      </c>
      <c r="M36" s="1"/>
      <c r="N36" s="1"/>
    </row>
    <row r="37" spans="2:14">
      <c r="B37">
        <f t="shared" si="8"/>
        <v>10.5</v>
      </c>
      <c r="C37" s="19">
        <f t="shared" si="9"/>
        <v>19.220200878130257</v>
      </c>
      <c r="D37">
        <f t="shared" si="10"/>
        <v>129.50199999999998</v>
      </c>
      <c r="E37">
        <f t="shared" si="10"/>
        <v>175.60899999999998</v>
      </c>
      <c r="F37" s="26">
        <f>1.174-0.0267*B37</f>
        <v>0.89364999999999994</v>
      </c>
      <c r="G37" s="26">
        <f t="shared" si="12"/>
        <v>0.12602917496563762</v>
      </c>
      <c r="H37" s="27">
        <f t="shared" si="13"/>
        <v>0.19673274635644686</v>
      </c>
      <c r="I37" s="26">
        <f t="shared" si="14"/>
        <v>1.2846274075918176</v>
      </c>
      <c r="J37" s="21">
        <f t="shared" si="15"/>
        <v>2.0053156581339864</v>
      </c>
      <c r="M37" s="1"/>
      <c r="N37" s="1"/>
    </row>
    <row r="38" spans="2:14">
      <c r="B38">
        <f t="shared" si="8"/>
        <v>12</v>
      </c>
      <c r="C38" s="19">
        <f t="shared" si="9"/>
        <v>19.195307998481791</v>
      </c>
      <c r="D38">
        <f t="shared" si="10"/>
        <v>141.86199999999997</v>
      </c>
      <c r="E38">
        <f t="shared" si="10"/>
        <v>202.68399999999997</v>
      </c>
      <c r="F38" s="26">
        <f t="shared" ref="F38" si="16">1.174-0.0267*B38</f>
        <v>0.85359999999999991</v>
      </c>
      <c r="G38" s="26">
        <f t="shared" si="12"/>
        <v>0.12683559014817219</v>
      </c>
      <c r="H38" s="27">
        <f t="shared" si="13"/>
        <v>0.19645263825423617</v>
      </c>
      <c r="I38" s="26">
        <f t="shared" si="14"/>
        <v>1.2846274075918176</v>
      </c>
      <c r="J38" s="21">
        <f t="shared" si="15"/>
        <v>1.989728932551897</v>
      </c>
      <c r="M38" s="1"/>
      <c r="N38" s="1"/>
    </row>
    <row r="39" spans="2:14">
      <c r="B39">
        <f t="shared" si="8"/>
        <v>13.5</v>
      </c>
      <c r="C39" s="19">
        <f t="shared" si="9"/>
        <v>19.762327335887061</v>
      </c>
      <c r="D39">
        <f t="shared" si="10"/>
        <v>154.22199999999995</v>
      </c>
      <c r="E39">
        <f t="shared" si="10"/>
        <v>229.75899999999996</v>
      </c>
      <c r="F39" s="26">
        <f>1.174-0.0267*B39</f>
        <v>0.81354999999999988</v>
      </c>
      <c r="G39" s="26">
        <f t="shared" si="12"/>
        <v>0.12605027287157475</v>
      </c>
      <c r="H39" s="27">
        <f t="shared" si="13"/>
        <v>0.20299911916642607</v>
      </c>
      <c r="I39" s="26">
        <f t="shared" si="14"/>
        <v>1.2846274075918176</v>
      </c>
      <c r="J39" s="21">
        <f t="shared" si="15"/>
        <v>2.068843059656682</v>
      </c>
      <c r="M39" s="1"/>
      <c r="N39" s="1"/>
    </row>
    <row r="40" spans="2:14">
      <c r="B40">
        <f t="shared" si="8"/>
        <v>15</v>
      </c>
      <c r="C40" s="19">
        <f t="shared" si="9"/>
        <v>23.665855183873397</v>
      </c>
      <c r="D40">
        <f t="shared" si="10"/>
        <v>166.58199999999994</v>
      </c>
      <c r="E40">
        <f t="shared" si="10"/>
        <v>256.83399999999995</v>
      </c>
      <c r="F40" s="26">
        <f>1.174-0.0267*B40</f>
        <v>0.77349999999999985</v>
      </c>
      <c r="G40" s="26">
        <f t="shared" si="12"/>
        <v>0.12402753176213517</v>
      </c>
      <c r="H40" s="27">
        <f t="shared" si="13"/>
        <v>0.26156701483684408</v>
      </c>
      <c r="I40" s="26">
        <f t="shared" si="14"/>
        <v>1.2846274075918176</v>
      </c>
      <c r="J40" s="21">
        <f t="shared" si="15"/>
        <v>2.7092061851703249</v>
      </c>
      <c r="M40" s="1"/>
      <c r="N40" s="1"/>
    </row>
    <row r="49" spans="2:17" ht="22.8">
      <c r="E49" s="31" t="s">
        <v>55</v>
      </c>
      <c r="F49" s="31"/>
      <c r="G49" s="31"/>
      <c r="H49" s="31"/>
      <c r="N49" s="1"/>
      <c r="O49" s="1"/>
    </row>
    <row r="50" spans="2:17" ht="24.6">
      <c r="D50" s="28"/>
      <c r="E50" s="29" t="s">
        <v>1</v>
      </c>
      <c r="F50" s="29"/>
      <c r="G50" s="29"/>
      <c r="H50" s="29"/>
      <c r="I50" s="29"/>
      <c r="J50" s="29"/>
      <c r="K50" s="29"/>
      <c r="L50" s="28"/>
      <c r="N50" s="1"/>
      <c r="O50" s="1"/>
      <c r="Q50" s="2" t="s">
        <v>2</v>
      </c>
    </row>
    <row r="51" spans="2:17" ht="24.6">
      <c r="E51" s="3" t="s">
        <v>3</v>
      </c>
      <c r="F51" s="3"/>
      <c r="G51" s="3"/>
      <c r="H51" s="3"/>
      <c r="I51" s="3"/>
      <c r="N51" s="1"/>
      <c r="O51" s="1"/>
    </row>
    <row r="52" spans="2:17">
      <c r="N52" s="1"/>
      <c r="O52" s="1"/>
    </row>
    <row r="53" spans="2:17">
      <c r="C53" s="4" t="s">
        <v>4</v>
      </c>
      <c r="D53" s="4" t="s">
        <v>4</v>
      </c>
      <c r="E53" s="5" t="s">
        <v>5</v>
      </c>
      <c r="F53" s="5" t="s">
        <v>6</v>
      </c>
      <c r="G53" s="5" t="s">
        <v>7</v>
      </c>
      <c r="H53" s="5" t="s">
        <v>8</v>
      </c>
      <c r="I53" s="5" t="s">
        <v>9</v>
      </c>
      <c r="J53" s="5" t="s">
        <v>7</v>
      </c>
      <c r="K53" s="5" t="s">
        <v>7</v>
      </c>
      <c r="L53" s="5" t="s">
        <v>7</v>
      </c>
      <c r="M53" s="5" t="s">
        <v>10</v>
      </c>
      <c r="N53" s="6" t="s">
        <v>11</v>
      </c>
      <c r="O53" s="6" t="s">
        <v>12</v>
      </c>
      <c r="P53" s="5" t="s">
        <v>12</v>
      </c>
    </row>
    <row r="54" spans="2:17">
      <c r="B54" s="7" t="s">
        <v>13</v>
      </c>
      <c r="C54" s="4" t="s">
        <v>14</v>
      </c>
      <c r="D54" s="4" t="s">
        <v>14</v>
      </c>
      <c r="E54" s="5" t="s">
        <v>14</v>
      </c>
      <c r="F54" s="5" t="s">
        <v>14</v>
      </c>
      <c r="G54" s="5" t="s">
        <v>15</v>
      </c>
      <c r="H54" s="5" t="s">
        <v>16</v>
      </c>
      <c r="I54" s="5" t="s">
        <v>17</v>
      </c>
      <c r="J54" s="5" t="s">
        <v>18</v>
      </c>
      <c r="K54" s="5" t="s">
        <v>19</v>
      </c>
      <c r="L54" s="5" t="s">
        <v>20</v>
      </c>
      <c r="M54" s="5" t="s">
        <v>21</v>
      </c>
      <c r="N54" s="6" t="s">
        <v>22</v>
      </c>
      <c r="O54" s="6" t="s">
        <v>22</v>
      </c>
      <c r="P54" s="5" t="s">
        <v>22</v>
      </c>
    </row>
    <row r="55" spans="2:17" ht="16.2">
      <c r="B55" s="8"/>
      <c r="C55" s="4" t="s">
        <v>23</v>
      </c>
      <c r="D55" s="4" t="s">
        <v>24</v>
      </c>
      <c r="E55" s="5" t="s">
        <v>25</v>
      </c>
      <c r="F55" s="5" t="s">
        <v>25</v>
      </c>
      <c r="G55" s="9"/>
      <c r="H55" s="5" t="s">
        <v>7</v>
      </c>
      <c r="I55" s="9"/>
      <c r="J55" s="9"/>
      <c r="K55" s="5" t="s">
        <v>26</v>
      </c>
      <c r="L55" s="5" t="s">
        <v>27</v>
      </c>
      <c r="M55" s="5" t="s">
        <v>28</v>
      </c>
      <c r="N55" s="10"/>
      <c r="O55" s="6" t="s">
        <v>29</v>
      </c>
      <c r="P55" s="5" t="s">
        <v>30</v>
      </c>
    </row>
    <row r="56" spans="2:17" ht="23.4">
      <c r="B56" s="8" t="s">
        <v>31</v>
      </c>
      <c r="C56" s="11" t="s">
        <v>32</v>
      </c>
      <c r="D56" s="11" t="s">
        <v>33</v>
      </c>
      <c r="E56" s="12" t="s">
        <v>34</v>
      </c>
      <c r="F56" s="13" t="s">
        <v>35</v>
      </c>
      <c r="G56" s="14" t="s">
        <v>36</v>
      </c>
      <c r="H56" s="14" t="s">
        <v>37</v>
      </c>
      <c r="I56" s="14" t="s">
        <v>38</v>
      </c>
      <c r="J56" s="14" t="s">
        <v>39</v>
      </c>
      <c r="K56" s="5" t="s">
        <v>40</v>
      </c>
      <c r="L56" s="9"/>
      <c r="M56" s="9"/>
      <c r="N56" s="10"/>
      <c r="O56" s="15" t="s">
        <v>41</v>
      </c>
      <c r="P56" s="5" t="s">
        <v>7</v>
      </c>
    </row>
    <row r="57" spans="2:17" ht="21">
      <c r="J57" s="16"/>
      <c r="K57" s="14" t="s">
        <v>42</v>
      </c>
      <c r="L57" s="14" t="s">
        <v>43</v>
      </c>
      <c r="M57" s="14" t="s">
        <v>44</v>
      </c>
      <c r="N57" s="17" t="s">
        <v>45</v>
      </c>
      <c r="O57" s="10"/>
      <c r="P57" s="18" t="s">
        <v>46</v>
      </c>
    </row>
    <row r="58" spans="2:17">
      <c r="N58" s="1"/>
      <c r="O58" s="1"/>
    </row>
    <row r="59" spans="2:17">
      <c r="B59">
        <v>1.5</v>
      </c>
      <c r="D59">
        <v>21.88</v>
      </c>
      <c r="E59">
        <f>F59</f>
        <v>32.82</v>
      </c>
      <c r="F59">
        <f>B59*D59</f>
        <v>32.82</v>
      </c>
      <c r="G59" s="1">
        <f>2.2/(1.2+E59/100)</f>
        <v>1.4396021463159274</v>
      </c>
      <c r="H59">
        <v>0.7</v>
      </c>
      <c r="I59">
        <v>82.4</v>
      </c>
      <c r="J59" s="1">
        <f>EXP(1.63+9.7/(I59+0.001)-(15.7/(I59+0.001))^2)</f>
        <v>5.5367888423889324</v>
      </c>
      <c r="K59">
        <v>1.05</v>
      </c>
      <c r="L59">
        <v>0.75</v>
      </c>
      <c r="M59">
        <v>1</v>
      </c>
      <c r="N59" s="1">
        <v>19</v>
      </c>
      <c r="O59" s="1">
        <f>N59*M59*L59*K59*H59*G59</f>
        <v>15.078032979976443</v>
      </c>
      <c r="P59" s="19">
        <f>O59+J59</f>
        <v>20.614821822365375</v>
      </c>
    </row>
    <row r="60" spans="2:17">
      <c r="B60">
        <v>2.8</v>
      </c>
      <c r="D60">
        <v>21.88</v>
      </c>
      <c r="E60">
        <f t="shared" ref="E60:E61" si="17">F60</f>
        <v>61.263999999999996</v>
      </c>
      <c r="F60">
        <f>F59+(B60-B59)*D59</f>
        <v>61.263999999999996</v>
      </c>
      <c r="G60" s="1">
        <f t="shared" ref="G60:G69" si="18">2.2/(1.2+E60/100)</f>
        <v>1.2136993556359785</v>
      </c>
      <c r="H60">
        <v>0.7</v>
      </c>
      <c r="I60">
        <v>82.4</v>
      </c>
      <c r="J60" s="1">
        <f t="shared" ref="J60:J69" si="19">EXP(1.63+9.7/(I60+0.001)-(15.7/(I60+0.001))^2)</f>
        <v>5.5367888423889324</v>
      </c>
      <c r="K60">
        <v>1.05</v>
      </c>
      <c r="L60">
        <v>0.75</v>
      </c>
      <c r="M60">
        <v>1</v>
      </c>
      <c r="N60" s="1">
        <v>19</v>
      </c>
      <c r="O60" s="1">
        <f t="shared" ref="O60:O69" si="20">N60*M60*L60*K60*H60*G60</f>
        <v>12.711983626092328</v>
      </c>
      <c r="P60" s="19">
        <f t="shared" ref="P60:P69" si="21">O60+J60</f>
        <v>18.24877246848126</v>
      </c>
    </row>
    <row r="61" spans="2:17">
      <c r="B61">
        <v>3</v>
      </c>
      <c r="D61">
        <v>17.07</v>
      </c>
      <c r="E61">
        <f t="shared" si="17"/>
        <v>65.64</v>
      </c>
      <c r="F61">
        <f t="shared" ref="F61:F62" si="22">F60+(B61-B60)*D60</f>
        <v>65.64</v>
      </c>
      <c r="G61" s="1">
        <f t="shared" si="18"/>
        <v>1.1850894203835383</v>
      </c>
      <c r="H61">
        <v>0.7</v>
      </c>
      <c r="I61">
        <v>72.180000000000007</v>
      </c>
      <c r="J61" s="1">
        <f t="shared" si="19"/>
        <v>5.5682138704563373</v>
      </c>
      <c r="K61">
        <v>1.05</v>
      </c>
      <c r="L61">
        <v>0.75</v>
      </c>
      <c r="M61">
        <v>1</v>
      </c>
      <c r="N61" s="1">
        <v>17</v>
      </c>
      <c r="O61" s="1">
        <f t="shared" si="20"/>
        <v>11.105769230769234</v>
      </c>
      <c r="P61" s="19">
        <f t="shared" si="21"/>
        <v>16.67398310122557</v>
      </c>
    </row>
    <row r="62" spans="2:17">
      <c r="B62">
        <v>4.5</v>
      </c>
      <c r="C62">
        <v>22.27</v>
      </c>
      <c r="D62">
        <v>17.07</v>
      </c>
      <c r="E62">
        <f>F62</f>
        <v>91.245000000000005</v>
      </c>
      <c r="F62">
        <f t="shared" si="22"/>
        <v>91.245000000000005</v>
      </c>
      <c r="G62" s="1">
        <f t="shared" si="18"/>
        <v>1.0414447679235013</v>
      </c>
      <c r="H62">
        <v>0.7</v>
      </c>
      <c r="I62">
        <v>72.180000000000007</v>
      </c>
      <c r="J62" s="1">
        <f t="shared" si="19"/>
        <v>5.5682138704563373</v>
      </c>
      <c r="K62">
        <v>1.05</v>
      </c>
      <c r="L62">
        <v>1</v>
      </c>
      <c r="M62">
        <v>1</v>
      </c>
      <c r="N62" s="1">
        <v>18</v>
      </c>
      <c r="O62" s="1">
        <f t="shared" si="20"/>
        <v>13.778314279627923</v>
      </c>
      <c r="P62" s="19">
        <f t="shared" si="21"/>
        <v>19.346528150084261</v>
      </c>
    </row>
    <row r="63" spans="2:17">
      <c r="B63">
        <v>6</v>
      </c>
      <c r="C63">
        <v>22.27</v>
      </c>
      <c r="D63">
        <v>17.07</v>
      </c>
      <c r="E63">
        <f>F63-(B63-5.8)*9.81</f>
        <v>115.928</v>
      </c>
      <c r="F63">
        <v>117.89</v>
      </c>
      <c r="G63" s="1">
        <f t="shared" si="18"/>
        <v>0.93248787765759056</v>
      </c>
      <c r="H63">
        <v>0.7</v>
      </c>
      <c r="I63">
        <v>72.180000000000007</v>
      </c>
      <c r="J63" s="1">
        <f t="shared" si="19"/>
        <v>5.5682138704563373</v>
      </c>
      <c r="K63">
        <v>1.05</v>
      </c>
      <c r="L63">
        <v>1</v>
      </c>
      <c r="M63">
        <v>1</v>
      </c>
      <c r="N63" s="1">
        <v>16</v>
      </c>
      <c r="O63" s="1">
        <f t="shared" si="20"/>
        <v>10.966057441253264</v>
      </c>
      <c r="P63" s="19">
        <f t="shared" si="21"/>
        <v>16.534271311709603</v>
      </c>
    </row>
    <row r="64" spans="2:17">
      <c r="B64">
        <v>7.5</v>
      </c>
      <c r="C64">
        <v>22.27</v>
      </c>
      <c r="D64">
        <v>17.07</v>
      </c>
      <c r="E64">
        <f>F64-(B64-5.8)*9.81</f>
        <v>134.61800000000002</v>
      </c>
      <c r="F64">
        <f>F63+(B64-B63)*C63</f>
        <v>151.29500000000002</v>
      </c>
      <c r="G64" s="1">
        <f t="shared" si="18"/>
        <v>0.86403946303874823</v>
      </c>
      <c r="H64">
        <v>0.7</v>
      </c>
      <c r="I64">
        <v>72.180000000000007</v>
      </c>
      <c r="J64" s="1">
        <f t="shared" si="19"/>
        <v>5.5682138704563373</v>
      </c>
      <c r="K64">
        <v>1.05</v>
      </c>
      <c r="L64">
        <v>1</v>
      </c>
      <c r="M64">
        <v>1</v>
      </c>
      <c r="N64" s="1">
        <v>23</v>
      </c>
      <c r="O64" s="1">
        <f t="shared" si="20"/>
        <v>14.606587122670041</v>
      </c>
      <c r="P64" s="19">
        <f t="shared" si="21"/>
        <v>20.174800993126379</v>
      </c>
    </row>
    <row r="65" spans="2:16">
      <c r="B65">
        <v>9</v>
      </c>
      <c r="C65">
        <v>22.27</v>
      </c>
      <c r="D65">
        <v>17.07</v>
      </c>
      <c r="E65">
        <f t="shared" ref="E65:E69" si="23">F65-(B65-5.8)*9.81</f>
        <v>153.30800000000002</v>
      </c>
      <c r="F65">
        <f t="shared" ref="F65:F70" si="24">F64+(B65-B64)*C64</f>
        <v>184.70000000000002</v>
      </c>
      <c r="G65" s="1">
        <f t="shared" si="18"/>
        <v>0.80495265414843331</v>
      </c>
      <c r="H65">
        <v>0.7</v>
      </c>
      <c r="I65">
        <v>72.180000000000007</v>
      </c>
      <c r="J65" s="1">
        <f t="shared" si="19"/>
        <v>5.5682138704563373</v>
      </c>
      <c r="K65">
        <v>1.05</v>
      </c>
      <c r="L65">
        <v>1</v>
      </c>
      <c r="M65">
        <v>1</v>
      </c>
      <c r="N65" s="1">
        <v>29</v>
      </c>
      <c r="O65" s="1">
        <f t="shared" si="20"/>
        <v>17.157565823173858</v>
      </c>
      <c r="P65" s="19">
        <f t="shared" si="21"/>
        <v>22.725779693630194</v>
      </c>
    </row>
    <row r="66" spans="2:16">
      <c r="B66">
        <v>10.5</v>
      </c>
      <c r="C66">
        <v>22.27</v>
      </c>
      <c r="D66">
        <v>17.07</v>
      </c>
      <c r="E66">
        <f t="shared" si="23"/>
        <v>171.99800000000002</v>
      </c>
      <c r="F66">
        <f t="shared" si="24"/>
        <v>218.10500000000002</v>
      </c>
      <c r="G66" s="1">
        <f t="shared" si="18"/>
        <v>0.75342981801245212</v>
      </c>
      <c r="H66">
        <v>0.7</v>
      </c>
      <c r="I66">
        <v>72.180000000000007</v>
      </c>
      <c r="J66" s="1">
        <f t="shared" si="19"/>
        <v>5.5682138704563373</v>
      </c>
      <c r="K66">
        <v>1.05</v>
      </c>
      <c r="L66">
        <v>1</v>
      </c>
      <c r="M66">
        <v>1</v>
      </c>
      <c r="N66" s="1">
        <v>34</v>
      </c>
      <c r="O66" s="1">
        <f t="shared" si="20"/>
        <v>18.828211152131178</v>
      </c>
      <c r="P66" s="19">
        <f t="shared" si="21"/>
        <v>24.396425022587515</v>
      </c>
    </row>
    <row r="67" spans="2:16">
      <c r="B67">
        <v>12</v>
      </c>
      <c r="C67">
        <v>22.27</v>
      </c>
      <c r="D67">
        <v>17.07</v>
      </c>
      <c r="E67">
        <f t="shared" si="23"/>
        <v>190.68800000000002</v>
      </c>
      <c r="F67">
        <f t="shared" si="24"/>
        <v>251.51000000000002</v>
      </c>
      <c r="G67" s="1">
        <f t="shared" si="18"/>
        <v>0.7081058811412092</v>
      </c>
      <c r="H67">
        <v>0.7</v>
      </c>
      <c r="I67">
        <v>72.180000000000007</v>
      </c>
      <c r="J67" s="1">
        <f t="shared" si="19"/>
        <v>5.5682138704563373</v>
      </c>
      <c r="K67">
        <v>1.05</v>
      </c>
      <c r="L67">
        <v>1</v>
      </c>
      <c r="M67">
        <v>1</v>
      </c>
      <c r="N67" s="1">
        <v>42</v>
      </c>
      <c r="O67" s="1">
        <f t="shared" si="20"/>
        <v>21.859228550829126</v>
      </c>
      <c r="P67" s="19">
        <f t="shared" si="21"/>
        <v>27.427442421285463</v>
      </c>
    </row>
    <row r="68" spans="2:16">
      <c r="B68">
        <v>13.5</v>
      </c>
      <c r="C68">
        <v>22.27</v>
      </c>
      <c r="D68">
        <v>17.07</v>
      </c>
      <c r="E68">
        <f t="shared" si="23"/>
        <v>209.37800000000001</v>
      </c>
      <c r="F68">
        <f t="shared" si="24"/>
        <v>284.91500000000002</v>
      </c>
      <c r="G68" s="1">
        <f t="shared" si="18"/>
        <v>0.66792560523167921</v>
      </c>
      <c r="H68">
        <v>0.7</v>
      </c>
      <c r="I68">
        <v>72.180000000000007</v>
      </c>
      <c r="J68" s="1">
        <f t="shared" si="19"/>
        <v>5.5682138704563373</v>
      </c>
      <c r="K68">
        <v>1.05</v>
      </c>
      <c r="L68">
        <v>1</v>
      </c>
      <c r="M68">
        <v>1</v>
      </c>
      <c r="N68" s="1">
        <v>47</v>
      </c>
      <c r="O68" s="1">
        <f t="shared" si="20"/>
        <v>23.073490032728358</v>
      </c>
      <c r="P68" s="19">
        <f t="shared" si="21"/>
        <v>28.641703903184695</v>
      </c>
    </row>
    <row r="69" spans="2:16">
      <c r="B69">
        <v>15</v>
      </c>
      <c r="C69">
        <v>22.27</v>
      </c>
      <c r="D69">
        <v>17.07</v>
      </c>
      <c r="E69">
        <f t="shared" si="23"/>
        <v>228.06800000000004</v>
      </c>
      <c r="F69">
        <f t="shared" si="24"/>
        <v>318.32000000000005</v>
      </c>
      <c r="G69" s="1">
        <f t="shared" si="18"/>
        <v>0.63206040199041569</v>
      </c>
      <c r="H69">
        <v>0.7</v>
      </c>
      <c r="I69">
        <v>72.180000000000007</v>
      </c>
      <c r="J69" s="1">
        <f t="shared" si="19"/>
        <v>5.5682138704563373</v>
      </c>
      <c r="K69">
        <v>1.05</v>
      </c>
      <c r="L69">
        <v>1</v>
      </c>
      <c r="M69">
        <v>1</v>
      </c>
      <c r="N69" s="1">
        <v>0</v>
      </c>
      <c r="O69" s="1">
        <f t="shared" si="20"/>
        <v>0</v>
      </c>
      <c r="P69" s="19">
        <f t="shared" si="21"/>
        <v>5.5682138704563373</v>
      </c>
    </row>
    <row r="70" spans="2:16">
      <c r="B70">
        <v>16.5</v>
      </c>
      <c r="C70">
        <v>22.27</v>
      </c>
      <c r="D70">
        <v>18.07</v>
      </c>
      <c r="E70">
        <f t="shared" ref="E70" si="25">F70-(B70-5.8)*9.81</f>
        <v>246.75800000000004</v>
      </c>
      <c r="F70">
        <f t="shared" si="24"/>
        <v>351.72500000000002</v>
      </c>
      <c r="G70" s="1">
        <f t="shared" ref="G70" si="26">2.2/(1.2+E70/100)</f>
        <v>0.59985058267304325</v>
      </c>
      <c r="H70">
        <v>0.7</v>
      </c>
      <c r="I70">
        <v>72.180000000000007</v>
      </c>
      <c r="J70" s="1">
        <f t="shared" ref="J70" si="27">EXP(1.63+9.7/(I70+0.001)-(15.7/(I70+0.001))^2)</f>
        <v>5.5682138704563373</v>
      </c>
      <c r="K70">
        <v>1.05</v>
      </c>
      <c r="L70">
        <v>1</v>
      </c>
      <c r="M70">
        <v>1</v>
      </c>
      <c r="N70" s="1">
        <v>0</v>
      </c>
      <c r="O70" s="1">
        <f t="shared" ref="O70" si="28">N70*M70*L70*K70*H70*G70</f>
        <v>0</v>
      </c>
      <c r="P70" s="19">
        <f t="shared" ref="P70" si="29">O70+J70</f>
        <v>5.5682138704563373</v>
      </c>
    </row>
    <row r="71" spans="2:16">
      <c r="E71" s="20"/>
      <c r="G71" s="1"/>
      <c r="J71" s="1"/>
      <c r="N71" s="1"/>
      <c r="O71" s="1"/>
      <c r="P71" s="19"/>
    </row>
    <row r="72" spans="2:16">
      <c r="E72" s="20"/>
      <c r="G72" s="1"/>
      <c r="I72" s="21"/>
      <c r="J72" s="1"/>
      <c r="N72" s="1"/>
      <c r="O72" s="1"/>
      <c r="P72" s="19"/>
    </row>
    <row r="73" spans="2:16">
      <c r="M73" s="1"/>
      <c r="N73" s="1"/>
    </row>
    <row r="74" spans="2:16">
      <c r="M74" s="1"/>
      <c r="N74" s="1"/>
    </row>
    <row r="75" spans="2:16">
      <c r="M75" s="1"/>
      <c r="N75" s="1"/>
    </row>
    <row r="76" spans="2:16" ht="20.399999999999999">
      <c r="B76" s="22" t="s">
        <v>13</v>
      </c>
      <c r="C76" s="22" t="s">
        <v>47</v>
      </c>
      <c r="D76" s="22" t="s">
        <v>48</v>
      </c>
      <c r="E76" s="22" t="s">
        <v>49</v>
      </c>
      <c r="F76" s="22" t="s">
        <v>50</v>
      </c>
      <c r="G76" s="22" t="s">
        <v>51</v>
      </c>
      <c r="H76" s="22" t="s">
        <v>52</v>
      </c>
      <c r="I76" s="22" t="s">
        <v>53</v>
      </c>
      <c r="J76" s="22" t="s">
        <v>54</v>
      </c>
      <c r="M76" s="1"/>
      <c r="N76" s="1"/>
    </row>
    <row r="77" spans="2:16" ht="15.6">
      <c r="B77" s="23" t="s">
        <v>31</v>
      </c>
      <c r="C77" s="24"/>
      <c r="D77" s="24"/>
      <c r="E77" s="24"/>
      <c r="F77" s="25"/>
      <c r="G77" s="24"/>
      <c r="H77" s="24"/>
      <c r="I77" s="24"/>
      <c r="J77" s="24"/>
      <c r="M77" s="1"/>
      <c r="N77" s="1"/>
    </row>
    <row r="78" spans="2:16">
      <c r="B78">
        <f>B59</f>
        <v>1.5</v>
      </c>
      <c r="C78" s="19">
        <f>P59</f>
        <v>20.614821822365375</v>
      </c>
      <c r="D78">
        <f>E59</f>
        <v>32.82</v>
      </c>
      <c r="E78">
        <f>F59</f>
        <v>32.82</v>
      </c>
      <c r="F78" s="26">
        <f>1-0.00765*B78</f>
        <v>0.98852499999999999</v>
      </c>
      <c r="G78" s="26">
        <f>0.65*0.16*(E78/D78)*F78</f>
        <v>0.10280660000000001</v>
      </c>
      <c r="H78" s="27">
        <f>EXP((C78/14.1)+((C78/126)^2)-((C78/23.6)^3)+((C78/25.4)^4)-2.8)</f>
        <v>0.21356844423020938</v>
      </c>
      <c r="I78" s="26">
        <f>((10^2.24)/(6.8^2.56))</f>
        <v>1.2846274075918176</v>
      </c>
      <c r="J78" s="21">
        <f>(H78*I78)/G78</f>
        <v>2.6686601527029543</v>
      </c>
      <c r="M78" s="1"/>
      <c r="N78" s="1"/>
    </row>
    <row r="79" spans="2:16">
      <c r="B79">
        <f t="shared" ref="B79:B88" si="30">B60</f>
        <v>2.8</v>
      </c>
      <c r="C79" s="19">
        <f t="shared" ref="C79:C88" si="31">P60</f>
        <v>18.24877246848126</v>
      </c>
      <c r="D79">
        <f t="shared" ref="D79:D88" si="32">E60</f>
        <v>61.263999999999996</v>
      </c>
      <c r="E79">
        <f t="shared" ref="E79:E88" si="33">F60</f>
        <v>61.263999999999996</v>
      </c>
      <c r="F79" s="26">
        <f t="shared" ref="F79:F83" si="34">1-0.00765*B79</f>
        <v>0.97858000000000001</v>
      </c>
      <c r="G79" s="26">
        <f t="shared" ref="G79:G88" si="35">0.65*0.16*(E79/D79)*F79</f>
        <v>0.10177232000000001</v>
      </c>
      <c r="H79" s="27">
        <f t="shared" ref="H79:H88" si="36">EXP((C79/14.1)+((C79/126)^2)-((C79/23.6)^3)+((C79/25.4)^4)-2.8)</f>
        <v>0.18624576531968218</v>
      </c>
      <c r="I79" s="26">
        <f t="shared" ref="I79:I89" si="37">((10^2.24)/(6.8^2.56))</f>
        <v>1.2846274075918176</v>
      </c>
      <c r="J79" s="21">
        <f t="shared" ref="J79:J88" si="38">(H79*I79)/G79</f>
        <v>2.3508986989544636</v>
      </c>
      <c r="M79" s="1"/>
      <c r="N79" s="1"/>
    </row>
    <row r="80" spans="2:16">
      <c r="B80">
        <f t="shared" si="30"/>
        <v>3</v>
      </c>
      <c r="C80" s="19">
        <f t="shared" si="31"/>
        <v>16.67398310122557</v>
      </c>
      <c r="D80">
        <f t="shared" si="32"/>
        <v>65.64</v>
      </c>
      <c r="E80">
        <f t="shared" si="33"/>
        <v>65.64</v>
      </c>
      <c r="F80" s="26">
        <f t="shared" si="34"/>
        <v>0.97704999999999997</v>
      </c>
      <c r="G80" s="26">
        <f t="shared" si="35"/>
        <v>0.1016132</v>
      </c>
      <c r="H80" s="27">
        <f t="shared" si="36"/>
        <v>0.17085972632464808</v>
      </c>
      <c r="I80" s="26">
        <f t="shared" si="37"/>
        <v>1.2846274075918176</v>
      </c>
      <c r="J80" s="21">
        <f t="shared" si="38"/>
        <v>2.1600647090169396</v>
      </c>
      <c r="M80" s="1"/>
      <c r="N80" s="1"/>
    </row>
    <row r="81" spans="2:17">
      <c r="B81">
        <f t="shared" si="30"/>
        <v>4.5</v>
      </c>
      <c r="C81" s="19">
        <f t="shared" si="31"/>
        <v>19.346528150084261</v>
      </c>
      <c r="D81">
        <f t="shared" si="32"/>
        <v>91.245000000000005</v>
      </c>
      <c r="E81">
        <f t="shared" si="33"/>
        <v>91.245000000000005</v>
      </c>
      <c r="F81" s="26">
        <f t="shared" si="34"/>
        <v>0.96557499999999996</v>
      </c>
      <c r="G81" s="26">
        <f t="shared" si="35"/>
        <v>0.1004198</v>
      </c>
      <c r="H81" s="27">
        <f t="shared" si="36"/>
        <v>0.19816424980163339</v>
      </c>
      <c r="I81" s="26">
        <f t="shared" si="37"/>
        <v>1.2846274075918176</v>
      </c>
      <c r="J81" s="21">
        <f t="shared" si="38"/>
        <v>2.5350302081865292</v>
      </c>
      <c r="M81" s="1"/>
      <c r="N81" s="1"/>
    </row>
    <row r="82" spans="2:17">
      <c r="B82">
        <f t="shared" si="30"/>
        <v>6</v>
      </c>
      <c r="C82" s="19">
        <f t="shared" si="31"/>
        <v>16.534271311709603</v>
      </c>
      <c r="D82">
        <f t="shared" si="32"/>
        <v>115.928</v>
      </c>
      <c r="E82">
        <f t="shared" si="33"/>
        <v>117.89</v>
      </c>
      <c r="F82" s="26">
        <f t="shared" si="34"/>
        <v>0.95409999999999995</v>
      </c>
      <c r="G82" s="26">
        <f t="shared" si="35"/>
        <v>0.10090573714719481</v>
      </c>
      <c r="H82" s="27">
        <f t="shared" si="36"/>
        <v>0.16957359527967616</v>
      </c>
      <c r="I82" s="26">
        <f t="shared" si="37"/>
        <v>1.2846274075918176</v>
      </c>
      <c r="J82" s="21">
        <f t="shared" si="38"/>
        <v>2.1588355058779771</v>
      </c>
      <c r="M82" s="1"/>
      <c r="N82" s="1"/>
    </row>
    <row r="83" spans="2:17">
      <c r="B83">
        <f t="shared" si="30"/>
        <v>7.5</v>
      </c>
      <c r="C83" s="19">
        <f t="shared" si="31"/>
        <v>20.174800993126379</v>
      </c>
      <c r="D83">
        <f t="shared" si="32"/>
        <v>134.61800000000002</v>
      </c>
      <c r="E83">
        <f t="shared" si="33"/>
        <v>151.29500000000002</v>
      </c>
      <c r="F83" s="26">
        <f t="shared" si="34"/>
        <v>0.94262500000000005</v>
      </c>
      <c r="G83" s="26">
        <f t="shared" si="35"/>
        <v>0.11017770829309603</v>
      </c>
      <c r="H83" s="27">
        <f t="shared" si="36"/>
        <v>0.20799586251436611</v>
      </c>
      <c r="I83" s="26">
        <f t="shared" si="37"/>
        <v>1.2846274075918176</v>
      </c>
      <c r="J83" s="21">
        <f t="shared" si="38"/>
        <v>2.4251474258372951</v>
      </c>
      <c r="M83" s="1"/>
      <c r="N83" s="1"/>
    </row>
    <row r="84" spans="2:17">
      <c r="B84">
        <f t="shared" si="30"/>
        <v>9</v>
      </c>
      <c r="C84" s="19">
        <f t="shared" si="31"/>
        <v>22.725779693630194</v>
      </c>
      <c r="D84">
        <f t="shared" si="32"/>
        <v>153.30800000000002</v>
      </c>
      <c r="E84">
        <f t="shared" si="33"/>
        <v>184.70000000000002</v>
      </c>
      <c r="F84" s="26">
        <f>1-0.00765*B84</f>
        <v>0.93115000000000003</v>
      </c>
      <c r="G84" s="26">
        <f t="shared" si="35"/>
        <v>0.11666888955566575</v>
      </c>
      <c r="H84" s="27">
        <f t="shared" si="36"/>
        <v>0.2446757405902536</v>
      </c>
      <c r="I84" s="26">
        <f t="shared" si="37"/>
        <v>1.2846274075918176</v>
      </c>
      <c r="J84" s="21">
        <f t="shared" si="38"/>
        <v>2.6940957742217702</v>
      </c>
      <c r="M84" s="1"/>
      <c r="N84" s="1"/>
    </row>
    <row r="85" spans="2:17">
      <c r="B85">
        <f t="shared" si="30"/>
        <v>10.5</v>
      </c>
      <c r="C85" s="19">
        <f t="shared" si="31"/>
        <v>24.396425022587515</v>
      </c>
      <c r="D85">
        <f t="shared" si="32"/>
        <v>171.99800000000002</v>
      </c>
      <c r="E85">
        <f t="shared" si="33"/>
        <v>218.10500000000002</v>
      </c>
      <c r="F85" s="26">
        <f>1.174-0.0267*B85</f>
        <v>0.89364999999999994</v>
      </c>
      <c r="G85" s="26">
        <f t="shared" si="35"/>
        <v>0.11785364630984081</v>
      </c>
      <c r="H85" s="27">
        <f t="shared" si="36"/>
        <v>0.27640617377095517</v>
      </c>
      <c r="I85" s="26">
        <f t="shared" si="37"/>
        <v>1.2846274075918176</v>
      </c>
      <c r="J85" s="21">
        <f t="shared" si="38"/>
        <v>3.0128804459748513</v>
      </c>
      <c r="M85" s="1"/>
      <c r="N85" s="1"/>
    </row>
    <row r="86" spans="2:17">
      <c r="B86">
        <f t="shared" si="30"/>
        <v>12</v>
      </c>
      <c r="C86" s="19">
        <f t="shared" si="31"/>
        <v>27.427442421285463</v>
      </c>
      <c r="D86">
        <f t="shared" si="32"/>
        <v>190.68800000000002</v>
      </c>
      <c r="E86">
        <f t="shared" si="33"/>
        <v>251.51000000000002</v>
      </c>
      <c r="F86" s="26">
        <f t="shared" ref="F86" si="39">1.174-0.0267*B86</f>
        <v>0.85359999999999991</v>
      </c>
      <c r="G86" s="26">
        <f t="shared" si="35"/>
        <v>0.11708995502601106</v>
      </c>
      <c r="H86" s="27">
        <f t="shared" si="36"/>
        <v>0.3614851498580226</v>
      </c>
      <c r="I86" s="26">
        <f t="shared" si="37"/>
        <v>1.2846274075918176</v>
      </c>
      <c r="J86" s="21">
        <f t="shared" si="38"/>
        <v>3.9659570356986857</v>
      </c>
      <c r="M86" s="1"/>
      <c r="N86" s="1"/>
    </row>
    <row r="87" spans="2:17">
      <c r="B87">
        <f t="shared" si="30"/>
        <v>13.5</v>
      </c>
      <c r="C87" s="19">
        <f t="shared" si="31"/>
        <v>28.641703903184695</v>
      </c>
      <c r="D87">
        <f t="shared" si="32"/>
        <v>209.37800000000001</v>
      </c>
      <c r="E87">
        <f t="shared" si="33"/>
        <v>284.91500000000002</v>
      </c>
      <c r="F87" s="26">
        <f>1.174-0.0267*B87</f>
        <v>0.81354999999999988</v>
      </c>
      <c r="G87" s="26">
        <f t="shared" si="35"/>
        <v>0.11513353942630077</v>
      </c>
      <c r="H87" s="27">
        <f t="shared" si="36"/>
        <v>0.41158274217460272</v>
      </c>
      <c r="I87" s="26">
        <f t="shared" si="37"/>
        <v>1.2846274075918176</v>
      </c>
      <c r="J87" s="21">
        <f t="shared" si="38"/>
        <v>4.5923236072121458</v>
      </c>
      <c r="M87" s="1"/>
      <c r="N87" s="1"/>
    </row>
    <row r="88" spans="2:17">
      <c r="B88">
        <f t="shared" si="30"/>
        <v>15</v>
      </c>
      <c r="C88" s="19">
        <f t="shared" si="31"/>
        <v>5.5682138704563373</v>
      </c>
      <c r="D88">
        <f t="shared" si="32"/>
        <v>228.06800000000004</v>
      </c>
      <c r="E88">
        <f t="shared" si="33"/>
        <v>318.32000000000005</v>
      </c>
      <c r="F88" s="26">
        <f>1.174-0.0267*B88</f>
        <v>0.77349999999999985</v>
      </c>
      <c r="G88" s="26">
        <f t="shared" si="35"/>
        <v>0.11227762807583702</v>
      </c>
      <c r="H88" s="27">
        <f t="shared" si="36"/>
        <v>8.9460047154375638E-2</v>
      </c>
      <c r="I88" s="26">
        <f t="shared" si="37"/>
        <v>1.2846274075918176</v>
      </c>
      <c r="J88" s="21">
        <f t="shared" si="38"/>
        <v>1.0235594608513072</v>
      </c>
      <c r="M88" s="1"/>
      <c r="N88" s="1"/>
    </row>
    <row r="89" spans="2:17">
      <c r="B89">
        <v>16.5</v>
      </c>
      <c r="C89" s="19">
        <f t="shared" ref="C89" si="40">P70</f>
        <v>5.5682138704563373</v>
      </c>
      <c r="D89">
        <f t="shared" ref="D89" si="41">E70</f>
        <v>246.75800000000004</v>
      </c>
      <c r="E89">
        <f t="shared" ref="E89" si="42">F70</f>
        <v>351.72500000000002</v>
      </c>
      <c r="F89" s="26">
        <f t="shared" ref="F89" si="43">1.174-0.0267*B89</f>
        <v>0.73344999999999994</v>
      </c>
      <c r="G89" s="26">
        <f t="shared" ref="G89" si="44">0.65*0.16*(E89/D89)*F89</f>
        <v>0.10872661040371537</v>
      </c>
      <c r="H89" s="27">
        <f t="shared" ref="H89" si="45">EXP((C89/14.1)+((C89/126)^2)-((C89/23.6)^3)+((C89/25.4)^4)-2.8)</f>
        <v>8.9460047154375638E-2</v>
      </c>
      <c r="I89" s="26">
        <f t="shared" si="37"/>
        <v>1.2846274075918176</v>
      </c>
      <c r="J89" s="21">
        <f t="shared" ref="J89" si="46">(H89*I89)/G89</f>
        <v>1.0569889747527734</v>
      </c>
    </row>
    <row r="90" spans="2:17">
      <c r="C90" s="19"/>
      <c r="F90" s="26"/>
      <c r="G90" s="26"/>
      <c r="H90" s="27"/>
      <c r="I90" s="26"/>
      <c r="J90" s="21"/>
    </row>
    <row r="95" spans="2:17" ht="22.8">
      <c r="E95" s="31" t="s">
        <v>56</v>
      </c>
      <c r="F95" s="31"/>
      <c r="G95" s="31"/>
      <c r="H95" s="31"/>
      <c r="N95" s="1"/>
      <c r="O95" s="1"/>
    </row>
    <row r="96" spans="2:17" ht="24.6">
      <c r="D96" s="28"/>
      <c r="E96" s="29" t="s">
        <v>1</v>
      </c>
      <c r="F96" s="29"/>
      <c r="G96" s="29"/>
      <c r="H96" s="29"/>
      <c r="I96" s="29"/>
      <c r="J96" s="29"/>
      <c r="K96" s="29"/>
      <c r="L96" s="28"/>
      <c r="N96" s="1"/>
      <c r="O96" s="1"/>
      <c r="Q96" s="2" t="s">
        <v>2</v>
      </c>
    </row>
    <row r="97" spans="2:16" ht="24.6">
      <c r="E97" s="3" t="s">
        <v>3</v>
      </c>
      <c r="F97" s="3"/>
      <c r="G97" s="3"/>
      <c r="H97" s="3"/>
      <c r="I97" s="3"/>
      <c r="N97" s="1"/>
      <c r="O97" s="1"/>
    </row>
    <row r="98" spans="2:16">
      <c r="N98" s="1"/>
      <c r="O98" s="1"/>
    </row>
    <row r="99" spans="2:16">
      <c r="C99" s="4" t="s">
        <v>4</v>
      </c>
      <c r="D99" s="4" t="s">
        <v>4</v>
      </c>
      <c r="E99" s="5" t="s">
        <v>5</v>
      </c>
      <c r="F99" s="5" t="s">
        <v>6</v>
      </c>
      <c r="G99" s="5" t="s">
        <v>7</v>
      </c>
      <c r="H99" s="5" t="s">
        <v>8</v>
      </c>
      <c r="I99" s="5" t="s">
        <v>9</v>
      </c>
      <c r="J99" s="5" t="s">
        <v>7</v>
      </c>
      <c r="K99" s="5" t="s">
        <v>7</v>
      </c>
      <c r="L99" s="5" t="s">
        <v>7</v>
      </c>
      <c r="M99" s="5" t="s">
        <v>10</v>
      </c>
      <c r="N99" s="6" t="s">
        <v>11</v>
      </c>
      <c r="O99" s="6" t="s">
        <v>12</v>
      </c>
      <c r="P99" s="5" t="s">
        <v>12</v>
      </c>
    </row>
    <row r="100" spans="2:16">
      <c r="B100" s="7" t="s">
        <v>13</v>
      </c>
      <c r="C100" s="4" t="s">
        <v>14</v>
      </c>
      <c r="D100" s="4" t="s">
        <v>14</v>
      </c>
      <c r="E100" s="5" t="s">
        <v>14</v>
      </c>
      <c r="F100" s="5" t="s">
        <v>14</v>
      </c>
      <c r="G100" s="5" t="s">
        <v>15</v>
      </c>
      <c r="H100" s="5" t="s">
        <v>16</v>
      </c>
      <c r="I100" s="5" t="s">
        <v>17</v>
      </c>
      <c r="J100" s="5" t="s">
        <v>18</v>
      </c>
      <c r="K100" s="5" t="s">
        <v>19</v>
      </c>
      <c r="L100" s="5" t="s">
        <v>20</v>
      </c>
      <c r="M100" s="5" t="s">
        <v>21</v>
      </c>
      <c r="N100" s="6" t="s">
        <v>22</v>
      </c>
      <c r="O100" s="6" t="s">
        <v>22</v>
      </c>
      <c r="P100" s="5" t="s">
        <v>22</v>
      </c>
    </row>
    <row r="101" spans="2:16" ht="16.2">
      <c r="B101" s="8"/>
      <c r="C101" s="4" t="s">
        <v>23</v>
      </c>
      <c r="D101" s="4" t="s">
        <v>24</v>
      </c>
      <c r="E101" s="5" t="s">
        <v>25</v>
      </c>
      <c r="F101" s="5" t="s">
        <v>25</v>
      </c>
      <c r="G101" s="9"/>
      <c r="H101" s="5" t="s">
        <v>7</v>
      </c>
      <c r="I101" s="9"/>
      <c r="J101" s="9"/>
      <c r="K101" s="5" t="s">
        <v>26</v>
      </c>
      <c r="L101" s="5" t="s">
        <v>27</v>
      </c>
      <c r="M101" s="5" t="s">
        <v>28</v>
      </c>
      <c r="N101" s="10"/>
      <c r="O101" s="6" t="s">
        <v>29</v>
      </c>
      <c r="P101" s="5" t="s">
        <v>30</v>
      </c>
    </row>
    <row r="102" spans="2:16" ht="23.4">
      <c r="B102" s="8" t="s">
        <v>31</v>
      </c>
      <c r="C102" s="11" t="s">
        <v>32</v>
      </c>
      <c r="D102" s="11" t="s">
        <v>33</v>
      </c>
      <c r="E102" s="12" t="s">
        <v>34</v>
      </c>
      <c r="F102" s="13" t="s">
        <v>35</v>
      </c>
      <c r="G102" s="14" t="s">
        <v>36</v>
      </c>
      <c r="H102" s="14" t="s">
        <v>37</v>
      </c>
      <c r="I102" s="14" t="s">
        <v>38</v>
      </c>
      <c r="J102" s="14" t="s">
        <v>39</v>
      </c>
      <c r="K102" s="5" t="s">
        <v>40</v>
      </c>
      <c r="L102" s="9"/>
      <c r="M102" s="9"/>
      <c r="N102" s="10"/>
      <c r="O102" s="15" t="s">
        <v>41</v>
      </c>
      <c r="P102" s="5" t="s">
        <v>7</v>
      </c>
    </row>
    <row r="103" spans="2:16" ht="21">
      <c r="J103" s="16"/>
      <c r="K103" s="14" t="s">
        <v>42</v>
      </c>
      <c r="L103" s="14" t="s">
        <v>43</v>
      </c>
      <c r="M103" s="14" t="s">
        <v>44</v>
      </c>
      <c r="N103" s="17" t="s">
        <v>45</v>
      </c>
      <c r="O103" s="10"/>
      <c r="P103" s="18" t="s">
        <v>46</v>
      </c>
    </row>
    <row r="104" spans="2:16">
      <c r="N104" s="1"/>
      <c r="O104" s="1"/>
    </row>
    <row r="105" spans="2:16">
      <c r="B105">
        <v>1.5</v>
      </c>
      <c r="D105">
        <v>21.88</v>
      </c>
      <c r="E105">
        <f>F105</f>
        <v>32.82</v>
      </c>
      <c r="F105">
        <f>B105*D105</f>
        <v>32.82</v>
      </c>
      <c r="G105" s="1">
        <f>2.2/(1.2+E105/100)</f>
        <v>1.4396021463159274</v>
      </c>
      <c r="H105">
        <v>0.7</v>
      </c>
      <c r="I105">
        <v>91.02</v>
      </c>
      <c r="J105" s="1">
        <f>EXP(1.63+9.7/(I105+0.001)-(15.7/(I105+0.001))^2)</f>
        <v>5.511389770368897</v>
      </c>
      <c r="K105">
        <v>1.05</v>
      </c>
      <c r="L105">
        <v>0.75</v>
      </c>
      <c r="M105">
        <v>1</v>
      </c>
      <c r="N105" s="1">
        <v>11</v>
      </c>
      <c r="O105" s="1">
        <f>N105*M105*L105*K105*H105*G105</f>
        <v>8.7293875147232054</v>
      </c>
      <c r="P105" s="19">
        <f>O105+J105</f>
        <v>14.240777285092102</v>
      </c>
    </row>
    <row r="106" spans="2:16">
      <c r="B106">
        <v>3</v>
      </c>
      <c r="D106">
        <v>21.88</v>
      </c>
      <c r="E106">
        <f t="shared" ref="E106:E107" si="47">F106</f>
        <v>65.64</v>
      </c>
      <c r="F106">
        <f>F105+(B106-B105)*D105</f>
        <v>65.64</v>
      </c>
      <c r="G106" s="1">
        <f t="shared" ref="G106:G114" si="48">2.2/(1.2+E106/100)</f>
        <v>1.1850894203835383</v>
      </c>
      <c r="H106">
        <v>0.7</v>
      </c>
      <c r="I106">
        <v>91.02</v>
      </c>
      <c r="J106" s="1">
        <f t="shared" ref="J106:J114" si="49">EXP(1.63+9.7/(I106+0.001)-(15.7/(I106+0.001))^2)</f>
        <v>5.511389770368897</v>
      </c>
      <c r="K106">
        <v>1.05</v>
      </c>
      <c r="L106">
        <v>0.75</v>
      </c>
      <c r="M106">
        <v>1</v>
      </c>
      <c r="N106" s="1">
        <v>12</v>
      </c>
      <c r="O106" s="1">
        <f t="shared" ref="O106:O114" si="50">N106*M106*L106*K106*H106*G106</f>
        <v>7.8393665158371055</v>
      </c>
      <c r="P106" s="19">
        <f t="shared" ref="P106:P114" si="51">O106+J106</f>
        <v>13.350756286206003</v>
      </c>
    </row>
    <row r="107" spans="2:16">
      <c r="B107">
        <v>4.5</v>
      </c>
      <c r="C107">
        <v>26.58</v>
      </c>
      <c r="D107">
        <v>21.58</v>
      </c>
      <c r="E107">
        <f t="shared" si="47"/>
        <v>98.460000000000008</v>
      </c>
      <c r="F107">
        <f t="shared" ref="F107" si="52">F106+(B107-B106)*D106</f>
        <v>98.460000000000008</v>
      </c>
      <c r="G107" s="1">
        <f t="shared" si="48"/>
        <v>1.0070493454179255</v>
      </c>
      <c r="H107">
        <v>0.7</v>
      </c>
      <c r="I107">
        <v>69.94</v>
      </c>
      <c r="J107" s="1">
        <f t="shared" si="49"/>
        <v>5.5750391277024702</v>
      </c>
      <c r="K107">
        <v>1.05</v>
      </c>
      <c r="L107">
        <v>1</v>
      </c>
      <c r="M107">
        <v>1</v>
      </c>
      <c r="N107" s="1">
        <v>14</v>
      </c>
      <c r="O107" s="1">
        <f t="shared" si="50"/>
        <v>10.362537764350455</v>
      </c>
      <c r="P107" s="19">
        <f t="shared" si="51"/>
        <v>15.937576892052924</v>
      </c>
    </row>
    <row r="108" spans="2:16">
      <c r="B108">
        <v>6</v>
      </c>
      <c r="C108">
        <v>26.58</v>
      </c>
      <c r="D108">
        <v>21.58</v>
      </c>
      <c r="E108">
        <f>F108-(B108-5.8)*9.81</f>
        <v>129.86800000000002</v>
      </c>
      <c r="F108">
        <v>131.83000000000001</v>
      </c>
      <c r="G108" s="1">
        <f t="shared" si="48"/>
        <v>0.88046488545952262</v>
      </c>
      <c r="H108">
        <v>0.7</v>
      </c>
      <c r="I108">
        <v>69.94</v>
      </c>
      <c r="J108" s="1">
        <f t="shared" si="49"/>
        <v>5.5750391277024702</v>
      </c>
      <c r="K108">
        <v>1.05</v>
      </c>
      <c r="L108">
        <v>1</v>
      </c>
      <c r="M108">
        <v>1</v>
      </c>
      <c r="N108" s="1">
        <v>12</v>
      </c>
      <c r="O108" s="1">
        <f t="shared" si="50"/>
        <v>7.7657002897529894</v>
      </c>
      <c r="P108" s="19">
        <f t="shared" si="51"/>
        <v>13.34073941745546</v>
      </c>
    </row>
    <row r="109" spans="2:16">
      <c r="B109">
        <v>7.5</v>
      </c>
      <c r="C109">
        <v>26.58</v>
      </c>
      <c r="D109">
        <v>21.58</v>
      </c>
      <c r="E109">
        <f>F109-(B109-5.8)*9.81</f>
        <v>155.02300000000002</v>
      </c>
      <c r="F109">
        <f>F108+(B109-B108)*C108</f>
        <v>171.70000000000002</v>
      </c>
      <c r="G109" s="1">
        <f t="shared" si="48"/>
        <v>0.79993309650465594</v>
      </c>
      <c r="H109">
        <v>0.7</v>
      </c>
      <c r="I109">
        <v>69.94</v>
      </c>
      <c r="J109" s="1">
        <f t="shared" si="49"/>
        <v>5.5750391277024702</v>
      </c>
      <c r="K109">
        <v>1.05</v>
      </c>
      <c r="L109">
        <v>1</v>
      </c>
      <c r="M109">
        <v>1</v>
      </c>
      <c r="N109" s="1">
        <v>13</v>
      </c>
      <c r="O109" s="1">
        <f t="shared" si="50"/>
        <v>7.6433607371019869</v>
      </c>
      <c r="P109" s="19">
        <f t="shared" si="51"/>
        <v>13.218399864804457</v>
      </c>
    </row>
    <row r="110" spans="2:16">
      <c r="B110">
        <v>9</v>
      </c>
      <c r="C110">
        <v>26.58</v>
      </c>
      <c r="D110">
        <v>21.58</v>
      </c>
      <c r="E110">
        <f t="shared" ref="E110:E114" si="53">F110-(B110-5.8)*9.81</f>
        <v>180.17800000000003</v>
      </c>
      <c r="F110">
        <f t="shared" ref="F110:F114" si="54">F109+(B110-B109)*C109</f>
        <v>211.57000000000002</v>
      </c>
      <c r="G110" s="1">
        <f t="shared" si="48"/>
        <v>0.73289848023506055</v>
      </c>
      <c r="H110">
        <v>0.7</v>
      </c>
      <c r="I110">
        <v>69.94</v>
      </c>
      <c r="J110" s="1">
        <f t="shared" si="49"/>
        <v>5.5750391277024702</v>
      </c>
      <c r="K110">
        <v>1.05</v>
      </c>
      <c r="L110">
        <v>1</v>
      </c>
      <c r="M110">
        <v>1</v>
      </c>
      <c r="N110" s="1">
        <v>18</v>
      </c>
      <c r="O110" s="1">
        <f t="shared" si="50"/>
        <v>9.6962468935098514</v>
      </c>
      <c r="P110" s="19">
        <f t="shared" si="51"/>
        <v>15.271286021212322</v>
      </c>
    </row>
    <row r="111" spans="2:16">
      <c r="B111">
        <v>10.5</v>
      </c>
      <c r="C111">
        <v>26.58</v>
      </c>
      <c r="D111">
        <v>21.58</v>
      </c>
      <c r="E111">
        <f t="shared" si="53"/>
        <v>205.33300000000003</v>
      </c>
      <c r="F111">
        <f t="shared" si="54"/>
        <v>251.44000000000003</v>
      </c>
      <c r="G111" s="1">
        <f t="shared" si="48"/>
        <v>0.67623020105553389</v>
      </c>
      <c r="H111">
        <v>0.7</v>
      </c>
      <c r="I111">
        <v>69.94</v>
      </c>
      <c r="J111" s="1">
        <f t="shared" si="49"/>
        <v>5.5750391277024702</v>
      </c>
      <c r="K111">
        <v>1.05</v>
      </c>
      <c r="L111">
        <v>1</v>
      </c>
      <c r="M111">
        <v>1</v>
      </c>
      <c r="N111" s="1">
        <v>16</v>
      </c>
      <c r="O111" s="1">
        <f t="shared" si="50"/>
        <v>7.9524671644130782</v>
      </c>
      <c r="P111" s="19">
        <f t="shared" si="51"/>
        <v>13.527506292115548</v>
      </c>
    </row>
    <row r="112" spans="2:16">
      <c r="B112">
        <v>12</v>
      </c>
      <c r="C112">
        <v>26.58</v>
      </c>
      <c r="D112">
        <v>21.58</v>
      </c>
      <c r="E112">
        <f t="shared" si="53"/>
        <v>230.488</v>
      </c>
      <c r="F112">
        <f t="shared" si="54"/>
        <v>291.31</v>
      </c>
      <c r="G112" s="1">
        <f t="shared" si="48"/>
        <v>0.6276962406701514</v>
      </c>
      <c r="H112">
        <v>0.7</v>
      </c>
      <c r="I112">
        <v>69.94</v>
      </c>
      <c r="J112" s="1">
        <f t="shared" si="49"/>
        <v>5.5750391277024702</v>
      </c>
      <c r="K112">
        <v>1.05</v>
      </c>
      <c r="L112">
        <v>1</v>
      </c>
      <c r="M112">
        <v>1</v>
      </c>
      <c r="N112" s="1">
        <v>24</v>
      </c>
      <c r="O112" s="1">
        <f t="shared" si="50"/>
        <v>11.072561685421471</v>
      </c>
      <c r="P112" s="19">
        <f t="shared" si="51"/>
        <v>16.64760081312394</v>
      </c>
    </row>
    <row r="113" spans="2:16">
      <c r="B113">
        <v>13.5</v>
      </c>
      <c r="C113">
        <v>26.58</v>
      </c>
      <c r="D113">
        <v>21.58</v>
      </c>
      <c r="E113">
        <f t="shared" si="53"/>
        <v>255.643</v>
      </c>
      <c r="F113">
        <f t="shared" si="54"/>
        <v>331.18</v>
      </c>
      <c r="G113" s="1">
        <f t="shared" si="48"/>
        <v>0.58566245078438839</v>
      </c>
      <c r="H113">
        <v>0.7</v>
      </c>
      <c r="I113">
        <v>69.94</v>
      </c>
      <c r="J113" s="1">
        <f t="shared" si="49"/>
        <v>5.5750391277024702</v>
      </c>
      <c r="K113">
        <v>1.05</v>
      </c>
      <c r="L113">
        <v>1</v>
      </c>
      <c r="M113">
        <v>1</v>
      </c>
      <c r="N113" s="1">
        <v>22</v>
      </c>
      <c r="O113" s="1">
        <f t="shared" si="50"/>
        <v>9.4701618291835619</v>
      </c>
      <c r="P113" s="19">
        <f t="shared" si="51"/>
        <v>15.045200956886031</v>
      </c>
    </row>
    <row r="114" spans="2:16">
      <c r="B114">
        <v>15</v>
      </c>
      <c r="C114">
        <v>26.58</v>
      </c>
      <c r="D114">
        <v>21.58</v>
      </c>
      <c r="E114">
        <f t="shared" si="53"/>
        <v>280.798</v>
      </c>
      <c r="F114">
        <f t="shared" si="54"/>
        <v>371.05</v>
      </c>
      <c r="G114" s="1">
        <f t="shared" si="48"/>
        <v>0.54890493465536261</v>
      </c>
      <c r="H114">
        <v>0.7</v>
      </c>
      <c r="I114">
        <v>69.94</v>
      </c>
      <c r="J114" s="1">
        <f t="shared" si="49"/>
        <v>5.5750391277024702</v>
      </c>
      <c r="K114">
        <v>1.05</v>
      </c>
      <c r="L114">
        <v>1</v>
      </c>
      <c r="M114">
        <v>1</v>
      </c>
      <c r="N114" s="1">
        <v>28</v>
      </c>
      <c r="O114" s="1">
        <f t="shared" si="50"/>
        <v>11.296463555207364</v>
      </c>
      <c r="P114" s="19">
        <f t="shared" si="51"/>
        <v>16.871502682909835</v>
      </c>
    </row>
    <row r="115" spans="2:16">
      <c r="G115" s="1"/>
      <c r="J115" s="1"/>
      <c r="N115" s="1"/>
      <c r="O115" s="1"/>
      <c r="P115" s="19"/>
    </row>
    <row r="116" spans="2:16">
      <c r="E116" s="20"/>
      <c r="G116" s="1"/>
      <c r="J116" s="1"/>
      <c r="N116" s="1"/>
      <c r="O116" s="1"/>
      <c r="P116" s="19"/>
    </row>
    <row r="117" spans="2:16">
      <c r="E117" s="20"/>
      <c r="G117" s="1"/>
      <c r="J117" s="1"/>
      <c r="N117" s="1"/>
      <c r="O117" s="1"/>
      <c r="P117" s="19"/>
    </row>
    <row r="118" spans="2:16">
      <c r="E118" s="20"/>
      <c r="G118" s="1"/>
      <c r="I118" s="21"/>
      <c r="J118" s="1"/>
      <c r="N118" s="1"/>
      <c r="O118" s="1"/>
      <c r="P118" s="19"/>
    </row>
    <row r="119" spans="2:16">
      <c r="M119" s="1"/>
      <c r="N119" s="1"/>
    </row>
    <row r="120" spans="2:16">
      <c r="M120" s="1"/>
      <c r="N120" s="1"/>
    </row>
    <row r="121" spans="2:16">
      <c r="M121" s="1"/>
      <c r="N121" s="1"/>
    </row>
    <row r="122" spans="2:16" ht="20.399999999999999">
      <c r="B122" s="22" t="s">
        <v>13</v>
      </c>
      <c r="C122" s="22" t="s">
        <v>47</v>
      </c>
      <c r="D122" s="22" t="s">
        <v>48</v>
      </c>
      <c r="E122" s="22" t="s">
        <v>49</v>
      </c>
      <c r="F122" s="22" t="s">
        <v>50</v>
      </c>
      <c r="G122" s="22" t="s">
        <v>51</v>
      </c>
      <c r="H122" s="22" t="s">
        <v>52</v>
      </c>
      <c r="I122" s="22" t="s">
        <v>53</v>
      </c>
      <c r="J122" s="22" t="s">
        <v>54</v>
      </c>
      <c r="M122" s="1"/>
      <c r="N122" s="1"/>
    </row>
    <row r="123" spans="2:16" ht="15.6">
      <c r="B123" s="23" t="s">
        <v>31</v>
      </c>
      <c r="C123" s="24"/>
      <c r="D123" s="24"/>
      <c r="E123" s="24"/>
      <c r="F123" s="25"/>
      <c r="G123" s="24"/>
      <c r="H123" s="24"/>
      <c r="I123" s="24"/>
      <c r="J123" s="24"/>
      <c r="M123" s="1"/>
      <c r="N123" s="1"/>
    </row>
    <row r="124" spans="2:16">
      <c r="B124">
        <f>B105</f>
        <v>1.5</v>
      </c>
      <c r="C124" s="19">
        <f>P105</f>
        <v>14.240777285092102</v>
      </c>
      <c r="D124">
        <f>E105</f>
        <v>32.82</v>
      </c>
      <c r="E124">
        <f>F105</f>
        <v>32.82</v>
      </c>
      <c r="F124" s="26">
        <f>1-0.00765*B124</f>
        <v>0.98852499999999999</v>
      </c>
      <c r="G124" s="26">
        <f>0.65*0.16*(E124/D124)*F124</f>
        <v>0.10280660000000001</v>
      </c>
      <c r="H124" s="27">
        <f>EXP((C124/14.1)+((C124/126)^2)-((C124/23.6)^3)+((C124/25.4)^4)-2.8)</f>
        <v>0.14984561421101833</v>
      </c>
      <c r="I124" s="26">
        <f>((10^2.24)/(6.8^2.56))</f>
        <v>1.2846274075918176</v>
      </c>
      <c r="J124" s="21">
        <f>(H124*I124)/G124</f>
        <v>1.872406858342792</v>
      </c>
      <c r="M124" s="1"/>
      <c r="N124" s="1"/>
    </row>
    <row r="125" spans="2:16">
      <c r="B125">
        <f t="shared" ref="B125:B133" si="55">B106</f>
        <v>3</v>
      </c>
      <c r="C125" s="19">
        <f t="shared" ref="C125:C133" si="56">P106</f>
        <v>13.350756286206003</v>
      </c>
      <c r="D125">
        <f t="shared" ref="D125:D133" si="57">E106</f>
        <v>65.64</v>
      </c>
      <c r="E125">
        <f t="shared" ref="E125:E133" si="58">F106</f>
        <v>65.64</v>
      </c>
      <c r="F125" s="26">
        <f t="shared" ref="F125:F128" si="59">1-0.00765*B125</f>
        <v>0.97704999999999997</v>
      </c>
      <c r="G125" s="26">
        <f t="shared" ref="G125:G133" si="60">0.65*0.16*(E125/D125)*F125</f>
        <v>0.1016132</v>
      </c>
      <c r="H125" s="27">
        <f t="shared" ref="H125:H133" si="61">EXP((C125/14.1)+((C125/126)^2)-((C125/23.6)^3)+((C125/25.4)^4)-2.8)</f>
        <v>0.14275508866438316</v>
      </c>
      <c r="I125" s="26">
        <f t="shared" ref="I125:I133" si="62">((10^2.24)/(6.8^2.56))</f>
        <v>1.2846274075918176</v>
      </c>
      <c r="J125" s="21">
        <f t="shared" ref="J125:J133" si="63">(H125*I125)/G125</f>
        <v>1.8047566602711715</v>
      </c>
      <c r="M125" s="1"/>
      <c r="N125" s="1"/>
    </row>
    <row r="126" spans="2:16">
      <c r="B126">
        <f t="shared" si="55"/>
        <v>4.5</v>
      </c>
      <c r="C126" s="19">
        <f t="shared" si="56"/>
        <v>15.937576892052924</v>
      </c>
      <c r="D126">
        <f t="shared" si="57"/>
        <v>98.460000000000008</v>
      </c>
      <c r="E126">
        <f t="shared" si="58"/>
        <v>98.460000000000008</v>
      </c>
      <c r="F126" s="26">
        <f t="shared" si="59"/>
        <v>0.96557499999999996</v>
      </c>
      <c r="G126" s="26">
        <f t="shared" si="60"/>
        <v>0.1004198</v>
      </c>
      <c r="H126" s="27">
        <f t="shared" si="61"/>
        <v>0.16420266339023035</v>
      </c>
      <c r="I126" s="26">
        <f t="shared" si="62"/>
        <v>1.2846274075918176</v>
      </c>
      <c r="J126" s="21">
        <f t="shared" si="63"/>
        <v>2.1005742073840361</v>
      </c>
      <c r="M126" s="1"/>
      <c r="N126" s="1"/>
    </row>
    <row r="127" spans="2:16">
      <c r="B127">
        <f t="shared" si="55"/>
        <v>6</v>
      </c>
      <c r="C127" s="19">
        <f t="shared" si="56"/>
        <v>13.34073941745546</v>
      </c>
      <c r="D127">
        <f t="shared" si="57"/>
        <v>129.86800000000002</v>
      </c>
      <c r="E127">
        <f t="shared" si="58"/>
        <v>131.83000000000001</v>
      </c>
      <c r="F127" s="26">
        <f t="shared" si="59"/>
        <v>0.95409999999999995</v>
      </c>
      <c r="G127" s="26">
        <f t="shared" si="60"/>
        <v>0.100725477500231</v>
      </c>
      <c r="H127" s="27">
        <f t="shared" si="61"/>
        <v>0.14267675514896408</v>
      </c>
      <c r="I127" s="26">
        <f t="shared" si="62"/>
        <v>1.2846274075918176</v>
      </c>
      <c r="J127" s="21">
        <f t="shared" si="63"/>
        <v>1.8196634519822046</v>
      </c>
      <c r="M127" s="1"/>
      <c r="N127" s="1"/>
    </row>
    <row r="128" spans="2:16">
      <c r="B128">
        <f t="shared" si="55"/>
        <v>7.5</v>
      </c>
      <c r="C128" s="19">
        <f t="shared" si="56"/>
        <v>13.218399864804457</v>
      </c>
      <c r="D128">
        <f t="shared" si="57"/>
        <v>155.02300000000002</v>
      </c>
      <c r="E128">
        <f t="shared" si="58"/>
        <v>171.70000000000002</v>
      </c>
      <c r="F128" s="26">
        <f t="shared" si="59"/>
        <v>0.94262500000000005</v>
      </c>
      <c r="G128" s="26">
        <f t="shared" si="60"/>
        <v>0.10857915341594473</v>
      </c>
      <c r="H128" s="27">
        <f t="shared" si="61"/>
        <v>0.14172253274488203</v>
      </c>
      <c r="I128" s="26">
        <f t="shared" si="62"/>
        <v>1.2846274075918176</v>
      </c>
      <c r="J128" s="21">
        <f t="shared" si="63"/>
        <v>1.6767551054663947</v>
      </c>
      <c r="M128" s="1"/>
      <c r="N128" s="1"/>
    </row>
    <row r="129" spans="2:17">
      <c r="B129">
        <f t="shared" si="55"/>
        <v>9</v>
      </c>
      <c r="C129" s="19">
        <f t="shared" si="56"/>
        <v>15.271286021212322</v>
      </c>
      <c r="D129">
        <f t="shared" si="57"/>
        <v>180.17800000000003</v>
      </c>
      <c r="E129">
        <f t="shared" si="58"/>
        <v>211.57000000000002</v>
      </c>
      <c r="F129" s="26">
        <f>1-0.00765*B129</f>
        <v>0.93115000000000003</v>
      </c>
      <c r="G129" s="26">
        <f t="shared" si="60"/>
        <v>0.11371174156667296</v>
      </c>
      <c r="H129" s="27">
        <f t="shared" si="61"/>
        <v>0.15841707533535915</v>
      </c>
      <c r="I129" s="26">
        <f t="shared" si="62"/>
        <v>1.2846274075918176</v>
      </c>
      <c r="J129" s="21">
        <f t="shared" si="63"/>
        <v>1.7896737311600952</v>
      </c>
      <c r="M129" s="1"/>
      <c r="N129" s="1"/>
    </row>
    <row r="130" spans="2:17">
      <c r="B130">
        <f t="shared" si="55"/>
        <v>10.5</v>
      </c>
      <c r="C130" s="19">
        <f t="shared" si="56"/>
        <v>13.527506292115548</v>
      </c>
      <c r="D130">
        <f t="shared" si="57"/>
        <v>205.33300000000003</v>
      </c>
      <c r="E130">
        <f t="shared" si="58"/>
        <v>251.44000000000003</v>
      </c>
      <c r="F130" s="26">
        <f>1.174-0.0267*B130</f>
        <v>0.89364999999999994</v>
      </c>
      <c r="G130" s="26">
        <f t="shared" si="60"/>
        <v>0.11380894948206083</v>
      </c>
      <c r="H130" s="27">
        <f t="shared" si="61"/>
        <v>0.14414246644816869</v>
      </c>
      <c r="I130" s="26">
        <f t="shared" si="62"/>
        <v>1.2846274075918176</v>
      </c>
      <c r="J130" s="21">
        <f t="shared" si="63"/>
        <v>1.6270193498832786</v>
      </c>
      <c r="M130" s="1"/>
      <c r="N130" s="1"/>
    </row>
    <row r="131" spans="2:17">
      <c r="B131">
        <f t="shared" si="55"/>
        <v>12</v>
      </c>
      <c r="C131" s="19">
        <f t="shared" si="56"/>
        <v>16.64760081312394</v>
      </c>
      <c r="D131">
        <f t="shared" si="57"/>
        <v>230.488</v>
      </c>
      <c r="E131">
        <f t="shared" si="58"/>
        <v>291.31</v>
      </c>
      <c r="F131" s="26">
        <f>1.174-0.0267*B131</f>
        <v>0.85359999999999991</v>
      </c>
      <c r="G131" s="26">
        <f t="shared" si="60"/>
        <v>0.11220050702856549</v>
      </c>
      <c r="H131" s="27">
        <f t="shared" si="61"/>
        <v>0.17061598852562354</v>
      </c>
      <c r="I131" s="26">
        <f t="shared" si="62"/>
        <v>1.2846274075918176</v>
      </c>
      <c r="J131" s="21">
        <f t="shared" si="63"/>
        <v>1.9534490604181123</v>
      </c>
      <c r="M131" s="1"/>
      <c r="N131" s="1"/>
    </row>
    <row r="132" spans="2:17">
      <c r="B132">
        <f t="shared" si="55"/>
        <v>13.5</v>
      </c>
      <c r="C132" s="19">
        <f t="shared" si="56"/>
        <v>15.045200956886031</v>
      </c>
      <c r="D132">
        <f t="shared" si="57"/>
        <v>255.643</v>
      </c>
      <c r="E132">
        <f t="shared" si="58"/>
        <v>331.18</v>
      </c>
      <c r="F132" s="26">
        <f t="shared" ref="F132" si="64">1.174-0.0267*B132</f>
        <v>0.81354999999999988</v>
      </c>
      <c r="G132" s="26">
        <f t="shared" si="60"/>
        <v>0.10960939613445311</v>
      </c>
      <c r="H132" s="27">
        <f t="shared" si="61"/>
        <v>0.15649969341285735</v>
      </c>
      <c r="I132" s="26">
        <f t="shared" si="62"/>
        <v>1.2846274075918176</v>
      </c>
      <c r="J132" s="21">
        <f t="shared" si="63"/>
        <v>1.8341839525441912</v>
      </c>
      <c r="M132" s="1"/>
      <c r="N132" s="1"/>
    </row>
    <row r="133" spans="2:17">
      <c r="B133">
        <f t="shared" si="55"/>
        <v>15</v>
      </c>
      <c r="C133" s="19">
        <f t="shared" si="56"/>
        <v>16.871502682909835</v>
      </c>
      <c r="D133">
        <f t="shared" si="57"/>
        <v>280.798</v>
      </c>
      <c r="E133">
        <f t="shared" si="58"/>
        <v>371.05</v>
      </c>
      <c r="F133" s="26">
        <f>1.174-0.0267*B133</f>
        <v>0.77349999999999985</v>
      </c>
      <c r="G133" s="26">
        <f t="shared" si="60"/>
        <v>0.10629971082415117</v>
      </c>
      <c r="H133" s="27">
        <f t="shared" si="61"/>
        <v>0.17269778015831941</v>
      </c>
      <c r="I133" s="26">
        <f t="shared" si="62"/>
        <v>1.2846274075918176</v>
      </c>
      <c r="J133" s="21">
        <f t="shared" si="63"/>
        <v>2.0870452036191138</v>
      </c>
      <c r="M133" s="1"/>
      <c r="N133" s="1"/>
    </row>
    <row r="134" spans="2:17">
      <c r="C134" s="19"/>
      <c r="F134" s="26"/>
      <c r="G134" s="26"/>
      <c r="H134" s="27"/>
      <c r="I134" s="26"/>
      <c r="J134" s="21"/>
      <c r="M134" s="1"/>
      <c r="N134" s="1"/>
    </row>
    <row r="140" spans="2:17" ht="22.8">
      <c r="E140" s="31" t="s">
        <v>57</v>
      </c>
      <c r="F140" s="31"/>
      <c r="G140" s="31"/>
      <c r="H140" s="31"/>
      <c r="N140" s="1"/>
      <c r="O140" s="1"/>
    </row>
    <row r="141" spans="2:17" ht="24.6">
      <c r="D141" s="28"/>
      <c r="E141" s="29" t="s">
        <v>1</v>
      </c>
      <c r="F141" s="29"/>
      <c r="G141" s="29"/>
      <c r="H141" s="29"/>
      <c r="I141" s="29"/>
      <c r="J141" s="29"/>
      <c r="K141" s="29"/>
      <c r="L141" s="28"/>
      <c r="N141" s="1"/>
      <c r="O141" s="1"/>
      <c r="Q141" s="2" t="s">
        <v>2</v>
      </c>
    </row>
    <row r="142" spans="2:17" ht="24.6">
      <c r="E142" s="3" t="s">
        <v>3</v>
      </c>
      <c r="F142" s="3"/>
      <c r="G142" s="3"/>
      <c r="H142" s="3"/>
      <c r="I142" s="3"/>
      <c r="N142" s="1"/>
      <c r="O142" s="1"/>
    </row>
    <row r="143" spans="2:17">
      <c r="N143" s="1"/>
      <c r="O143" s="1"/>
    </row>
    <row r="144" spans="2:17">
      <c r="C144" s="4" t="s">
        <v>4</v>
      </c>
      <c r="D144" s="4" t="s">
        <v>4</v>
      </c>
      <c r="E144" s="5" t="s">
        <v>5</v>
      </c>
      <c r="F144" s="5" t="s">
        <v>6</v>
      </c>
      <c r="G144" s="5" t="s">
        <v>7</v>
      </c>
      <c r="H144" s="5" t="s">
        <v>8</v>
      </c>
      <c r="I144" s="5" t="s">
        <v>9</v>
      </c>
      <c r="J144" s="5" t="s">
        <v>7</v>
      </c>
      <c r="K144" s="5" t="s">
        <v>7</v>
      </c>
      <c r="L144" s="5" t="s">
        <v>7</v>
      </c>
      <c r="M144" s="5" t="s">
        <v>10</v>
      </c>
      <c r="N144" s="6" t="s">
        <v>11</v>
      </c>
      <c r="O144" s="6" t="s">
        <v>12</v>
      </c>
      <c r="P144" s="5" t="s">
        <v>12</v>
      </c>
    </row>
    <row r="145" spans="2:16">
      <c r="B145" s="7" t="s">
        <v>13</v>
      </c>
      <c r="C145" s="4" t="s">
        <v>14</v>
      </c>
      <c r="D145" s="4" t="s">
        <v>14</v>
      </c>
      <c r="E145" s="5" t="s">
        <v>14</v>
      </c>
      <c r="F145" s="5" t="s">
        <v>14</v>
      </c>
      <c r="G145" s="5" t="s">
        <v>15</v>
      </c>
      <c r="H145" s="5" t="s">
        <v>16</v>
      </c>
      <c r="I145" s="5" t="s">
        <v>17</v>
      </c>
      <c r="J145" s="5" t="s">
        <v>18</v>
      </c>
      <c r="K145" s="5" t="s">
        <v>19</v>
      </c>
      <c r="L145" s="5" t="s">
        <v>20</v>
      </c>
      <c r="M145" s="5" t="s">
        <v>21</v>
      </c>
      <c r="N145" s="6" t="s">
        <v>22</v>
      </c>
      <c r="O145" s="6" t="s">
        <v>22</v>
      </c>
      <c r="P145" s="5" t="s">
        <v>22</v>
      </c>
    </row>
    <row r="146" spans="2:16" ht="16.2">
      <c r="B146" s="8"/>
      <c r="C146" s="4" t="s">
        <v>23</v>
      </c>
      <c r="D146" s="4" t="s">
        <v>24</v>
      </c>
      <c r="E146" s="5" t="s">
        <v>25</v>
      </c>
      <c r="F146" s="5" t="s">
        <v>25</v>
      </c>
      <c r="G146" s="9"/>
      <c r="H146" s="5" t="s">
        <v>7</v>
      </c>
      <c r="I146" s="9"/>
      <c r="J146" s="9"/>
      <c r="K146" s="5" t="s">
        <v>26</v>
      </c>
      <c r="L146" s="5" t="s">
        <v>27</v>
      </c>
      <c r="M146" s="5" t="s">
        <v>28</v>
      </c>
      <c r="N146" s="10"/>
      <c r="O146" s="6" t="s">
        <v>29</v>
      </c>
      <c r="P146" s="5" t="s">
        <v>30</v>
      </c>
    </row>
    <row r="147" spans="2:16" ht="23.4">
      <c r="B147" s="8" t="s">
        <v>31</v>
      </c>
      <c r="C147" s="11" t="s">
        <v>32</v>
      </c>
      <c r="D147" s="11" t="s">
        <v>33</v>
      </c>
      <c r="E147" s="12" t="s">
        <v>34</v>
      </c>
      <c r="F147" s="13" t="s">
        <v>35</v>
      </c>
      <c r="G147" s="14" t="s">
        <v>36</v>
      </c>
      <c r="H147" s="14" t="s">
        <v>37</v>
      </c>
      <c r="I147" s="14" t="s">
        <v>38</v>
      </c>
      <c r="J147" s="14" t="s">
        <v>39</v>
      </c>
      <c r="K147" s="5" t="s">
        <v>40</v>
      </c>
      <c r="L147" s="9"/>
      <c r="M147" s="9"/>
      <c r="N147" s="10"/>
      <c r="O147" s="15" t="s">
        <v>41</v>
      </c>
      <c r="P147" s="5" t="s">
        <v>7</v>
      </c>
    </row>
    <row r="148" spans="2:16" ht="21">
      <c r="J148" s="16"/>
      <c r="K148" s="14" t="s">
        <v>42</v>
      </c>
      <c r="L148" s="14" t="s">
        <v>43</v>
      </c>
      <c r="M148" s="14" t="s">
        <v>44</v>
      </c>
      <c r="N148" s="17" t="s">
        <v>45</v>
      </c>
      <c r="O148" s="10"/>
      <c r="P148" s="18" t="s">
        <v>46</v>
      </c>
    </row>
    <row r="149" spans="2:16">
      <c r="N149" s="1"/>
      <c r="O149" s="1"/>
    </row>
    <row r="150" spans="2:16">
      <c r="B150">
        <v>1.5</v>
      </c>
      <c r="D150">
        <v>23.35</v>
      </c>
      <c r="E150">
        <f>F150</f>
        <v>35.025000000000006</v>
      </c>
      <c r="F150">
        <f>B150*D150</f>
        <v>35.025000000000006</v>
      </c>
      <c r="G150" s="1">
        <f>2.2/(1.2+E150/100)</f>
        <v>1.4191259474278342</v>
      </c>
      <c r="H150">
        <v>0.7</v>
      </c>
      <c r="I150">
        <v>89.42</v>
      </c>
      <c r="J150" s="1">
        <f>EXP(1.63+9.7/(I150+0.001)-(15.7/(I150+0.001))^2)</f>
        <v>5.5159804663820537</v>
      </c>
      <c r="K150">
        <v>1.05</v>
      </c>
      <c r="L150">
        <v>0.75</v>
      </c>
      <c r="M150">
        <v>1</v>
      </c>
      <c r="N150" s="1">
        <v>12</v>
      </c>
      <c r="O150" s="1">
        <f>N150*M150*L150*K150*H150*G150</f>
        <v>9.3875181422351233</v>
      </c>
      <c r="P150" s="19">
        <f>O150+J150</f>
        <v>14.903498608617177</v>
      </c>
    </row>
    <row r="151" spans="2:16">
      <c r="B151">
        <v>3</v>
      </c>
      <c r="D151">
        <v>23.35</v>
      </c>
      <c r="E151">
        <f t="shared" ref="E151:E152" si="65">F151</f>
        <v>70.050000000000011</v>
      </c>
      <c r="F151">
        <f>F150+(B151-B150)*D150</f>
        <v>70.050000000000011</v>
      </c>
      <c r="G151" s="1">
        <f t="shared" ref="G151:G159" si="66">2.2/(1.2+E151/100)</f>
        <v>1.1575901078663511</v>
      </c>
      <c r="H151">
        <v>0.7</v>
      </c>
      <c r="I151">
        <v>89.42</v>
      </c>
      <c r="J151" s="1">
        <f t="shared" ref="J151:J159" si="67">EXP(1.63+9.7/(I151+0.001)-(15.7/(I151+0.001))^2)</f>
        <v>5.5159804663820537</v>
      </c>
      <c r="K151">
        <v>1.05</v>
      </c>
      <c r="L151">
        <v>0.75</v>
      </c>
      <c r="M151">
        <v>1</v>
      </c>
      <c r="N151" s="1">
        <v>19</v>
      </c>
      <c r="O151" s="1">
        <f t="shared" ref="O151:O159" si="68">N151*M151*L151*K151*H151*G151</f>
        <v>12.124309392265193</v>
      </c>
      <c r="P151" s="19">
        <f t="shared" ref="P151:P159" si="69">O151+J151</f>
        <v>17.640289858647247</v>
      </c>
    </row>
    <row r="152" spans="2:16">
      <c r="B152">
        <v>4.5</v>
      </c>
      <c r="C152">
        <v>30.41</v>
      </c>
      <c r="D152">
        <v>22.86</v>
      </c>
      <c r="E152">
        <f t="shared" si="65"/>
        <v>105.07500000000002</v>
      </c>
      <c r="F152">
        <f t="shared" ref="F152" si="70">F151+(B152-B151)*D151</f>
        <v>105.07500000000002</v>
      </c>
      <c r="G152" s="1">
        <f t="shared" si="66"/>
        <v>0.97745196045762528</v>
      </c>
      <c r="H152">
        <v>0.7</v>
      </c>
      <c r="I152">
        <v>75.48</v>
      </c>
      <c r="J152" s="1">
        <f t="shared" si="67"/>
        <v>5.5580394311961001</v>
      </c>
      <c r="K152">
        <v>1.05</v>
      </c>
      <c r="L152">
        <v>1</v>
      </c>
      <c r="M152">
        <v>1</v>
      </c>
      <c r="N152" s="1">
        <v>14</v>
      </c>
      <c r="O152" s="1">
        <f t="shared" si="68"/>
        <v>10.057980673108965</v>
      </c>
      <c r="P152" s="19">
        <f t="shared" si="69"/>
        <v>15.616020104305065</v>
      </c>
    </row>
    <row r="153" spans="2:16">
      <c r="B153">
        <v>6</v>
      </c>
      <c r="C153">
        <v>30.41</v>
      </c>
      <c r="D153">
        <v>22.86</v>
      </c>
      <c r="E153">
        <f>F153-(B153-5.8)*9.81</f>
        <v>138.91300000000001</v>
      </c>
      <c r="F153">
        <v>140.875</v>
      </c>
      <c r="G153" s="1">
        <f t="shared" si="66"/>
        <v>0.8497062719909777</v>
      </c>
      <c r="H153">
        <v>0.7</v>
      </c>
      <c r="I153">
        <v>75.48</v>
      </c>
      <c r="J153" s="1">
        <f t="shared" si="67"/>
        <v>5.5580394311961001</v>
      </c>
      <c r="K153">
        <v>1.05</v>
      </c>
      <c r="L153">
        <v>1</v>
      </c>
      <c r="M153">
        <v>1</v>
      </c>
      <c r="N153" s="1">
        <v>15</v>
      </c>
      <c r="O153" s="1">
        <f t="shared" si="68"/>
        <v>9.3680116487005272</v>
      </c>
      <c r="P153" s="19">
        <f t="shared" si="69"/>
        <v>14.926051079896627</v>
      </c>
    </row>
    <row r="154" spans="2:16">
      <c r="B154">
        <v>7.5</v>
      </c>
      <c r="C154">
        <v>30.41</v>
      </c>
      <c r="D154">
        <v>22.86</v>
      </c>
      <c r="E154">
        <f>F154-(B154-5.8)*9.81</f>
        <v>169.81300000000002</v>
      </c>
      <c r="F154">
        <f>F153+(B154-B153)*C153</f>
        <v>186.49</v>
      </c>
      <c r="G154" s="1">
        <f t="shared" si="66"/>
        <v>0.75911018484333004</v>
      </c>
      <c r="H154">
        <v>0.7</v>
      </c>
      <c r="I154">
        <v>75.48</v>
      </c>
      <c r="J154" s="1">
        <f t="shared" si="67"/>
        <v>5.5580394311961001</v>
      </c>
      <c r="K154">
        <v>1.05</v>
      </c>
      <c r="L154">
        <v>1</v>
      </c>
      <c r="M154">
        <v>1</v>
      </c>
      <c r="N154" s="1">
        <v>16</v>
      </c>
      <c r="O154" s="1">
        <f t="shared" si="68"/>
        <v>8.927135773757561</v>
      </c>
      <c r="P154" s="19">
        <f t="shared" si="69"/>
        <v>14.485175204953661</v>
      </c>
    </row>
    <row r="155" spans="2:16">
      <c r="B155">
        <v>9</v>
      </c>
      <c r="C155">
        <v>30.41</v>
      </c>
      <c r="D155">
        <v>22.86</v>
      </c>
      <c r="E155">
        <f t="shared" ref="E155:E159" si="71">F155-(B155-5.8)*9.81</f>
        <v>200.71300000000002</v>
      </c>
      <c r="F155">
        <f t="shared" ref="F155:F160" si="72">F154+(B155-B154)*C154</f>
        <v>232.10500000000002</v>
      </c>
      <c r="G155" s="1">
        <f t="shared" si="66"/>
        <v>0.68597156959649286</v>
      </c>
      <c r="H155">
        <v>0.7</v>
      </c>
      <c r="I155">
        <v>75.48</v>
      </c>
      <c r="J155" s="1">
        <f t="shared" si="67"/>
        <v>5.5580394311961001</v>
      </c>
      <c r="K155">
        <v>1.05</v>
      </c>
      <c r="L155">
        <v>1</v>
      </c>
      <c r="M155">
        <v>1</v>
      </c>
      <c r="N155" s="1">
        <v>20</v>
      </c>
      <c r="O155" s="1">
        <f t="shared" si="68"/>
        <v>10.083782073068445</v>
      </c>
      <c r="P155" s="19">
        <f t="shared" si="69"/>
        <v>15.641821504264545</v>
      </c>
    </row>
    <row r="156" spans="2:16">
      <c r="B156">
        <v>10.5</v>
      </c>
      <c r="C156">
        <v>30.41</v>
      </c>
      <c r="D156">
        <v>22.86</v>
      </c>
      <c r="E156">
        <f t="shared" si="71"/>
        <v>231.61300000000003</v>
      </c>
      <c r="F156">
        <f t="shared" si="72"/>
        <v>277.72000000000003</v>
      </c>
      <c r="G156" s="1">
        <f t="shared" si="66"/>
        <v>0.62568790118681616</v>
      </c>
      <c r="H156">
        <v>0.7</v>
      </c>
      <c r="I156">
        <v>75.48</v>
      </c>
      <c r="J156" s="1">
        <f t="shared" si="67"/>
        <v>5.5580394311961001</v>
      </c>
      <c r="K156">
        <v>1.05</v>
      </c>
      <c r="L156">
        <v>1</v>
      </c>
      <c r="M156">
        <v>1</v>
      </c>
      <c r="N156" s="1">
        <v>25</v>
      </c>
      <c r="O156" s="1">
        <f t="shared" si="68"/>
        <v>11.497015184307747</v>
      </c>
      <c r="P156" s="19">
        <f t="shared" si="69"/>
        <v>17.055054615503849</v>
      </c>
    </row>
    <row r="157" spans="2:16">
      <c r="B157">
        <v>11.5</v>
      </c>
      <c r="C157">
        <v>30.41</v>
      </c>
      <c r="D157">
        <v>22.86</v>
      </c>
      <c r="E157">
        <f t="shared" si="71"/>
        <v>252.21300000000005</v>
      </c>
      <c r="F157">
        <f t="shared" si="72"/>
        <v>308.13000000000005</v>
      </c>
      <c r="G157" s="1">
        <f t="shared" si="66"/>
        <v>0.59105942027817393</v>
      </c>
      <c r="H157">
        <v>0.7</v>
      </c>
      <c r="I157">
        <v>75.48</v>
      </c>
      <c r="J157" s="1">
        <f t="shared" si="67"/>
        <v>5.5580394311961001</v>
      </c>
      <c r="K157">
        <v>1.05</v>
      </c>
      <c r="L157">
        <v>1</v>
      </c>
      <c r="M157">
        <v>1</v>
      </c>
      <c r="N157" s="1">
        <v>23</v>
      </c>
      <c r="O157" s="1">
        <f t="shared" si="68"/>
        <v>9.9918594998025316</v>
      </c>
      <c r="P157" s="19">
        <f t="shared" si="69"/>
        <v>15.549898930998632</v>
      </c>
    </row>
    <row r="158" spans="2:16">
      <c r="B158">
        <v>12</v>
      </c>
      <c r="C158">
        <v>29.04</v>
      </c>
      <c r="D158">
        <v>23.64</v>
      </c>
      <c r="E158">
        <f t="shared" si="71"/>
        <v>262.51300000000003</v>
      </c>
      <c r="F158">
        <f t="shared" si="72"/>
        <v>323.33500000000004</v>
      </c>
      <c r="G158" s="1">
        <f t="shared" si="66"/>
        <v>0.57514385132008583</v>
      </c>
      <c r="H158">
        <v>0.7</v>
      </c>
      <c r="I158">
        <v>49.5</v>
      </c>
      <c r="J158" s="1">
        <f t="shared" si="67"/>
        <v>5.614552026972282</v>
      </c>
      <c r="K158">
        <v>1.05</v>
      </c>
      <c r="L158">
        <v>1</v>
      </c>
      <c r="M158">
        <v>1</v>
      </c>
      <c r="N158" s="1">
        <v>23</v>
      </c>
      <c r="O158" s="1">
        <f t="shared" si="68"/>
        <v>9.7228068065660516</v>
      </c>
      <c r="P158" s="19">
        <f t="shared" si="69"/>
        <v>15.337358833538334</v>
      </c>
    </row>
    <row r="159" spans="2:16">
      <c r="B159">
        <v>13.5</v>
      </c>
      <c r="C159">
        <v>29.04</v>
      </c>
      <c r="D159">
        <v>23.64</v>
      </c>
      <c r="E159">
        <f t="shared" si="71"/>
        <v>291.35800000000006</v>
      </c>
      <c r="F159">
        <f t="shared" si="72"/>
        <v>366.89500000000004</v>
      </c>
      <c r="G159" s="1">
        <f t="shared" si="66"/>
        <v>0.5348139576719062</v>
      </c>
      <c r="H159">
        <v>0.7</v>
      </c>
      <c r="I159">
        <v>49.5</v>
      </c>
      <c r="J159" s="1">
        <f t="shared" si="67"/>
        <v>5.614552026972282</v>
      </c>
      <c r="K159">
        <v>1.05</v>
      </c>
      <c r="L159">
        <v>1</v>
      </c>
      <c r="M159">
        <v>1</v>
      </c>
      <c r="N159" s="1">
        <v>27</v>
      </c>
      <c r="O159" s="1">
        <f t="shared" si="68"/>
        <v>10.613382989998978</v>
      </c>
      <c r="P159" s="19">
        <f t="shared" si="69"/>
        <v>16.227935016971259</v>
      </c>
    </row>
    <row r="160" spans="2:16">
      <c r="B160">
        <v>15</v>
      </c>
      <c r="C160">
        <v>29.04</v>
      </c>
      <c r="D160">
        <v>23.64</v>
      </c>
      <c r="E160">
        <f t="shared" ref="E160" si="73">F160-(B160-5.8)*9.81</f>
        <v>320.20300000000003</v>
      </c>
      <c r="F160">
        <f t="shared" si="72"/>
        <v>410.45500000000004</v>
      </c>
      <c r="G160" s="1">
        <f t="shared" ref="G160" si="74">2.2/(1.2+E160/100)</f>
        <v>0.49976942456094126</v>
      </c>
      <c r="H160">
        <v>0.7</v>
      </c>
      <c r="I160">
        <v>49.5</v>
      </c>
      <c r="J160" s="1">
        <f t="shared" ref="J160" si="75">EXP(1.63+9.7/(I160+0.001)-(15.7/(I160+0.001))^2)</f>
        <v>5.614552026972282</v>
      </c>
      <c r="K160">
        <v>1.05</v>
      </c>
      <c r="L160">
        <v>1</v>
      </c>
      <c r="M160">
        <v>1</v>
      </c>
      <c r="N160" s="1">
        <v>29</v>
      </c>
      <c r="O160" s="1">
        <f t="shared" ref="O160" si="76">N160*M160*L160*K160*H160*G160</f>
        <v>10.652585284516464</v>
      </c>
      <c r="P160" s="19">
        <f t="shared" ref="P160" si="77">O160+J160</f>
        <v>16.267137311488746</v>
      </c>
    </row>
    <row r="161" spans="2:16">
      <c r="E161" s="20"/>
      <c r="G161" s="1"/>
      <c r="J161" s="1"/>
      <c r="N161" s="1"/>
      <c r="O161" s="1"/>
      <c r="P161" s="19"/>
    </row>
    <row r="162" spans="2:16">
      <c r="E162" s="20"/>
      <c r="G162" s="1"/>
      <c r="J162" s="1"/>
      <c r="N162" s="1"/>
      <c r="O162" s="1"/>
      <c r="P162" s="19"/>
    </row>
    <row r="163" spans="2:16">
      <c r="E163" s="20"/>
      <c r="G163" s="1"/>
      <c r="I163" s="21"/>
      <c r="J163" s="1"/>
      <c r="N163" s="1"/>
      <c r="O163" s="1"/>
      <c r="P163" s="19"/>
    </row>
    <row r="164" spans="2:16">
      <c r="M164" s="1"/>
      <c r="N164" s="1"/>
    </row>
    <row r="165" spans="2:16">
      <c r="M165" s="1"/>
      <c r="N165" s="1"/>
    </row>
    <row r="166" spans="2:16">
      <c r="M166" s="1"/>
      <c r="N166" s="1"/>
    </row>
    <row r="167" spans="2:16" ht="20.399999999999999">
      <c r="B167" s="22" t="s">
        <v>13</v>
      </c>
      <c r="C167" s="22" t="s">
        <v>47</v>
      </c>
      <c r="D167" s="22" t="s">
        <v>48</v>
      </c>
      <c r="E167" s="22" t="s">
        <v>49</v>
      </c>
      <c r="F167" s="22" t="s">
        <v>50</v>
      </c>
      <c r="G167" s="22" t="s">
        <v>51</v>
      </c>
      <c r="H167" s="22" t="s">
        <v>52</v>
      </c>
      <c r="I167" s="22" t="s">
        <v>53</v>
      </c>
      <c r="J167" s="22" t="s">
        <v>54</v>
      </c>
      <c r="M167" s="1"/>
      <c r="N167" s="1"/>
    </row>
    <row r="168" spans="2:16" ht="15.6">
      <c r="B168" s="23" t="s">
        <v>31</v>
      </c>
      <c r="C168" s="24"/>
      <c r="D168" s="24"/>
      <c r="E168" s="24"/>
      <c r="F168" s="25"/>
      <c r="G168" s="24"/>
      <c r="H168" s="24"/>
      <c r="I168" s="24"/>
      <c r="J168" s="24"/>
      <c r="M168" s="1"/>
      <c r="N168" s="1"/>
    </row>
    <row r="169" spans="2:16">
      <c r="B169">
        <f>B150</f>
        <v>1.5</v>
      </c>
      <c r="C169" s="19">
        <f>P150</f>
        <v>14.903498608617177</v>
      </c>
      <c r="D169">
        <f>E150</f>
        <v>35.025000000000006</v>
      </c>
      <c r="E169">
        <f>F150</f>
        <v>35.025000000000006</v>
      </c>
      <c r="F169" s="26">
        <f>1-0.00765*B169</f>
        <v>0.98852499999999999</v>
      </c>
      <c r="G169" s="26">
        <f>0.65*0.16*(E169/D169)*F169</f>
        <v>0.10280660000000001</v>
      </c>
      <c r="H169" s="27">
        <f>EXP((C169/14.1)+((C169/126)^2)-((C169/23.6)^3)+((C169/25.4)^4)-2.8)</f>
        <v>0.15530896713747649</v>
      </c>
      <c r="I169" s="26">
        <f>((10^2.24)/(6.8^2.56))</f>
        <v>1.2846274075918176</v>
      </c>
      <c r="J169" s="21">
        <f>(H169*I169)/G169</f>
        <v>1.9406745853824481</v>
      </c>
      <c r="M169" s="1"/>
      <c r="N169" s="1"/>
    </row>
    <row r="170" spans="2:16">
      <c r="B170">
        <f t="shared" ref="B170:B179" si="78">B151</f>
        <v>3</v>
      </c>
      <c r="C170" s="19">
        <f t="shared" ref="C170:C178" si="79">P151</f>
        <v>17.640289858647247</v>
      </c>
      <c r="D170">
        <f t="shared" ref="D170:D178" si="80">E151</f>
        <v>70.050000000000011</v>
      </c>
      <c r="E170">
        <f t="shared" ref="E170:E178" si="81">F151</f>
        <v>70.050000000000011</v>
      </c>
      <c r="F170" s="26">
        <f t="shared" ref="F170:F173" si="82">1-0.00765*B170</f>
        <v>0.97704999999999997</v>
      </c>
      <c r="G170" s="26">
        <f t="shared" ref="G170:G178" si="83">0.65*0.16*(E170/D170)*F170</f>
        <v>0.1016132</v>
      </c>
      <c r="H170" s="27">
        <f t="shared" ref="H170:H178" si="84">EXP((C170/14.1)+((C170/126)^2)-((C170/23.6)^3)+((C170/25.4)^4)-2.8)</f>
        <v>0.18009101943143499</v>
      </c>
      <c r="I170" s="26">
        <f t="shared" ref="I170:I179" si="85">((10^2.24)/(6.8^2.56))</f>
        <v>1.2846274075918176</v>
      </c>
      <c r="J170" s="21">
        <f t="shared" ref="J170:J178" si="86">(H170*I170)/G170</f>
        <v>2.2767697447061206</v>
      </c>
      <c r="M170" s="1"/>
      <c r="N170" s="1"/>
    </row>
    <row r="171" spans="2:16">
      <c r="B171">
        <f t="shared" si="78"/>
        <v>4.5</v>
      </c>
      <c r="C171" s="19">
        <f t="shared" si="79"/>
        <v>15.616020104305065</v>
      </c>
      <c r="D171">
        <f t="shared" si="80"/>
        <v>105.07500000000002</v>
      </c>
      <c r="E171">
        <f t="shared" si="81"/>
        <v>105.07500000000002</v>
      </c>
      <c r="F171" s="26">
        <f t="shared" si="82"/>
        <v>0.96557499999999996</v>
      </c>
      <c r="G171" s="26">
        <f t="shared" si="83"/>
        <v>0.1004198</v>
      </c>
      <c r="H171" s="27">
        <f t="shared" si="84"/>
        <v>0.16138435593485848</v>
      </c>
      <c r="I171" s="26">
        <f t="shared" si="85"/>
        <v>1.2846274075918176</v>
      </c>
      <c r="J171" s="21">
        <f t="shared" si="86"/>
        <v>2.0645208095462486</v>
      </c>
      <c r="M171" s="1"/>
      <c r="N171" s="1"/>
    </row>
    <row r="172" spans="2:16">
      <c r="B172">
        <f t="shared" si="78"/>
        <v>6</v>
      </c>
      <c r="C172" s="19">
        <f t="shared" si="79"/>
        <v>14.926051079896627</v>
      </c>
      <c r="D172">
        <f t="shared" si="80"/>
        <v>138.91300000000001</v>
      </c>
      <c r="E172">
        <f t="shared" si="81"/>
        <v>140.875</v>
      </c>
      <c r="F172" s="26">
        <f t="shared" si="82"/>
        <v>0.95409999999999995</v>
      </c>
      <c r="G172" s="26">
        <f t="shared" si="83"/>
        <v>0.10062786852202457</v>
      </c>
      <c r="H172" s="27">
        <f t="shared" si="84"/>
        <v>0.15549792030227599</v>
      </c>
      <c r="I172" s="26">
        <f t="shared" si="85"/>
        <v>1.2846274075918176</v>
      </c>
      <c r="J172" s="21">
        <f t="shared" si="86"/>
        <v>1.9851050526834002</v>
      </c>
      <c r="M172" s="1"/>
      <c r="N172" s="1"/>
    </row>
    <row r="173" spans="2:16">
      <c r="B173">
        <f t="shared" si="78"/>
        <v>7.5</v>
      </c>
      <c r="C173" s="19">
        <f t="shared" si="79"/>
        <v>14.485175204953661</v>
      </c>
      <c r="D173">
        <f t="shared" si="80"/>
        <v>169.81300000000002</v>
      </c>
      <c r="E173">
        <f t="shared" si="81"/>
        <v>186.49</v>
      </c>
      <c r="F173" s="26">
        <f t="shared" si="82"/>
        <v>0.94262500000000005</v>
      </c>
      <c r="G173" s="26">
        <f t="shared" si="83"/>
        <v>0.10766062769045952</v>
      </c>
      <c r="H173" s="27">
        <f t="shared" si="84"/>
        <v>0.15184086680754297</v>
      </c>
      <c r="I173" s="26">
        <f t="shared" si="85"/>
        <v>1.2846274075918176</v>
      </c>
      <c r="J173" s="21">
        <f t="shared" si="86"/>
        <v>1.8117945555202608</v>
      </c>
      <c r="M173" s="1"/>
      <c r="N173" s="1"/>
    </row>
    <row r="174" spans="2:16">
      <c r="B174">
        <f t="shared" si="78"/>
        <v>9</v>
      </c>
      <c r="C174" s="19">
        <f t="shared" si="79"/>
        <v>15.641821504264545</v>
      </c>
      <c r="D174">
        <f t="shared" si="80"/>
        <v>200.71300000000002</v>
      </c>
      <c r="E174">
        <f t="shared" si="81"/>
        <v>232.10500000000002</v>
      </c>
      <c r="F174" s="26">
        <f>1-0.00765*B174</f>
        <v>0.93115000000000003</v>
      </c>
      <c r="G174" s="26">
        <f t="shared" si="83"/>
        <v>0.11198554831027388</v>
      </c>
      <c r="H174" s="27">
        <f t="shared" si="84"/>
        <v>0.16160864864902325</v>
      </c>
      <c r="I174" s="26">
        <f t="shared" si="85"/>
        <v>1.2846274075918176</v>
      </c>
      <c r="J174" s="21">
        <f t="shared" si="86"/>
        <v>1.8538722405787886</v>
      </c>
      <c r="M174" s="1"/>
      <c r="N174" s="1"/>
    </row>
    <row r="175" spans="2:16">
      <c r="B175">
        <f t="shared" si="78"/>
        <v>10.5</v>
      </c>
      <c r="C175" s="19">
        <f t="shared" si="79"/>
        <v>17.055054615503849</v>
      </c>
      <c r="D175">
        <f t="shared" si="80"/>
        <v>231.61300000000003</v>
      </c>
      <c r="E175">
        <f t="shared" si="81"/>
        <v>277.72000000000003</v>
      </c>
      <c r="F175" s="26">
        <f>1.174-0.0267*B175</f>
        <v>0.89364999999999994</v>
      </c>
      <c r="G175" s="26">
        <f t="shared" si="83"/>
        <v>0.11144100595389722</v>
      </c>
      <c r="H175" s="27">
        <f t="shared" si="84"/>
        <v>0.17442741199227638</v>
      </c>
      <c r="I175" s="26">
        <f t="shared" si="85"/>
        <v>1.2846274075918176</v>
      </c>
      <c r="J175" s="21">
        <f t="shared" si="86"/>
        <v>2.0106982359194308</v>
      </c>
      <c r="M175" s="1"/>
      <c r="N175" s="1"/>
    </row>
    <row r="176" spans="2:16">
      <c r="B176">
        <f t="shared" si="78"/>
        <v>11.5</v>
      </c>
      <c r="C176" s="19">
        <f t="shared" si="79"/>
        <v>15.549898930998632</v>
      </c>
      <c r="D176">
        <f t="shared" si="80"/>
        <v>252.21300000000005</v>
      </c>
      <c r="E176">
        <f t="shared" si="81"/>
        <v>308.13000000000005</v>
      </c>
      <c r="F176" s="26">
        <f>1.174-0.0267*B176</f>
        <v>0.86694999999999989</v>
      </c>
      <c r="G176" s="26">
        <f t="shared" si="83"/>
        <v>0.11015238534096178</v>
      </c>
      <c r="H176" s="27">
        <f t="shared" si="84"/>
        <v>0.16081099254580605</v>
      </c>
      <c r="I176" s="26">
        <f t="shared" si="85"/>
        <v>1.2846274075918176</v>
      </c>
      <c r="J176" s="21">
        <f t="shared" si="86"/>
        <v>1.8754220149381124</v>
      </c>
      <c r="M176" s="1"/>
      <c r="N176" s="1"/>
    </row>
    <row r="177" spans="2:17">
      <c r="B177">
        <f t="shared" si="78"/>
        <v>12</v>
      </c>
      <c r="C177" s="19">
        <f t="shared" si="79"/>
        <v>15.337358833538334</v>
      </c>
      <c r="D177">
        <f t="shared" si="80"/>
        <v>262.51300000000003</v>
      </c>
      <c r="E177">
        <f t="shared" si="81"/>
        <v>323.33500000000004</v>
      </c>
      <c r="F177" s="26">
        <f t="shared" ref="F177" si="87">1.174-0.0267*B177</f>
        <v>0.85359999999999991</v>
      </c>
      <c r="G177" s="26">
        <f t="shared" si="83"/>
        <v>0.10934266350237892</v>
      </c>
      <c r="H177" s="27">
        <f t="shared" si="84"/>
        <v>0.15898162785991257</v>
      </c>
      <c r="I177" s="26">
        <f t="shared" si="85"/>
        <v>1.2846274075918176</v>
      </c>
      <c r="J177" s="21">
        <f t="shared" si="86"/>
        <v>1.8678176469330583</v>
      </c>
      <c r="M177" s="1"/>
      <c r="N177" s="1"/>
    </row>
    <row r="178" spans="2:17">
      <c r="B178">
        <f t="shared" si="78"/>
        <v>13.5</v>
      </c>
      <c r="C178" s="19">
        <f t="shared" si="79"/>
        <v>16.227935016971259</v>
      </c>
      <c r="D178">
        <f t="shared" si="80"/>
        <v>291.35800000000006</v>
      </c>
      <c r="E178">
        <f t="shared" si="81"/>
        <v>366.89500000000004</v>
      </c>
      <c r="F178" s="26">
        <f>1.174-0.0267*B178</f>
        <v>0.81354999999999988</v>
      </c>
      <c r="G178" s="26">
        <f t="shared" si="83"/>
        <v>0.10654484323066467</v>
      </c>
      <c r="H178" s="27">
        <f t="shared" si="84"/>
        <v>0.16679230266445128</v>
      </c>
      <c r="I178" s="26">
        <f t="shared" si="85"/>
        <v>1.2846274075918176</v>
      </c>
      <c r="J178" s="21">
        <f t="shared" si="86"/>
        <v>2.011040205054579</v>
      </c>
      <c r="M178" s="1"/>
      <c r="N178" s="1"/>
    </row>
    <row r="179" spans="2:17">
      <c r="B179">
        <f t="shared" si="78"/>
        <v>15</v>
      </c>
      <c r="C179" s="19">
        <f t="shared" ref="C179" si="88">P160</f>
        <v>16.267137311488746</v>
      </c>
      <c r="D179">
        <f t="shared" ref="D179" si="89">E160</f>
        <v>320.20300000000003</v>
      </c>
      <c r="E179">
        <f t="shared" ref="E179" si="90">F160</f>
        <v>410.45500000000004</v>
      </c>
      <c r="F179" s="26">
        <f>1.174-0.0267*B179</f>
        <v>0.77349999999999985</v>
      </c>
      <c r="G179" s="26">
        <f t="shared" ref="G179" si="91">0.65*0.16*(E179/D179)*F179</f>
        <v>0.10311784093215866</v>
      </c>
      <c r="H179" s="27">
        <f t="shared" ref="H179" si="92">EXP((C179/14.1)+((C179/126)^2)-((C179/23.6)^3)+((C179/25.4)^4)-2.8)</f>
        <v>0.16714534683013707</v>
      </c>
      <c r="I179" s="26">
        <f t="shared" si="85"/>
        <v>1.2846274075918176</v>
      </c>
      <c r="J179" s="21">
        <f t="shared" ref="J179" si="93">(H179*I179)/G179</f>
        <v>2.0822729767072841</v>
      </c>
    </row>
    <row r="185" spans="2:17" ht="22.8">
      <c r="E185" s="31" t="s">
        <v>58</v>
      </c>
      <c r="F185" s="31"/>
      <c r="G185" s="31"/>
      <c r="H185" s="31"/>
      <c r="N185" s="1"/>
      <c r="O185" s="1"/>
    </row>
    <row r="186" spans="2:17" ht="24.6">
      <c r="D186" s="28"/>
      <c r="E186" s="29" t="s">
        <v>1</v>
      </c>
      <c r="F186" s="29"/>
      <c r="G186" s="29"/>
      <c r="H186" s="29"/>
      <c r="I186" s="29"/>
      <c r="J186" s="29"/>
      <c r="K186" s="29"/>
      <c r="L186" s="28"/>
      <c r="N186" s="1"/>
      <c r="O186" s="1"/>
      <c r="Q186" s="2" t="s">
        <v>2</v>
      </c>
    </row>
    <row r="187" spans="2:17" ht="24.6">
      <c r="E187" s="3" t="s">
        <v>3</v>
      </c>
      <c r="F187" s="3"/>
      <c r="G187" s="3"/>
      <c r="H187" s="3"/>
      <c r="I187" s="3"/>
      <c r="N187" s="1"/>
      <c r="O187" s="1"/>
    </row>
    <row r="188" spans="2:17">
      <c r="N188" s="1"/>
      <c r="O188" s="1"/>
    </row>
    <row r="189" spans="2:17">
      <c r="C189" s="4" t="s">
        <v>4</v>
      </c>
      <c r="D189" s="4" t="s">
        <v>4</v>
      </c>
      <c r="E189" s="5" t="s">
        <v>5</v>
      </c>
      <c r="F189" s="5" t="s">
        <v>6</v>
      </c>
      <c r="G189" s="5" t="s">
        <v>7</v>
      </c>
      <c r="H189" s="5" t="s">
        <v>8</v>
      </c>
      <c r="I189" s="5" t="s">
        <v>9</v>
      </c>
      <c r="J189" s="5" t="s">
        <v>7</v>
      </c>
      <c r="K189" s="5" t="s">
        <v>7</v>
      </c>
      <c r="L189" s="5" t="s">
        <v>7</v>
      </c>
      <c r="M189" s="5" t="s">
        <v>10</v>
      </c>
      <c r="N189" s="6" t="s">
        <v>11</v>
      </c>
      <c r="O189" s="6" t="s">
        <v>12</v>
      </c>
      <c r="P189" s="5" t="s">
        <v>12</v>
      </c>
    </row>
    <row r="190" spans="2:17">
      <c r="B190" s="7" t="s">
        <v>13</v>
      </c>
      <c r="C190" s="4" t="s">
        <v>14</v>
      </c>
      <c r="D190" s="4" t="s">
        <v>14</v>
      </c>
      <c r="E190" s="5" t="s">
        <v>14</v>
      </c>
      <c r="F190" s="5" t="s">
        <v>14</v>
      </c>
      <c r="G190" s="5" t="s">
        <v>15</v>
      </c>
      <c r="H190" s="5" t="s">
        <v>16</v>
      </c>
      <c r="I190" s="5" t="s">
        <v>17</v>
      </c>
      <c r="J190" s="5" t="s">
        <v>18</v>
      </c>
      <c r="K190" s="5" t="s">
        <v>19</v>
      </c>
      <c r="L190" s="5" t="s">
        <v>20</v>
      </c>
      <c r="M190" s="5" t="s">
        <v>21</v>
      </c>
      <c r="N190" s="6" t="s">
        <v>22</v>
      </c>
      <c r="O190" s="6" t="s">
        <v>22</v>
      </c>
      <c r="P190" s="5" t="s">
        <v>22</v>
      </c>
    </row>
    <row r="191" spans="2:17" ht="16.2">
      <c r="B191" s="8"/>
      <c r="C191" s="4" t="s">
        <v>23</v>
      </c>
      <c r="D191" s="4" t="s">
        <v>24</v>
      </c>
      <c r="E191" s="5" t="s">
        <v>25</v>
      </c>
      <c r="F191" s="5" t="s">
        <v>25</v>
      </c>
      <c r="G191" s="9"/>
      <c r="H191" s="5" t="s">
        <v>7</v>
      </c>
      <c r="I191" s="9"/>
      <c r="J191" s="9"/>
      <c r="K191" s="5" t="s">
        <v>26</v>
      </c>
      <c r="L191" s="5" t="s">
        <v>27</v>
      </c>
      <c r="M191" s="5" t="s">
        <v>28</v>
      </c>
      <c r="N191" s="10"/>
      <c r="O191" s="6" t="s">
        <v>29</v>
      </c>
      <c r="P191" s="5" t="s">
        <v>30</v>
      </c>
    </row>
    <row r="192" spans="2:17" ht="23.4">
      <c r="B192" s="8" t="s">
        <v>31</v>
      </c>
      <c r="C192" s="11" t="s">
        <v>32</v>
      </c>
      <c r="D192" s="11" t="s">
        <v>33</v>
      </c>
      <c r="E192" s="12" t="s">
        <v>34</v>
      </c>
      <c r="F192" s="13" t="s">
        <v>35</v>
      </c>
      <c r="G192" s="14" t="s">
        <v>36</v>
      </c>
      <c r="H192" s="14" t="s">
        <v>37</v>
      </c>
      <c r="I192" s="14" t="s">
        <v>38</v>
      </c>
      <c r="J192" s="14" t="s">
        <v>39</v>
      </c>
      <c r="K192" s="5" t="s">
        <v>40</v>
      </c>
      <c r="L192" s="9"/>
      <c r="M192" s="9"/>
      <c r="N192" s="10"/>
      <c r="O192" s="15" t="s">
        <v>41</v>
      </c>
      <c r="P192" s="5" t="s">
        <v>7</v>
      </c>
    </row>
    <row r="193" spans="2:16" ht="21">
      <c r="J193" s="16"/>
      <c r="K193" s="14" t="s">
        <v>42</v>
      </c>
      <c r="L193" s="14" t="s">
        <v>43</v>
      </c>
      <c r="M193" s="14" t="s">
        <v>44</v>
      </c>
      <c r="N193" s="17" t="s">
        <v>45</v>
      </c>
      <c r="O193" s="10"/>
      <c r="P193" s="18" t="s">
        <v>46</v>
      </c>
    </row>
    <row r="194" spans="2:16">
      <c r="N194" s="1"/>
      <c r="O194" s="1"/>
    </row>
    <row r="195" spans="2:16">
      <c r="B195">
        <v>1.5</v>
      </c>
      <c r="D195">
        <v>15.79</v>
      </c>
      <c r="E195">
        <f>F195</f>
        <v>23.684999999999999</v>
      </c>
      <c r="F195">
        <f>B195*D195</f>
        <v>23.684999999999999</v>
      </c>
      <c r="G195" s="1">
        <f>2.2/(1.2+E195/100)</f>
        <v>1.5311271183491668</v>
      </c>
      <c r="H195">
        <v>0.7</v>
      </c>
      <c r="I195">
        <v>92.86</v>
      </c>
      <c r="J195" s="1">
        <f>EXP(1.63+9.7/(I195+0.001)-(15.7/(I195+0.001))^2)</f>
        <v>5.5061880970106447</v>
      </c>
      <c r="K195">
        <v>1.05</v>
      </c>
      <c r="L195">
        <v>0.75</v>
      </c>
      <c r="M195">
        <v>1</v>
      </c>
      <c r="N195" s="1">
        <v>12</v>
      </c>
      <c r="O195" s="1">
        <f>N195*M195*L195*K195*H195*G195</f>
        <v>10.128405887879739</v>
      </c>
      <c r="P195" s="19">
        <f>O195+J195</f>
        <v>15.634593984890383</v>
      </c>
    </row>
    <row r="196" spans="2:16">
      <c r="B196">
        <v>3</v>
      </c>
      <c r="D196">
        <v>15.79</v>
      </c>
      <c r="E196">
        <f t="shared" ref="E196:E198" si="94">F196</f>
        <v>47.37</v>
      </c>
      <c r="F196">
        <f>F195+(B196-B195)*D195</f>
        <v>47.37</v>
      </c>
      <c r="G196" s="1">
        <f t="shared" ref="G196:G205" si="95">2.2/(1.2+E196/100)</f>
        <v>1.3144530083049533</v>
      </c>
      <c r="H196">
        <v>0.7</v>
      </c>
      <c r="I196">
        <v>92.86</v>
      </c>
      <c r="J196" s="1">
        <f t="shared" ref="J196:J205" si="96">EXP(1.63+9.7/(I196+0.001)-(15.7/(I196+0.001))^2)</f>
        <v>5.5061880970106447</v>
      </c>
      <c r="K196">
        <v>1.05</v>
      </c>
      <c r="L196">
        <v>0.75</v>
      </c>
      <c r="M196">
        <v>1</v>
      </c>
      <c r="N196" s="1">
        <v>14</v>
      </c>
      <c r="O196" s="1">
        <f t="shared" ref="O196:O205" si="97">N196*M196*L196*K196*H196*G196</f>
        <v>10.144291091593477</v>
      </c>
      <c r="P196" s="19">
        <f t="shared" ref="P196:P205" si="98">O196+J196</f>
        <v>15.650479188604121</v>
      </c>
    </row>
    <row r="197" spans="2:16">
      <c r="B197">
        <v>3.5</v>
      </c>
      <c r="D197">
        <v>15.79</v>
      </c>
      <c r="E197">
        <f t="shared" si="94"/>
        <v>55.265000000000001</v>
      </c>
      <c r="F197">
        <f t="shared" ref="F197:F198" si="99">F196+(B197-B196)*D196</f>
        <v>55.265000000000001</v>
      </c>
      <c r="G197" s="1">
        <f t="shared" si="95"/>
        <v>1.2552420620203693</v>
      </c>
      <c r="H197">
        <v>0.7</v>
      </c>
      <c r="I197">
        <v>92.86</v>
      </c>
      <c r="J197" s="1">
        <f t="shared" si="96"/>
        <v>5.5061880970106447</v>
      </c>
      <c r="K197">
        <v>1.05</v>
      </c>
      <c r="L197">
        <v>1</v>
      </c>
      <c r="M197">
        <v>1</v>
      </c>
      <c r="N197" s="1">
        <v>14</v>
      </c>
      <c r="O197" s="1">
        <f t="shared" si="97"/>
        <v>12.916440818189601</v>
      </c>
      <c r="P197" s="19">
        <f t="shared" si="98"/>
        <v>18.422628915200246</v>
      </c>
    </row>
    <row r="198" spans="2:16">
      <c r="B198">
        <v>4.5</v>
      </c>
      <c r="C198">
        <v>20.7</v>
      </c>
      <c r="D198">
        <v>16.28</v>
      </c>
      <c r="E198">
        <f t="shared" si="94"/>
        <v>71.055000000000007</v>
      </c>
      <c r="F198">
        <f t="shared" si="99"/>
        <v>71.055000000000007</v>
      </c>
      <c r="G198" s="1">
        <f t="shared" si="95"/>
        <v>1.151500876710895</v>
      </c>
      <c r="H198">
        <v>0.7</v>
      </c>
      <c r="I198">
        <v>61.06</v>
      </c>
      <c r="J198" s="1">
        <f t="shared" si="96"/>
        <v>5.5998895699150246</v>
      </c>
      <c r="K198">
        <v>1.05</v>
      </c>
      <c r="L198">
        <v>1</v>
      </c>
      <c r="M198">
        <v>1</v>
      </c>
      <c r="N198" s="1">
        <v>11</v>
      </c>
      <c r="O198" s="1">
        <f t="shared" si="97"/>
        <v>9.309884588207586</v>
      </c>
      <c r="P198" s="19">
        <f t="shared" si="98"/>
        <v>14.909774158122611</v>
      </c>
    </row>
    <row r="199" spans="2:16">
      <c r="B199">
        <v>6</v>
      </c>
      <c r="C199">
        <v>20.7</v>
      </c>
      <c r="D199">
        <v>16.28</v>
      </c>
      <c r="E199">
        <f t="shared" ref="E199:E205" si="100">F199-(B199-5.8)*9.81</f>
        <v>94.378</v>
      </c>
      <c r="F199">
        <v>96.34</v>
      </c>
      <c r="G199" s="1">
        <f t="shared" si="95"/>
        <v>1.0262247058933287</v>
      </c>
      <c r="H199">
        <v>0.7</v>
      </c>
      <c r="I199">
        <v>61.06</v>
      </c>
      <c r="J199" s="1">
        <f t="shared" si="96"/>
        <v>5.5998895699150246</v>
      </c>
      <c r="K199">
        <v>1.05</v>
      </c>
      <c r="L199">
        <v>1</v>
      </c>
      <c r="M199">
        <v>1</v>
      </c>
      <c r="N199" s="1">
        <v>11</v>
      </c>
      <c r="O199" s="1">
        <f t="shared" si="97"/>
        <v>8.2970267471475641</v>
      </c>
      <c r="P199" s="19">
        <f t="shared" si="98"/>
        <v>13.896916317062589</v>
      </c>
    </row>
    <row r="200" spans="2:16">
      <c r="B200">
        <v>7.5</v>
      </c>
      <c r="C200">
        <v>20.7</v>
      </c>
      <c r="D200">
        <v>16.28</v>
      </c>
      <c r="E200">
        <f t="shared" si="100"/>
        <v>110.71299999999999</v>
      </c>
      <c r="F200">
        <f>F199+(B200-B199)*C199</f>
        <v>127.39</v>
      </c>
      <c r="G200" s="1">
        <f t="shared" si="95"/>
        <v>0.95356568550536824</v>
      </c>
      <c r="H200">
        <v>0.7</v>
      </c>
      <c r="I200">
        <v>61.06</v>
      </c>
      <c r="J200" s="1">
        <f t="shared" si="96"/>
        <v>5.5998895699150246</v>
      </c>
      <c r="K200">
        <v>1.05</v>
      </c>
      <c r="L200">
        <v>1</v>
      </c>
      <c r="M200">
        <v>1</v>
      </c>
      <c r="N200" s="1">
        <v>18</v>
      </c>
      <c r="O200" s="1">
        <f t="shared" si="97"/>
        <v>12.615674019236023</v>
      </c>
      <c r="P200" s="19">
        <f t="shared" si="98"/>
        <v>18.215563589151046</v>
      </c>
    </row>
    <row r="201" spans="2:16">
      <c r="B201">
        <v>9</v>
      </c>
      <c r="C201">
        <v>20.7</v>
      </c>
      <c r="D201">
        <v>16.28</v>
      </c>
      <c r="E201">
        <f t="shared" si="100"/>
        <v>127.048</v>
      </c>
      <c r="F201">
        <f t="shared" ref="F201:F205" si="101">F200+(B201-B200)*C200</f>
        <v>158.44</v>
      </c>
      <c r="G201" s="1">
        <f t="shared" si="95"/>
        <v>0.8905152035232019</v>
      </c>
      <c r="H201">
        <v>0.7</v>
      </c>
      <c r="I201">
        <v>61.06</v>
      </c>
      <c r="J201" s="1">
        <f t="shared" si="96"/>
        <v>5.5998895699150246</v>
      </c>
      <c r="K201">
        <v>1.05</v>
      </c>
      <c r="L201">
        <v>1</v>
      </c>
      <c r="M201">
        <v>1</v>
      </c>
      <c r="N201" s="1">
        <v>16</v>
      </c>
      <c r="O201" s="1">
        <f t="shared" si="97"/>
        <v>10.472458793432855</v>
      </c>
      <c r="P201" s="19">
        <f t="shared" si="98"/>
        <v>16.072348363347878</v>
      </c>
    </row>
    <row r="202" spans="2:16">
      <c r="B202">
        <v>10.5</v>
      </c>
      <c r="C202">
        <v>20.7</v>
      </c>
      <c r="D202">
        <v>16.28</v>
      </c>
      <c r="E202">
        <f t="shared" si="100"/>
        <v>143.38300000000001</v>
      </c>
      <c r="F202">
        <f t="shared" si="101"/>
        <v>189.49</v>
      </c>
      <c r="G202" s="1">
        <f t="shared" si="95"/>
        <v>0.83528549678604924</v>
      </c>
      <c r="H202">
        <v>0.7</v>
      </c>
      <c r="I202">
        <v>61.06</v>
      </c>
      <c r="J202" s="1">
        <f t="shared" si="96"/>
        <v>5.5998895699150246</v>
      </c>
      <c r="K202">
        <v>1.05</v>
      </c>
      <c r="L202">
        <v>1</v>
      </c>
      <c r="M202">
        <v>1</v>
      </c>
      <c r="N202" s="1">
        <v>22</v>
      </c>
      <c r="O202" s="1">
        <f t="shared" si="97"/>
        <v>13.506566483030417</v>
      </c>
      <c r="P202" s="19">
        <f t="shared" si="98"/>
        <v>19.10645605294544</v>
      </c>
    </row>
    <row r="203" spans="2:16">
      <c r="B203">
        <v>12</v>
      </c>
      <c r="C203">
        <v>20.7</v>
      </c>
      <c r="D203">
        <v>16.28</v>
      </c>
      <c r="E203">
        <f t="shared" si="100"/>
        <v>159.71800000000002</v>
      </c>
      <c r="F203">
        <f t="shared" si="101"/>
        <v>220.54000000000002</v>
      </c>
      <c r="G203" s="1">
        <f t="shared" si="95"/>
        <v>0.78650641002724175</v>
      </c>
      <c r="H203">
        <v>0.7</v>
      </c>
      <c r="I203">
        <v>61.06</v>
      </c>
      <c r="J203" s="1">
        <f t="shared" si="96"/>
        <v>5.5998895699150246</v>
      </c>
      <c r="K203">
        <v>1.05</v>
      </c>
      <c r="L203">
        <v>1</v>
      </c>
      <c r="M203">
        <v>1</v>
      </c>
      <c r="N203" s="1">
        <v>19</v>
      </c>
      <c r="O203" s="1">
        <f t="shared" si="97"/>
        <v>10.983562016030429</v>
      </c>
      <c r="P203" s="19">
        <f t="shared" si="98"/>
        <v>16.583451585945454</v>
      </c>
    </row>
    <row r="204" spans="2:16">
      <c r="B204">
        <v>13.5</v>
      </c>
      <c r="C204">
        <v>20.7</v>
      </c>
      <c r="D204">
        <v>16.28</v>
      </c>
      <c r="E204">
        <f t="shared" si="100"/>
        <v>176.05300000000003</v>
      </c>
      <c r="F204">
        <f t="shared" si="101"/>
        <v>251.59000000000003</v>
      </c>
      <c r="G204" s="1">
        <f t="shared" si="95"/>
        <v>0.74311018635176807</v>
      </c>
      <c r="H204">
        <v>0.7</v>
      </c>
      <c r="I204">
        <v>61.06</v>
      </c>
      <c r="J204" s="1">
        <f t="shared" si="96"/>
        <v>5.5998895699150246</v>
      </c>
      <c r="K204">
        <v>1.05</v>
      </c>
      <c r="L204">
        <v>1</v>
      </c>
      <c r="M204">
        <v>1</v>
      </c>
      <c r="N204" s="1">
        <v>27</v>
      </c>
      <c r="O204" s="1">
        <f t="shared" si="97"/>
        <v>14.747021648150836</v>
      </c>
      <c r="P204" s="19">
        <f t="shared" si="98"/>
        <v>20.346911218065863</v>
      </c>
    </row>
    <row r="205" spans="2:16">
      <c r="B205">
        <v>15</v>
      </c>
      <c r="C205">
        <v>20.7</v>
      </c>
      <c r="D205">
        <v>16.28</v>
      </c>
      <c r="E205">
        <f t="shared" si="100"/>
        <v>192.38800000000003</v>
      </c>
      <c r="F205">
        <f t="shared" si="101"/>
        <v>282.64000000000004</v>
      </c>
      <c r="G205" s="1">
        <f t="shared" si="95"/>
        <v>0.70425240406161571</v>
      </c>
      <c r="H205">
        <v>0.7</v>
      </c>
      <c r="I205">
        <v>61.06</v>
      </c>
      <c r="J205" s="1">
        <f t="shared" si="96"/>
        <v>5.5998895699150246</v>
      </c>
      <c r="K205">
        <v>1.05</v>
      </c>
      <c r="L205">
        <v>1</v>
      </c>
      <c r="M205">
        <v>1</v>
      </c>
      <c r="N205" s="1">
        <v>34</v>
      </c>
      <c r="O205" s="1">
        <f t="shared" si="97"/>
        <v>17.599267577499777</v>
      </c>
      <c r="P205" s="19">
        <f t="shared" si="98"/>
        <v>23.199157147414802</v>
      </c>
    </row>
    <row r="206" spans="2:16">
      <c r="E206" s="20"/>
      <c r="G206" s="1"/>
      <c r="J206" s="1"/>
      <c r="N206" s="1"/>
      <c r="O206" s="1"/>
      <c r="P206" s="19"/>
    </row>
    <row r="207" spans="2:16">
      <c r="E207" s="20"/>
      <c r="G207" s="1"/>
      <c r="J207" s="1"/>
      <c r="N207" s="1"/>
      <c r="O207" s="1"/>
      <c r="P207" s="19"/>
    </row>
    <row r="208" spans="2:16">
      <c r="E208" s="20"/>
      <c r="G208" s="1"/>
      <c r="I208" s="21"/>
      <c r="J208" s="1"/>
      <c r="N208" s="1"/>
      <c r="O208" s="1"/>
      <c r="P208" s="19"/>
    </row>
    <row r="209" spans="2:14">
      <c r="M209" s="1"/>
      <c r="N209" s="1"/>
    </row>
    <row r="210" spans="2:14">
      <c r="M210" s="1"/>
      <c r="N210" s="1"/>
    </row>
    <row r="211" spans="2:14">
      <c r="M211" s="1"/>
      <c r="N211" s="1"/>
    </row>
    <row r="212" spans="2:14" ht="20.399999999999999">
      <c r="B212" s="22" t="s">
        <v>13</v>
      </c>
      <c r="C212" s="22" t="s">
        <v>47</v>
      </c>
      <c r="D212" s="22" t="s">
        <v>48</v>
      </c>
      <c r="E212" s="22" t="s">
        <v>49</v>
      </c>
      <c r="F212" s="22" t="s">
        <v>50</v>
      </c>
      <c r="G212" s="22" t="s">
        <v>51</v>
      </c>
      <c r="H212" s="22" t="s">
        <v>52</v>
      </c>
      <c r="I212" s="22" t="s">
        <v>53</v>
      </c>
      <c r="J212" s="22" t="s">
        <v>54</v>
      </c>
      <c r="M212" s="1"/>
      <c r="N212" s="1"/>
    </row>
    <row r="213" spans="2:14" ht="15.6">
      <c r="B213" s="23" t="s">
        <v>31</v>
      </c>
      <c r="C213" s="24"/>
      <c r="D213" s="24"/>
      <c r="E213" s="24"/>
      <c r="F213" s="25"/>
      <c r="G213" s="24"/>
      <c r="H213" s="24"/>
      <c r="I213" s="24"/>
      <c r="J213" s="24"/>
      <c r="M213" s="1"/>
      <c r="N213" s="1"/>
    </row>
    <row r="214" spans="2:14">
      <c r="B214">
        <f>B195</f>
        <v>1.5</v>
      </c>
      <c r="C214" s="19">
        <f>P195</f>
        <v>15.634593984890383</v>
      </c>
      <c r="D214">
        <f>E195</f>
        <v>23.684999999999999</v>
      </c>
      <c r="E214">
        <f>F195</f>
        <v>23.684999999999999</v>
      </c>
      <c r="F214" s="26">
        <f>1-0.00765*B214</f>
        <v>0.98852499999999999</v>
      </c>
      <c r="G214" s="26">
        <f>0.65*0.16*(E214/D214)*F214</f>
        <v>0.10280660000000001</v>
      </c>
      <c r="H214" s="27">
        <f>EXP((C214/14.1)+((C214/126)^2)-((C214/23.6)^3)+((C214/25.4)^4)-2.8)</f>
        <v>0.161545787714163</v>
      </c>
      <c r="I214" s="26">
        <f>((10^2.24)/(6.8^2.56))</f>
        <v>1.2846274075918176</v>
      </c>
      <c r="J214" s="21">
        <f>(H214*I214)/G214</f>
        <v>2.0186072341525083</v>
      </c>
      <c r="M214" s="1"/>
      <c r="N214" s="1"/>
    </row>
    <row r="215" spans="2:14">
      <c r="B215">
        <f t="shared" ref="B215" si="102">B196</f>
        <v>3</v>
      </c>
      <c r="C215" s="19">
        <f t="shared" ref="C215:C224" si="103">P196</f>
        <v>15.650479188604121</v>
      </c>
      <c r="D215">
        <f t="shared" ref="D215:D224" si="104">E196</f>
        <v>47.37</v>
      </c>
      <c r="E215">
        <f t="shared" ref="E215:E224" si="105">F196</f>
        <v>47.37</v>
      </c>
      <c r="F215" s="26">
        <f t="shared" ref="F215:F218" si="106">1-0.00765*B215</f>
        <v>0.97704999999999997</v>
      </c>
      <c r="G215" s="26">
        <f t="shared" ref="G215:G224" si="107">0.65*0.16*(E215/D215)*F215</f>
        <v>0.1016132</v>
      </c>
      <c r="H215" s="27">
        <f t="shared" ref="H215:H224" si="108">EXP((C215/14.1)+((C215/126)^2)-((C215/23.6)^3)+((C215/25.4)^4)-2.8)</f>
        <v>0.1616839810055391</v>
      </c>
      <c r="I215" s="26">
        <f t="shared" ref="I215:I224" si="109">((10^2.24)/(6.8^2.56))</f>
        <v>1.2846274075918176</v>
      </c>
      <c r="J215" s="21">
        <f t="shared" ref="J215:J224" si="110">(H215*I215)/G215</f>
        <v>2.0440619266814779</v>
      </c>
      <c r="M215" s="1"/>
      <c r="N215" s="1"/>
    </row>
    <row r="216" spans="2:14">
      <c r="B216">
        <f t="shared" ref="B216" si="111">B197</f>
        <v>3.5</v>
      </c>
      <c r="C216" s="19">
        <f t="shared" si="103"/>
        <v>18.422628915200246</v>
      </c>
      <c r="D216">
        <f t="shared" si="104"/>
        <v>55.265000000000001</v>
      </c>
      <c r="E216">
        <f t="shared" si="105"/>
        <v>55.265000000000001</v>
      </c>
      <c r="F216" s="26">
        <f t="shared" si="106"/>
        <v>0.97322500000000001</v>
      </c>
      <c r="G216" s="26">
        <f t="shared" si="107"/>
        <v>0.10121540000000001</v>
      </c>
      <c r="H216" s="27">
        <f t="shared" si="108"/>
        <v>0.18805941138439411</v>
      </c>
      <c r="I216" s="26">
        <f t="shared" si="109"/>
        <v>1.2846274075918176</v>
      </c>
      <c r="J216" s="21">
        <f t="shared" si="110"/>
        <v>2.386852930680285</v>
      </c>
      <c r="M216" s="1"/>
      <c r="N216" s="1"/>
    </row>
    <row r="217" spans="2:14">
      <c r="B217">
        <f t="shared" ref="B217" si="112">B198</f>
        <v>4.5</v>
      </c>
      <c r="C217" s="19">
        <f t="shared" si="103"/>
        <v>14.909774158122611</v>
      </c>
      <c r="D217">
        <f t="shared" si="104"/>
        <v>71.055000000000007</v>
      </c>
      <c r="E217">
        <f t="shared" si="105"/>
        <v>71.055000000000007</v>
      </c>
      <c r="F217" s="26">
        <f t="shared" si="106"/>
        <v>0.96557499999999996</v>
      </c>
      <c r="G217" s="26">
        <f t="shared" si="107"/>
        <v>0.1004198</v>
      </c>
      <c r="H217" s="27">
        <f t="shared" si="108"/>
        <v>0.1553615251444094</v>
      </c>
      <c r="I217" s="26">
        <f t="shared" si="109"/>
        <v>1.2846274075918176</v>
      </c>
      <c r="J217" s="21">
        <f t="shared" si="110"/>
        <v>1.98747331986096</v>
      </c>
      <c r="M217" s="1"/>
      <c r="N217" s="1"/>
    </row>
    <row r="218" spans="2:14">
      <c r="B218">
        <f t="shared" ref="B218" si="113">B199</f>
        <v>6</v>
      </c>
      <c r="C218" s="19">
        <f t="shared" si="103"/>
        <v>13.896916317062589</v>
      </c>
      <c r="D218">
        <f t="shared" si="104"/>
        <v>94.378</v>
      </c>
      <c r="E218">
        <f t="shared" si="105"/>
        <v>96.34</v>
      </c>
      <c r="F218" s="26">
        <f t="shared" si="106"/>
        <v>0.95409999999999995</v>
      </c>
      <c r="G218" s="26">
        <f t="shared" si="107"/>
        <v>0.10128919214223654</v>
      </c>
      <c r="H218" s="27">
        <f t="shared" si="108"/>
        <v>0.14707464117689972</v>
      </c>
      <c r="I218" s="26">
        <f t="shared" si="109"/>
        <v>1.2846274075918176</v>
      </c>
      <c r="J218" s="21">
        <f t="shared" si="110"/>
        <v>1.865313672876981</v>
      </c>
      <c r="M218" s="1"/>
      <c r="N218" s="1"/>
    </row>
    <row r="219" spans="2:14">
      <c r="B219">
        <f t="shared" ref="B219" si="114">B200</f>
        <v>7.5</v>
      </c>
      <c r="C219" s="19">
        <f t="shared" si="103"/>
        <v>18.215563589151046</v>
      </c>
      <c r="D219">
        <f t="shared" si="104"/>
        <v>110.71299999999999</v>
      </c>
      <c r="E219">
        <f t="shared" si="105"/>
        <v>127.39</v>
      </c>
      <c r="F219" s="26">
        <f>1-0.00765*B219</f>
        <v>0.94262500000000005</v>
      </c>
      <c r="G219" s="26">
        <f t="shared" si="107"/>
        <v>0.11279997714812173</v>
      </c>
      <c r="H219" s="27">
        <f t="shared" si="108"/>
        <v>0.18590224046587475</v>
      </c>
      <c r="I219" s="26">
        <f t="shared" si="109"/>
        <v>1.2846274075918176</v>
      </c>
      <c r="J219" s="21">
        <f t="shared" si="110"/>
        <v>2.1171556880866262</v>
      </c>
      <c r="M219" s="1"/>
      <c r="N219" s="1"/>
    </row>
    <row r="220" spans="2:14">
      <c r="B220">
        <f t="shared" ref="B220" si="115">B201</f>
        <v>9</v>
      </c>
      <c r="C220" s="19">
        <f t="shared" si="103"/>
        <v>16.072348363347878</v>
      </c>
      <c r="D220">
        <f t="shared" si="104"/>
        <v>127.048</v>
      </c>
      <c r="E220">
        <f t="shared" si="105"/>
        <v>158.44</v>
      </c>
      <c r="F220" s="26">
        <f>1-0.00765*B220</f>
        <v>0.93115000000000003</v>
      </c>
      <c r="G220" s="26">
        <f t="shared" si="107"/>
        <v>0.12076747547383669</v>
      </c>
      <c r="H220" s="27">
        <f t="shared" si="108"/>
        <v>0.16539920528593455</v>
      </c>
      <c r="I220" s="26">
        <f t="shared" si="109"/>
        <v>1.2846274075918176</v>
      </c>
      <c r="J220" s="21">
        <f t="shared" si="110"/>
        <v>1.7593839025826805</v>
      </c>
      <c r="M220" s="1"/>
      <c r="N220" s="1"/>
    </row>
    <row r="221" spans="2:14">
      <c r="B221">
        <f t="shared" ref="B221" si="116">B202</f>
        <v>10.5</v>
      </c>
      <c r="C221" s="19">
        <f t="shared" si="103"/>
        <v>19.10645605294544</v>
      </c>
      <c r="D221">
        <f t="shared" si="104"/>
        <v>143.38300000000001</v>
      </c>
      <c r="E221">
        <f t="shared" si="105"/>
        <v>189.49</v>
      </c>
      <c r="F221" s="26">
        <f>1.174-0.0267*B221</f>
        <v>0.89364999999999994</v>
      </c>
      <c r="G221" s="26">
        <f t="shared" si="107"/>
        <v>0.12282575203476005</v>
      </c>
      <c r="H221" s="27">
        <f t="shared" si="108"/>
        <v>0.19545802506610294</v>
      </c>
      <c r="I221" s="26">
        <f t="shared" si="109"/>
        <v>1.2846274075918176</v>
      </c>
      <c r="J221" s="21">
        <f t="shared" si="110"/>
        <v>2.0442841332054282</v>
      </c>
      <c r="M221" s="1"/>
      <c r="N221" s="1"/>
    </row>
    <row r="222" spans="2:14">
      <c r="B222">
        <f t="shared" ref="B222" si="117">B203</f>
        <v>12</v>
      </c>
      <c r="C222" s="19">
        <f t="shared" si="103"/>
        <v>16.583451585945454</v>
      </c>
      <c r="D222">
        <f t="shared" si="104"/>
        <v>159.71800000000002</v>
      </c>
      <c r="E222">
        <f t="shared" si="105"/>
        <v>220.54000000000002</v>
      </c>
      <c r="F222" s="26">
        <f t="shared" ref="F222" si="118">1.174-0.0267*B222</f>
        <v>0.85359999999999991</v>
      </c>
      <c r="G222" s="26">
        <f t="shared" si="107"/>
        <v>0.12258046166368222</v>
      </c>
      <c r="H222" s="27">
        <f t="shared" si="108"/>
        <v>0.17002503530580176</v>
      </c>
      <c r="I222" s="26">
        <f t="shared" si="109"/>
        <v>1.2846274075918176</v>
      </c>
      <c r="J222" s="21">
        <f t="shared" si="110"/>
        <v>1.7818404121356957</v>
      </c>
      <c r="M222" s="1"/>
      <c r="N222" s="1"/>
    </row>
    <row r="223" spans="2:14">
      <c r="B223">
        <f t="shared" ref="B223" si="119">B204</f>
        <v>13.5</v>
      </c>
      <c r="C223" s="19">
        <f t="shared" si="103"/>
        <v>20.346911218065863</v>
      </c>
      <c r="D223">
        <f t="shared" si="104"/>
        <v>176.05300000000003</v>
      </c>
      <c r="E223">
        <f t="shared" si="105"/>
        <v>251.59000000000003</v>
      </c>
      <c r="F223" s="26">
        <f>1.174-0.0267*B223</f>
        <v>0.81354999999999988</v>
      </c>
      <c r="G223" s="26">
        <f t="shared" si="107"/>
        <v>0.12091147908868351</v>
      </c>
      <c r="H223" s="27">
        <f t="shared" si="108"/>
        <v>0.21014445035761345</v>
      </c>
      <c r="I223" s="26">
        <f t="shared" si="109"/>
        <v>1.2846274075918176</v>
      </c>
      <c r="J223" s="21">
        <f t="shared" si="110"/>
        <v>2.2326856185813919</v>
      </c>
      <c r="M223" s="1"/>
      <c r="N223" s="1"/>
    </row>
    <row r="224" spans="2:14">
      <c r="B224">
        <f t="shared" ref="B224" si="120">B205</f>
        <v>15</v>
      </c>
      <c r="C224" s="19">
        <f t="shared" si="103"/>
        <v>23.199157147414802</v>
      </c>
      <c r="D224">
        <f t="shared" si="104"/>
        <v>192.38800000000003</v>
      </c>
      <c r="E224">
        <f t="shared" si="105"/>
        <v>282.64000000000004</v>
      </c>
      <c r="F224" s="26">
        <f>1.174-0.0267*B224</f>
        <v>0.77349999999999985</v>
      </c>
      <c r="G224" s="26">
        <f t="shared" si="107"/>
        <v>0.11818144665987482</v>
      </c>
      <c r="H224" s="27">
        <f t="shared" si="108"/>
        <v>0.25289928190023875</v>
      </c>
      <c r="I224" s="26">
        <f t="shared" si="109"/>
        <v>1.2846274075918176</v>
      </c>
      <c r="J224" s="21">
        <f t="shared" si="110"/>
        <v>2.7490046709644851</v>
      </c>
    </row>
    <row r="231" spans="2:17" ht="22.8">
      <c r="E231" s="31" t="s">
        <v>59</v>
      </c>
      <c r="F231" s="31"/>
      <c r="G231" s="31"/>
      <c r="H231" s="31"/>
      <c r="N231" s="1"/>
      <c r="O231" s="1"/>
    </row>
    <row r="232" spans="2:17" ht="24.6">
      <c r="D232" s="28"/>
      <c r="E232" s="29" t="s">
        <v>1</v>
      </c>
      <c r="F232" s="29"/>
      <c r="G232" s="29"/>
      <c r="H232" s="29"/>
      <c r="I232" s="29"/>
      <c r="J232" s="29"/>
      <c r="K232" s="29"/>
      <c r="L232" s="28"/>
      <c r="N232" s="1"/>
      <c r="O232" s="1"/>
      <c r="Q232" s="2" t="s">
        <v>2</v>
      </c>
    </row>
    <row r="233" spans="2:17" ht="24.6">
      <c r="E233" s="3" t="s">
        <v>3</v>
      </c>
      <c r="F233" s="3"/>
      <c r="G233" s="3"/>
      <c r="H233" s="3"/>
      <c r="I233" s="3"/>
      <c r="N233" s="1"/>
      <c r="O233" s="1"/>
    </row>
    <row r="234" spans="2:17">
      <c r="N234" s="1"/>
      <c r="O234" s="1"/>
    </row>
    <row r="235" spans="2:17">
      <c r="C235" s="4" t="s">
        <v>4</v>
      </c>
      <c r="D235" s="4" t="s">
        <v>4</v>
      </c>
      <c r="E235" s="5" t="s">
        <v>5</v>
      </c>
      <c r="F235" s="5" t="s">
        <v>6</v>
      </c>
      <c r="G235" s="5" t="s">
        <v>7</v>
      </c>
      <c r="H235" s="5" t="s">
        <v>8</v>
      </c>
      <c r="I235" s="5" t="s">
        <v>9</v>
      </c>
      <c r="J235" s="5" t="s">
        <v>7</v>
      </c>
      <c r="K235" s="5" t="s">
        <v>7</v>
      </c>
      <c r="L235" s="5" t="s">
        <v>7</v>
      </c>
      <c r="M235" s="5" t="s">
        <v>10</v>
      </c>
      <c r="N235" s="6" t="s">
        <v>11</v>
      </c>
      <c r="O235" s="6" t="s">
        <v>12</v>
      </c>
      <c r="P235" s="5" t="s">
        <v>12</v>
      </c>
    </row>
    <row r="236" spans="2:17">
      <c r="B236" s="7" t="s">
        <v>13</v>
      </c>
      <c r="C236" s="4" t="s">
        <v>14</v>
      </c>
      <c r="D236" s="4" t="s">
        <v>14</v>
      </c>
      <c r="E236" s="5" t="s">
        <v>14</v>
      </c>
      <c r="F236" s="5" t="s">
        <v>14</v>
      </c>
      <c r="G236" s="5" t="s">
        <v>15</v>
      </c>
      <c r="H236" s="5" t="s">
        <v>16</v>
      </c>
      <c r="I236" s="5" t="s">
        <v>17</v>
      </c>
      <c r="J236" s="5" t="s">
        <v>18</v>
      </c>
      <c r="K236" s="5" t="s">
        <v>19</v>
      </c>
      <c r="L236" s="5" t="s">
        <v>20</v>
      </c>
      <c r="M236" s="5" t="s">
        <v>21</v>
      </c>
      <c r="N236" s="6" t="s">
        <v>22</v>
      </c>
      <c r="O236" s="6" t="s">
        <v>22</v>
      </c>
      <c r="P236" s="5" t="s">
        <v>22</v>
      </c>
    </row>
    <row r="237" spans="2:17" ht="16.2">
      <c r="B237" s="8"/>
      <c r="C237" s="4" t="s">
        <v>23</v>
      </c>
      <c r="D237" s="4" t="s">
        <v>24</v>
      </c>
      <c r="E237" s="5" t="s">
        <v>25</v>
      </c>
      <c r="F237" s="5" t="s">
        <v>25</v>
      </c>
      <c r="G237" s="9"/>
      <c r="H237" s="5" t="s">
        <v>7</v>
      </c>
      <c r="I237" s="9"/>
      <c r="J237" s="9"/>
      <c r="K237" s="5" t="s">
        <v>26</v>
      </c>
      <c r="L237" s="5" t="s">
        <v>27</v>
      </c>
      <c r="M237" s="5" t="s">
        <v>28</v>
      </c>
      <c r="N237" s="10"/>
      <c r="O237" s="6" t="s">
        <v>29</v>
      </c>
      <c r="P237" s="5" t="s">
        <v>30</v>
      </c>
    </row>
    <row r="238" spans="2:17" ht="23.4">
      <c r="B238" s="8" t="s">
        <v>31</v>
      </c>
      <c r="C238" s="11" t="s">
        <v>32</v>
      </c>
      <c r="D238" s="11" t="s">
        <v>33</v>
      </c>
      <c r="E238" s="12" t="s">
        <v>34</v>
      </c>
      <c r="F238" s="13" t="s">
        <v>35</v>
      </c>
      <c r="G238" s="14" t="s">
        <v>36</v>
      </c>
      <c r="H238" s="14" t="s">
        <v>37</v>
      </c>
      <c r="I238" s="14" t="s">
        <v>38</v>
      </c>
      <c r="J238" s="14" t="s">
        <v>39</v>
      </c>
      <c r="K238" s="5" t="s">
        <v>40</v>
      </c>
      <c r="L238" s="9"/>
      <c r="M238" s="9"/>
      <c r="N238" s="10"/>
      <c r="O238" s="15" t="s">
        <v>41</v>
      </c>
      <c r="P238" s="5" t="s">
        <v>7</v>
      </c>
    </row>
    <row r="239" spans="2:17" ht="21">
      <c r="J239" s="16"/>
      <c r="K239" s="14" t="s">
        <v>42</v>
      </c>
      <c r="L239" s="14" t="s">
        <v>43</v>
      </c>
      <c r="M239" s="14" t="s">
        <v>44</v>
      </c>
      <c r="N239" s="17" t="s">
        <v>45</v>
      </c>
      <c r="O239" s="10"/>
      <c r="P239" s="18" t="s">
        <v>46</v>
      </c>
    </row>
    <row r="240" spans="2:17">
      <c r="N240" s="1"/>
      <c r="O240" s="1"/>
    </row>
    <row r="241" spans="2:16">
      <c r="B241">
        <v>1.5</v>
      </c>
      <c r="D241">
        <v>16.190000000000001</v>
      </c>
      <c r="E241">
        <f>F241</f>
        <v>24.285000000000004</v>
      </c>
      <c r="F241">
        <f>B241*D241</f>
        <v>24.285000000000004</v>
      </c>
      <c r="G241" s="1">
        <f>2.2/(1.2+E241/100)</f>
        <v>1.5247600235644732</v>
      </c>
      <c r="H241">
        <v>0.7</v>
      </c>
      <c r="I241">
        <v>94.44</v>
      </c>
      <c r="J241" s="1">
        <f>EXP(1.63+9.7/(I241+0.001)-(15.7/(I241+0.001))^2)</f>
        <v>5.5017897007505958</v>
      </c>
      <c r="K241">
        <v>1.05</v>
      </c>
      <c r="L241">
        <v>0.75</v>
      </c>
      <c r="M241">
        <v>1</v>
      </c>
      <c r="N241" s="1">
        <v>9</v>
      </c>
      <c r="O241" s="1">
        <f>N241*M241*L241*K241*H241*G241</f>
        <v>7.5647156669092421</v>
      </c>
      <c r="P241" s="19">
        <f>O241+J241</f>
        <v>13.066505367659838</v>
      </c>
    </row>
    <row r="242" spans="2:16">
      <c r="B242">
        <v>2.9</v>
      </c>
      <c r="D242">
        <v>16.190000000000001</v>
      </c>
      <c r="E242">
        <f t="shared" ref="E242:E244" si="121">F242</f>
        <v>46.951000000000008</v>
      </c>
      <c r="F242">
        <f>F241+(B242-B241)*D241</f>
        <v>46.951000000000008</v>
      </c>
      <c r="G242" s="1">
        <f t="shared" ref="G242:G251" si="122">2.2/(1.2+E242/100)</f>
        <v>1.3177519152326131</v>
      </c>
      <c r="H242">
        <v>0.7</v>
      </c>
      <c r="I242">
        <v>94.44</v>
      </c>
      <c r="J242" s="1">
        <f t="shared" ref="J242:J251" si="123">EXP(1.63+9.7/(I242+0.001)-(15.7/(I242+0.001))^2)</f>
        <v>5.5017897007505958</v>
      </c>
      <c r="K242">
        <v>1.05</v>
      </c>
      <c r="L242">
        <v>0.75</v>
      </c>
      <c r="M242">
        <v>1</v>
      </c>
      <c r="N242" s="1">
        <v>9</v>
      </c>
      <c r="O242" s="1">
        <f t="shared" ref="O242:O251" si="124">N242*M242*L242*K242*H242*G242</f>
        <v>6.5376966894478015</v>
      </c>
      <c r="P242" s="19">
        <f t="shared" ref="P242:P251" si="125">O242+J242</f>
        <v>12.039486390198398</v>
      </c>
    </row>
    <row r="243" spans="2:16">
      <c r="B243">
        <v>3</v>
      </c>
      <c r="D243">
        <v>15.11</v>
      </c>
      <c r="E243">
        <f t="shared" si="121"/>
        <v>48.570000000000007</v>
      </c>
      <c r="F243">
        <f t="shared" ref="F243:F244" si="126">F242+(B243-B242)*D242</f>
        <v>48.570000000000007</v>
      </c>
      <c r="G243" s="1">
        <f t="shared" si="122"/>
        <v>1.3050958058966602</v>
      </c>
      <c r="H243">
        <v>0.7</v>
      </c>
      <c r="I243">
        <v>86.68</v>
      </c>
      <c r="J243" s="1">
        <f t="shared" si="123"/>
        <v>5.5239805012710042</v>
      </c>
      <c r="K243">
        <v>1.05</v>
      </c>
      <c r="L243">
        <v>0.75</v>
      </c>
      <c r="M243">
        <v>1</v>
      </c>
      <c r="N243" s="1">
        <v>12</v>
      </c>
      <c r="O243" s="1">
        <f t="shared" si="124"/>
        <v>8.6332087560064075</v>
      </c>
      <c r="P243" s="19">
        <f t="shared" si="125"/>
        <v>14.157189257277413</v>
      </c>
    </row>
    <row r="244" spans="2:16">
      <c r="B244">
        <v>4.5</v>
      </c>
      <c r="C244">
        <v>19.91</v>
      </c>
      <c r="D244">
        <v>15.11</v>
      </c>
      <c r="E244">
        <f t="shared" si="121"/>
        <v>71.235000000000014</v>
      </c>
      <c r="F244">
        <f t="shared" si="126"/>
        <v>71.235000000000014</v>
      </c>
      <c r="G244" s="1">
        <f t="shared" si="122"/>
        <v>1.1504170261719875</v>
      </c>
      <c r="H244">
        <v>0.7</v>
      </c>
      <c r="I244">
        <v>86.68</v>
      </c>
      <c r="J244" s="1">
        <f t="shared" si="123"/>
        <v>5.5239805012710042</v>
      </c>
      <c r="K244">
        <v>1.05</v>
      </c>
      <c r="L244">
        <v>1</v>
      </c>
      <c r="M244">
        <v>1</v>
      </c>
      <c r="N244" s="1">
        <v>13</v>
      </c>
      <c r="O244" s="1">
        <f t="shared" si="124"/>
        <v>10.99223468507334</v>
      </c>
      <c r="P244" s="19">
        <f t="shared" si="125"/>
        <v>16.516215186344343</v>
      </c>
    </row>
    <row r="245" spans="2:16">
      <c r="B245">
        <v>6</v>
      </c>
      <c r="C245">
        <v>19.91</v>
      </c>
      <c r="D245">
        <v>15.11</v>
      </c>
      <c r="E245">
        <f>F245-(B245-5.8)*9.81</f>
        <v>92.897999999999996</v>
      </c>
      <c r="F245">
        <v>94.86</v>
      </c>
      <c r="G245" s="1">
        <f t="shared" si="122"/>
        <v>1.0333586975922744</v>
      </c>
      <c r="H245">
        <v>0.7</v>
      </c>
      <c r="I245">
        <v>86.68</v>
      </c>
      <c r="J245" s="1">
        <f t="shared" si="123"/>
        <v>5.5239805012710042</v>
      </c>
      <c r="K245">
        <v>1.05</v>
      </c>
      <c r="L245">
        <v>1</v>
      </c>
      <c r="M245">
        <v>1</v>
      </c>
      <c r="N245" s="1">
        <v>15</v>
      </c>
      <c r="O245" s="1">
        <f t="shared" si="124"/>
        <v>11.392779640954824</v>
      </c>
      <c r="P245" s="19">
        <f t="shared" si="125"/>
        <v>16.916760142225829</v>
      </c>
    </row>
    <row r="246" spans="2:16">
      <c r="B246">
        <v>7.5</v>
      </c>
      <c r="C246">
        <v>19.91</v>
      </c>
      <c r="D246">
        <v>15.11</v>
      </c>
      <c r="E246">
        <f t="shared" ref="E246:E251" si="127">F246-(B246-5.8)*9.81</f>
        <v>108.04799999999999</v>
      </c>
      <c r="F246">
        <f>F245+(B246-B245)*C245</f>
        <v>124.72499999999999</v>
      </c>
      <c r="G246" s="1">
        <f t="shared" si="122"/>
        <v>0.96470918403143213</v>
      </c>
      <c r="H246">
        <v>0.7</v>
      </c>
      <c r="I246">
        <v>86.68</v>
      </c>
      <c r="J246" s="1">
        <f t="shared" si="123"/>
        <v>5.5239805012710042</v>
      </c>
      <c r="K246">
        <v>1.05</v>
      </c>
      <c r="L246">
        <v>1</v>
      </c>
      <c r="M246">
        <v>1</v>
      </c>
      <c r="N246" s="1">
        <v>16</v>
      </c>
      <c r="O246" s="1">
        <f t="shared" si="124"/>
        <v>11.344980004209642</v>
      </c>
      <c r="P246" s="19">
        <f t="shared" si="125"/>
        <v>16.868960505480647</v>
      </c>
    </row>
    <row r="247" spans="2:16">
      <c r="B247">
        <v>9</v>
      </c>
      <c r="C247">
        <v>19.91</v>
      </c>
      <c r="D247">
        <v>15.11</v>
      </c>
      <c r="E247">
        <f t="shared" si="127"/>
        <v>123.19800000000001</v>
      </c>
      <c r="F247">
        <f t="shared" ref="F247:F253" si="128">F246+(B247-B246)*C246</f>
        <v>154.59</v>
      </c>
      <c r="G247" s="1">
        <f t="shared" si="122"/>
        <v>0.90461270240709213</v>
      </c>
      <c r="H247">
        <v>0.7</v>
      </c>
      <c r="I247">
        <v>86.68</v>
      </c>
      <c r="J247" s="1">
        <f t="shared" si="123"/>
        <v>5.5239805012710042</v>
      </c>
      <c r="K247">
        <v>1.05</v>
      </c>
      <c r="L247">
        <v>1</v>
      </c>
      <c r="M247">
        <v>1</v>
      </c>
      <c r="N247" s="1">
        <v>14</v>
      </c>
      <c r="O247" s="1">
        <f t="shared" si="124"/>
        <v>9.3084647077689784</v>
      </c>
      <c r="P247" s="19">
        <f t="shared" si="125"/>
        <v>14.832445209039982</v>
      </c>
    </row>
    <row r="248" spans="2:16">
      <c r="B248">
        <v>10</v>
      </c>
      <c r="C248">
        <v>19.91</v>
      </c>
      <c r="D248">
        <v>15.11</v>
      </c>
      <c r="E248">
        <f t="shared" si="127"/>
        <v>133.298</v>
      </c>
      <c r="F248">
        <f t="shared" si="128"/>
        <v>174.5</v>
      </c>
      <c r="G248" s="1">
        <f t="shared" si="122"/>
        <v>0.86854219141090727</v>
      </c>
      <c r="H248">
        <v>0.7</v>
      </c>
      <c r="I248">
        <v>86.68</v>
      </c>
      <c r="J248" s="1">
        <f t="shared" si="123"/>
        <v>5.5239805012710042</v>
      </c>
      <c r="K248">
        <v>1.05</v>
      </c>
      <c r="L248">
        <v>1</v>
      </c>
      <c r="M248">
        <v>1</v>
      </c>
      <c r="N248" s="1">
        <v>14</v>
      </c>
      <c r="O248" s="1">
        <f t="shared" si="124"/>
        <v>8.9372991496182372</v>
      </c>
      <c r="P248" s="19">
        <f t="shared" si="125"/>
        <v>14.461279650889242</v>
      </c>
    </row>
    <row r="249" spans="2:16">
      <c r="B249">
        <v>10.5</v>
      </c>
      <c r="C249">
        <v>22.17</v>
      </c>
      <c r="D249">
        <v>18.34</v>
      </c>
      <c r="E249">
        <f t="shared" si="127"/>
        <v>138.34800000000001</v>
      </c>
      <c r="F249">
        <f t="shared" si="128"/>
        <v>184.45500000000001</v>
      </c>
      <c r="G249" s="1">
        <f t="shared" si="122"/>
        <v>0.85156455633486627</v>
      </c>
      <c r="H249">
        <v>0.7</v>
      </c>
      <c r="I249">
        <v>97.6</v>
      </c>
      <c r="J249" s="1">
        <f t="shared" si="123"/>
        <v>5.4931870559656755</v>
      </c>
      <c r="K249">
        <v>1.05</v>
      </c>
      <c r="L249">
        <v>1</v>
      </c>
      <c r="M249">
        <v>1</v>
      </c>
      <c r="N249" s="1">
        <v>14</v>
      </c>
      <c r="O249" s="1">
        <f t="shared" si="124"/>
        <v>8.7625992846857752</v>
      </c>
      <c r="P249" s="19">
        <f t="shared" si="125"/>
        <v>14.255786340651451</v>
      </c>
    </row>
    <row r="250" spans="2:16">
      <c r="B250">
        <v>12</v>
      </c>
      <c r="C250">
        <v>22.17</v>
      </c>
      <c r="D250">
        <v>18.34</v>
      </c>
      <c r="E250">
        <f t="shared" si="127"/>
        <v>156.88800000000001</v>
      </c>
      <c r="F250">
        <f t="shared" si="128"/>
        <v>217.71</v>
      </c>
      <c r="G250" s="1">
        <f t="shared" si="122"/>
        <v>0.79454508682210856</v>
      </c>
      <c r="H250">
        <v>0.7</v>
      </c>
      <c r="I250">
        <v>97.6</v>
      </c>
      <c r="J250" s="1">
        <f t="shared" si="123"/>
        <v>5.4931870559656755</v>
      </c>
      <c r="K250">
        <v>1.05</v>
      </c>
      <c r="L250">
        <v>1</v>
      </c>
      <c r="M250">
        <v>1</v>
      </c>
      <c r="N250" s="1">
        <v>17</v>
      </c>
      <c r="O250" s="1">
        <f t="shared" si="124"/>
        <v>9.927840859842247</v>
      </c>
      <c r="P250" s="19">
        <f t="shared" si="125"/>
        <v>15.421027915807922</v>
      </c>
    </row>
    <row r="251" spans="2:16">
      <c r="B251">
        <v>13.5</v>
      </c>
      <c r="C251">
        <v>22.17</v>
      </c>
      <c r="D251">
        <v>18.34</v>
      </c>
      <c r="E251">
        <f t="shared" si="127"/>
        <v>175.428</v>
      </c>
      <c r="F251">
        <f t="shared" si="128"/>
        <v>250.965</v>
      </c>
      <c r="G251" s="1">
        <f t="shared" si="122"/>
        <v>0.74468229145510934</v>
      </c>
      <c r="H251">
        <v>0.7</v>
      </c>
      <c r="I251">
        <v>97.6</v>
      </c>
      <c r="J251" s="1">
        <f t="shared" si="123"/>
        <v>5.4931870559656755</v>
      </c>
      <c r="K251">
        <v>1.05</v>
      </c>
      <c r="L251">
        <v>1</v>
      </c>
      <c r="M251">
        <v>1</v>
      </c>
      <c r="N251" s="1">
        <v>25</v>
      </c>
      <c r="O251" s="1">
        <f t="shared" si="124"/>
        <v>13.683537105487634</v>
      </c>
      <c r="P251" s="19">
        <f t="shared" si="125"/>
        <v>19.176724161453308</v>
      </c>
    </row>
    <row r="252" spans="2:16">
      <c r="B252">
        <v>14</v>
      </c>
      <c r="C252">
        <v>22.17</v>
      </c>
      <c r="D252">
        <v>18.34</v>
      </c>
      <c r="E252">
        <f t="shared" ref="E252:E253" si="129">F252-(B252-5.8)*9.81</f>
        <v>181.608</v>
      </c>
      <c r="F252">
        <f t="shared" si="128"/>
        <v>262.05</v>
      </c>
      <c r="G252" s="1">
        <f t="shared" ref="G252:G253" si="130">2.2/(1.2+E252/100)</f>
        <v>0.72942362271557792</v>
      </c>
      <c r="H252">
        <v>0.7</v>
      </c>
      <c r="I252">
        <v>97.6</v>
      </c>
      <c r="J252" s="1">
        <f t="shared" ref="J252:J253" si="131">EXP(1.63+9.7/(I252+0.001)-(15.7/(I252+0.001))^2)</f>
        <v>5.4931870559656755</v>
      </c>
      <c r="K252">
        <v>1.05</v>
      </c>
      <c r="L252">
        <v>1</v>
      </c>
      <c r="M252">
        <v>1</v>
      </c>
      <c r="N252" s="1">
        <v>27</v>
      </c>
      <c r="O252" s="1">
        <f t="shared" ref="O252:O253" si="132">N252*M252*L252*K252*H252*G252</f>
        <v>14.475411792790643</v>
      </c>
      <c r="P252" s="19">
        <f t="shared" ref="P252:P253" si="133">O252+J252</f>
        <v>19.968598848756319</v>
      </c>
    </row>
    <row r="253" spans="2:16">
      <c r="B253">
        <v>15</v>
      </c>
      <c r="C253">
        <v>20.7</v>
      </c>
      <c r="D253">
        <v>16.190000000000001</v>
      </c>
      <c r="E253">
        <f t="shared" si="129"/>
        <v>193.96800000000002</v>
      </c>
      <c r="F253">
        <f t="shared" si="128"/>
        <v>284.22000000000003</v>
      </c>
      <c r="G253" s="1">
        <f t="shared" si="130"/>
        <v>0.70070835244356111</v>
      </c>
      <c r="H253">
        <v>0.7</v>
      </c>
      <c r="I253">
        <v>54.38</v>
      </c>
      <c r="J253" s="1">
        <f t="shared" si="131"/>
        <v>5.6126403107451841</v>
      </c>
      <c r="K253">
        <v>1.05</v>
      </c>
      <c r="L253">
        <v>1</v>
      </c>
      <c r="M253">
        <v>1</v>
      </c>
      <c r="N253" s="1">
        <v>27</v>
      </c>
      <c r="O253" s="1">
        <f t="shared" si="132"/>
        <v>13.905557254242469</v>
      </c>
      <c r="P253" s="19">
        <f t="shared" si="133"/>
        <v>19.518197564987652</v>
      </c>
    </row>
    <row r="254" spans="2:16">
      <c r="E254" s="20"/>
      <c r="G254" s="1"/>
      <c r="I254" s="21"/>
      <c r="J254" s="1"/>
      <c r="N254" s="1"/>
      <c r="O254" s="1"/>
      <c r="P254" s="19"/>
    </row>
    <row r="255" spans="2:16">
      <c r="M255" s="1"/>
      <c r="N255" s="1"/>
    </row>
    <row r="256" spans="2:16">
      <c r="M256" s="1"/>
      <c r="N256" s="1"/>
    </row>
    <row r="257" spans="2:14">
      <c r="M257" s="1"/>
      <c r="N257" s="1"/>
    </row>
    <row r="258" spans="2:14" ht="20.399999999999999">
      <c r="B258" s="22" t="s">
        <v>13</v>
      </c>
      <c r="C258" s="22" t="s">
        <v>47</v>
      </c>
      <c r="D258" s="22" t="s">
        <v>48</v>
      </c>
      <c r="E258" s="22" t="s">
        <v>49</v>
      </c>
      <c r="F258" s="22" t="s">
        <v>50</v>
      </c>
      <c r="G258" s="22" t="s">
        <v>51</v>
      </c>
      <c r="H258" s="22" t="s">
        <v>52</v>
      </c>
      <c r="I258" s="22" t="s">
        <v>53</v>
      </c>
      <c r="J258" s="22" t="s">
        <v>54</v>
      </c>
      <c r="M258" s="1"/>
      <c r="N258" s="1"/>
    </row>
    <row r="259" spans="2:14" ht="15.6">
      <c r="B259" s="23" t="s">
        <v>31</v>
      </c>
      <c r="C259" s="24"/>
      <c r="D259" s="24"/>
      <c r="E259" s="24"/>
      <c r="F259" s="25"/>
      <c r="G259" s="24"/>
      <c r="H259" s="24"/>
      <c r="I259" s="24"/>
      <c r="J259" s="24"/>
      <c r="M259" s="1"/>
      <c r="N259" s="1"/>
    </row>
    <row r="260" spans="2:14">
      <c r="B260">
        <f>B241</f>
        <v>1.5</v>
      </c>
      <c r="C260" s="19">
        <f>P241</f>
        <v>13.066505367659838</v>
      </c>
      <c r="D260">
        <f>E241</f>
        <v>24.285000000000004</v>
      </c>
      <c r="E260">
        <f>F241</f>
        <v>24.285000000000004</v>
      </c>
      <c r="F260" s="26">
        <f>1-0.00765*B260</f>
        <v>0.98852499999999999</v>
      </c>
      <c r="G260" s="26">
        <f>0.65*0.16*(E260/D260)*F260</f>
        <v>0.10280660000000001</v>
      </c>
      <c r="H260" s="27">
        <f>EXP((C260/14.1)+((C260/126)^2)-((C260/23.6)^3)+((C260/25.4)^4)-2.8)</f>
        <v>0.14054410731906786</v>
      </c>
      <c r="I260" s="26">
        <f>((10^2.24)/(6.8^2.56))</f>
        <v>1.2846274075918176</v>
      </c>
      <c r="J260" s="21">
        <f>(H260*I260)/G260</f>
        <v>1.7561791970321001</v>
      </c>
      <c r="M260" s="1"/>
      <c r="N260" s="1"/>
    </row>
    <row r="261" spans="2:14">
      <c r="B261">
        <f t="shared" ref="B261" si="134">B242</f>
        <v>2.9</v>
      </c>
      <c r="C261" s="19">
        <f t="shared" ref="C261:C270" si="135">P242</f>
        <v>12.039486390198398</v>
      </c>
      <c r="D261">
        <f t="shared" ref="D261:D270" si="136">E242</f>
        <v>46.951000000000008</v>
      </c>
      <c r="E261">
        <f t="shared" ref="E261:E270" si="137">F242</f>
        <v>46.951000000000008</v>
      </c>
      <c r="F261" s="26">
        <f t="shared" ref="F261:F264" si="138">1-0.00765*B261</f>
        <v>0.97781499999999999</v>
      </c>
      <c r="G261" s="26">
        <f t="shared" ref="G261:G270" si="139">0.65*0.16*(E261/D261)*F261</f>
        <v>0.10169276000000001</v>
      </c>
      <c r="H261" s="27">
        <f t="shared" ref="H261:H270" si="140">EXP((C261/14.1)+((C261/126)^2)-((C261/23.6)^3)+((C261/25.4)^4)-2.8)</f>
        <v>0.13274908148296077</v>
      </c>
      <c r="I261" s="26">
        <f t="shared" ref="I261:I272" si="141">((10^2.24)/(6.8^2.56))</f>
        <v>1.2846274075918176</v>
      </c>
      <c r="J261" s="21">
        <f t="shared" ref="J261:J272" si="142">(H261*I261)/G261</f>
        <v>1.6769444393647184</v>
      </c>
      <c r="M261" s="1"/>
      <c r="N261" s="1"/>
    </row>
    <row r="262" spans="2:14">
      <c r="B262">
        <f t="shared" ref="B262" si="143">B243</f>
        <v>3</v>
      </c>
      <c r="C262" s="19">
        <f t="shared" si="135"/>
        <v>14.157189257277413</v>
      </c>
      <c r="D262">
        <f t="shared" si="136"/>
        <v>48.570000000000007</v>
      </c>
      <c r="E262">
        <f t="shared" si="137"/>
        <v>48.570000000000007</v>
      </c>
      <c r="F262" s="26">
        <f t="shared" si="138"/>
        <v>0.97704999999999997</v>
      </c>
      <c r="G262" s="26">
        <f t="shared" si="139"/>
        <v>0.1016132</v>
      </c>
      <c r="H262" s="27">
        <f t="shared" si="140"/>
        <v>0.14916820127298111</v>
      </c>
      <c r="I262" s="26">
        <f t="shared" si="141"/>
        <v>1.2846274075918176</v>
      </c>
      <c r="J262" s="21">
        <f t="shared" si="142"/>
        <v>1.8858333336263811</v>
      </c>
      <c r="M262" s="1"/>
      <c r="N262" s="1"/>
    </row>
    <row r="263" spans="2:14">
      <c r="B263">
        <f t="shared" ref="B263" si="144">B244</f>
        <v>4.5</v>
      </c>
      <c r="C263" s="19">
        <f t="shared" si="135"/>
        <v>16.516215186344343</v>
      </c>
      <c r="D263">
        <f t="shared" si="136"/>
        <v>71.235000000000014</v>
      </c>
      <c r="E263">
        <f t="shared" si="137"/>
        <v>71.235000000000014</v>
      </c>
      <c r="F263" s="26">
        <f t="shared" si="138"/>
        <v>0.96557499999999996</v>
      </c>
      <c r="G263" s="26">
        <f t="shared" si="139"/>
        <v>0.1004198</v>
      </c>
      <c r="H263" s="27">
        <f t="shared" si="140"/>
        <v>0.16940820169709062</v>
      </c>
      <c r="I263" s="26">
        <f t="shared" si="141"/>
        <v>1.2846274075918176</v>
      </c>
      <c r="J263" s="21">
        <f t="shared" si="142"/>
        <v>2.1671664250568639</v>
      </c>
      <c r="M263" s="1"/>
      <c r="N263" s="1"/>
    </row>
    <row r="264" spans="2:14">
      <c r="B264">
        <f t="shared" ref="B264" si="145">B245</f>
        <v>6</v>
      </c>
      <c r="C264" s="19">
        <f t="shared" si="135"/>
        <v>16.916760142225829</v>
      </c>
      <c r="D264">
        <f t="shared" si="136"/>
        <v>92.897999999999996</v>
      </c>
      <c r="E264">
        <f t="shared" si="137"/>
        <v>94.86</v>
      </c>
      <c r="F264" s="26">
        <f t="shared" si="138"/>
        <v>0.95409999999999995</v>
      </c>
      <c r="G264" s="26">
        <f t="shared" si="139"/>
        <v>0.10132205541561713</v>
      </c>
      <c r="H264" s="27">
        <f t="shared" si="140"/>
        <v>0.17312228361048065</v>
      </c>
      <c r="I264" s="26">
        <f t="shared" si="141"/>
        <v>1.2846274075918176</v>
      </c>
      <c r="J264" s="21">
        <f t="shared" si="142"/>
        <v>2.1949577461555152</v>
      </c>
      <c r="M264" s="1"/>
      <c r="N264" s="1"/>
    </row>
    <row r="265" spans="2:14">
      <c r="B265">
        <f t="shared" ref="B265" si="146">B246</f>
        <v>7.5</v>
      </c>
      <c r="C265" s="19">
        <f t="shared" si="135"/>
        <v>16.868960505480647</v>
      </c>
      <c r="D265">
        <f t="shared" si="136"/>
        <v>108.04799999999999</v>
      </c>
      <c r="E265">
        <f t="shared" si="137"/>
        <v>124.72499999999999</v>
      </c>
      <c r="F265" s="26">
        <f>1-0.00765*B265</f>
        <v>0.94262500000000005</v>
      </c>
      <c r="G265" s="26">
        <f t="shared" si="139"/>
        <v>0.11316420410373169</v>
      </c>
      <c r="H265" s="27">
        <f t="shared" si="140"/>
        <v>0.1726739727787025</v>
      </c>
      <c r="I265" s="26">
        <f t="shared" si="141"/>
        <v>1.2846274075918176</v>
      </c>
      <c r="J265" s="21">
        <f t="shared" si="142"/>
        <v>1.9601756559517032</v>
      </c>
      <c r="M265" s="1"/>
      <c r="N265" s="1"/>
    </row>
    <row r="266" spans="2:14">
      <c r="B266">
        <f t="shared" ref="B266" si="147">B247</f>
        <v>9</v>
      </c>
      <c r="C266" s="19">
        <f t="shared" si="135"/>
        <v>14.832445209039982</v>
      </c>
      <c r="D266">
        <f t="shared" si="136"/>
        <v>123.19800000000001</v>
      </c>
      <c r="E266">
        <f t="shared" si="137"/>
        <v>154.59</v>
      </c>
      <c r="F266" s="26">
        <f>1.174-0.0267*B266</f>
        <v>0.93369999999999997</v>
      </c>
      <c r="G266" s="26">
        <f t="shared" si="139"/>
        <v>0.1218480091559928</v>
      </c>
      <c r="H266" s="27">
        <f t="shared" si="140"/>
        <v>0.15471501067576368</v>
      </c>
      <c r="I266" s="26">
        <f t="shared" si="141"/>
        <v>1.2846274075918176</v>
      </c>
      <c r="J266" s="21">
        <f t="shared" si="142"/>
        <v>1.6311398475579573</v>
      </c>
      <c r="M266" s="1"/>
      <c r="N266" s="1"/>
    </row>
    <row r="267" spans="2:14">
      <c r="B267">
        <f t="shared" ref="B267" si="148">B248</f>
        <v>10</v>
      </c>
      <c r="C267" s="19">
        <f t="shared" si="135"/>
        <v>14.461279650889242</v>
      </c>
      <c r="D267">
        <f t="shared" si="136"/>
        <v>133.298</v>
      </c>
      <c r="E267">
        <f t="shared" si="137"/>
        <v>174.5</v>
      </c>
      <c r="F267" s="26">
        <f>1.174-0.0267*B267</f>
        <v>0.90699999999999992</v>
      </c>
      <c r="G267" s="26">
        <f t="shared" si="139"/>
        <v>0.12348449339074856</v>
      </c>
      <c r="H267" s="27">
        <f t="shared" si="140"/>
        <v>0.15164480652033238</v>
      </c>
      <c r="I267" s="26">
        <f t="shared" si="141"/>
        <v>1.2846274075918176</v>
      </c>
      <c r="J267" s="21">
        <f t="shared" si="142"/>
        <v>1.5775833007512849</v>
      </c>
      <c r="M267" s="1"/>
      <c r="N267" s="1"/>
    </row>
    <row r="268" spans="2:14">
      <c r="B268">
        <f t="shared" ref="B268" si="149">B249</f>
        <v>10.5</v>
      </c>
      <c r="C268" s="19">
        <f t="shared" si="135"/>
        <v>14.255786340651451</v>
      </c>
      <c r="D268">
        <f t="shared" si="136"/>
        <v>138.34800000000001</v>
      </c>
      <c r="E268">
        <f t="shared" si="137"/>
        <v>184.45500000000001</v>
      </c>
      <c r="F268" s="26">
        <f t="shared" ref="F268" si="150">1.174-0.0267*B268</f>
        <v>0.89364999999999994</v>
      </c>
      <c r="G268" s="26">
        <f t="shared" si="139"/>
        <v>0.12391342063492063</v>
      </c>
      <c r="H268" s="27">
        <f t="shared" si="140"/>
        <v>0.14996751628097169</v>
      </c>
      <c r="I268" s="26">
        <f t="shared" si="141"/>
        <v>1.2846274075918176</v>
      </c>
      <c r="J268" s="21">
        <f t="shared" si="142"/>
        <v>1.5547337865089657</v>
      </c>
      <c r="M268" s="1"/>
      <c r="N268" s="1"/>
    </row>
    <row r="269" spans="2:14">
      <c r="B269">
        <f t="shared" ref="B269" si="151">B250</f>
        <v>12</v>
      </c>
      <c r="C269" s="19">
        <f t="shared" si="135"/>
        <v>15.421027915807922</v>
      </c>
      <c r="D269">
        <f t="shared" si="136"/>
        <v>156.88800000000001</v>
      </c>
      <c r="E269">
        <f t="shared" si="137"/>
        <v>217.71</v>
      </c>
      <c r="F269" s="26">
        <f>1.174-0.0267*B269</f>
        <v>0.85359999999999991</v>
      </c>
      <c r="G269" s="26">
        <f t="shared" si="139"/>
        <v>0.12319026709499771</v>
      </c>
      <c r="H269" s="27">
        <f t="shared" si="140"/>
        <v>0.15969932703747378</v>
      </c>
      <c r="I269" s="26">
        <f t="shared" si="141"/>
        <v>1.2846274075918176</v>
      </c>
      <c r="J269" s="21">
        <f t="shared" si="142"/>
        <v>1.6653436779068265</v>
      </c>
      <c r="M269" s="1"/>
      <c r="N269" s="1"/>
    </row>
    <row r="270" spans="2:14">
      <c r="B270">
        <f t="shared" ref="B270" si="152">B251</f>
        <v>13.5</v>
      </c>
      <c r="C270" s="19">
        <f t="shared" si="135"/>
        <v>19.176724161453308</v>
      </c>
      <c r="D270">
        <f t="shared" si="136"/>
        <v>175.428</v>
      </c>
      <c r="E270">
        <f t="shared" si="137"/>
        <v>250.965</v>
      </c>
      <c r="F270" s="26">
        <f>1.174-0.0267*B270</f>
        <v>0.81354999999999988</v>
      </c>
      <c r="G270" s="26">
        <f t="shared" si="139"/>
        <v>0.12104081376975169</v>
      </c>
      <c r="H270" s="27">
        <f t="shared" si="140"/>
        <v>0.19624394054233754</v>
      </c>
      <c r="I270" s="26">
        <f t="shared" si="141"/>
        <v>1.2846274075918176</v>
      </c>
      <c r="J270" s="21">
        <f t="shared" si="142"/>
        <v>2.0827713953911484</v>
      </c>
    </row>
    <row r="271" spans="2:14">
      <c r="B271">
        <f t="shared" ref="B271" si="153">B252</f>
        <v>14</v>
      </c>
      <c r="C271" s="19">
        <f t="shared" ref="C271:C272" si="154">P252</f>
        <v>19.968598848756319</v>
      </c>
      <c r="D271">
        <f t="shared" ref="D271:D272" si="155">E252</f>
        <v>181.608</v>
      </c>
      <c r="E271">
        <f t="shared" ref="E271:E272" si="156">F252</f>
        <v>262.05</v>
      </c>
      <c r="F271" s="26">
        <f t="shared" ref="F271:F272" si="157">1.174-0.0267*B271</f>
        <v>0.80019999999999991</v>
      </c>
      <c r="G271" s="26">
        <f t="shared" ref="G271:G272" si="158">0.65*0.16*(E271/D271)*F271</f>
        <v>0.12008287432271707</v>
      </c>
      <c r="H271" s="27">
        <f t="shared" ref="H271:H272" si="159">EXP((C271/14.1)+((C271/126)^2)-((C271/23.6)^3)+((C271/25.4)^4)-2.8)</f>
        <v>0.20547176848332677</v>
      </c>
      <c r="I271" s="26">
        <f t="shared" si="141"/>
        <v>1.2846274075918176</v>
      </c>
      <c r="J271" s="21">
        <f t="shared" si="142"/>
        <v>2.1981041573894746</v>
      </c>
    </row>
    <row r="272" spans="2:14">
      <c r="B272">
        <f t="shared" ref="B272" si="160">B253</f>
        <v>15</v>
      </c>
      <c r="C272" s="19">
        <f t="shared" si="154"/>
        <v>19.518197564987652</v>
      </c>
      <c r="D272">
        <f t="shared" si="155"/>
        <v>193.96800000000002</v>
      </c>
      <c r="E272">
        <f t="shared" si="156"/>
        <v>284.22000000000003</v>
      </c>
      <c r="F272" s="26">
        <f t="shared" si="157"/>
        <v>0.77349999999999985</v>
      </c>
      <c r="G272" s="26">
        <f t="shared" si="158"/>
        <v>0.11787404974016331</v>
      </c>
      <c r="H272" s="27">
        <f t="shared" si="159"/>
        <v>0.20013699440788749</v>
      </c>
      <c r="I272" s="26">
        <f t="shared" si="141"/>
        <v>1.2846274075918176</v>
      </c>
      <c r="J272" s="21">
        <f t="shared" si="142"/>
        <v>2.1811541120048599</v>
      </c>
    </row>
    <row r="285" spans="4:17" ht="22.8">
      <c r="E285" s="31" t="s">
        <v>60</v>
      </c>
      <c r="F285" s="31"/>
      <c r="G285" s="31"/>
      <c r="H285" s="31"/>
      <c r="N285" s="1"/>
      <c r="O285" s="1"/>
    </row>
    <row r="286" spans="4:17" ht="24.6">
      <c r="D286" s="28"/>
      <c r="E286" s="29" t="s">
        <v>1</v>
      </c>
      <c r="F286" s="29"/>
      <c r="G286" s="29"/>
      <c r="H286" s="29"/>
      <c r="I286" s="29"/>
      <c r="J286" s="29"/>
      <c r="K286" s="29"/>
      <c r="L286" s="28"/>
      <c r="N286" s="1"/>
      <c r="O286" s="1"/>
      <c r="Q286" s="2" t="s">
        <v>2</v>
      </c>
    </row>
    <row r="287" spans="4:17" ht="24.6">
      <c r="E287" s="3" t="s">
        <v>3</v>
      </c>
      <c r="F287" s="3"/>
      <c r="G287" s="3"/>
      <c r="H287" s="3"/>
      <c r="I287" s="3"/>
      <c r="N287" s="1"/>
      <c r="O287" s="1"/>
    </row>
    <row r="288" spans="4:17">
      <c r="N288" s="1"/>
      <c r="O288" s="1"/>
    </row>
    <row r="289" spans="2:16">
      <c r="C289" s="4" t="s">
        <v>4</v>
      </c>
      <c r="D289" s="4" t="s">
        <v>4</v>
      </c>
      <c r="E289" s="5" t="s">
        <v>5</v>
      </c>
      <c r="F289" s="5" t="s">
        <v>6</v>
      </c>
      <c r="G289" s="5" t="s">
        <v>7</v>
      </c>
      <c r="H289" s="5" t="s">
        <v>8</v>
      </c>
      <c r="I289" s="5" t="s">
        <v>9</v>
      </c>
      <c r="J289" s="5" t="s">
        <v>7</v>
      </c>
      <c r="K289" s="5" t="s">
        <v>7</v>
      </c>
      <c r="L289" s="5" t="s">
        <v>7</v>
      </c>
      <c r="M289" s="5" t="s">
        <v>10</v>
      </c>
      <c r="N289" s="6" t="s">
        <v>11</v>
      </c>
      <c r="O289" s="6" t="s">
        <v>12</v>
      </c>
      <c r="P289" s="5" t="s">
        <v>12</v>
      </c>
    </row>
    <row r="290" spans="2:16">
      <c r="B290" s="7" t="s">
        <v>13</v>
      </c>
      <c r="C290" s="4" t="s">
        <v>14</v>
      </c>
      <c r="D290" s="4" t="s">
        <v>14</v>
      </c>
      <c r="E290" s="5" t="s">
        <v>14</v>
      </c>
      <c r="F290" s="5" t="s">
        <v>14</v>
      </c>
      <c r="G290" s="5" t="s">
        <v>15</v>
      </c>
      <c r="H290" s="5" t="s">
        <v>16</v>
      </c>
      <c r="I290" s="5" t="s">
        <v>17</v>
      </c>
      <c r="J290" s="5" t="s">
        <v>18</v>
      </c>
      <c r="K290" s="5" t="s">
        <v>19</v>
      </c>
      <c r="L290" s="5" t="s">
        <v>20</v>
      </c>
      <c r="M290" s="5" t="s">
        <v>21</v>
      </c>
      <c r="N290" s="6" t="s">
        <v>22</v>
      </c>
      <c r="O290" s="6" t="s">
        <v>22</v>
      </c>
      <c r="P290" s="5" t="s">
        <v>22</v>
      </c>
    </row>
    <row r="291" spans="2:16" ht="16.2">
      <c r="B291" s="8"/>
      <c r="C291" s="4" t="s">
        <v>23</v>
      </c>
      <c r="D291" s="4" t="s">
        <v>24</v>
      </c>
      <c r="E291" s="5" t="s">
        <v>25</v>
      </c>
      <c r="F291" s="5" t="s">
        <v>25</v>
      </c>
      <c r="G291" s="9"/>
      <c r="H291" s="5" t="s">
        <v>7</v>
      </c>
      <c r="I291" s="9"/>
      <c r="J291" s="9"/>
      <c r="K291" s="5" t="s">
        <v>26</v>
      </c>
      <c r="L291" s="5" t="s">
        <v>27</v>
      </c>
      <c r="M291" s="5" t="s">
        <v>28</v>
      </c>
      <c r="N291" s="10"/>
      <c r="O291" s="6" t="s">
        <v>29</v>
      </c>
      <c r="P291" s="5" t="s">
        <v>30</v>
      </c>
    </row>
    <row r="292" spans="2:16" ht="23.4">
      <c r="B292" s="8" t="s">
        <v>31</v>
      </c>
      <c r="C292" s="11" t="s">
        <v>32</v>
      </c>
      <c r="D292" s="11" t="s">
        <v>33</v>
      </c>
      <c r="E292" s="12" t="s">
        <v>34</v>
      </c>
      <c r="F292" s="13" t="s">
        <v>35</v>
      </c>
      <c r="G292" s="14" t="s">
        <v>36</v>
      </c>
      <c r="H292" s="14" t="s">
        <v>37</v>
      </c>
      <c r="I292" s="14" t="s">
        <v>38</v>
      </c>
      <c r="J292" s="14" t="s">
        <v>39</v>
      </c>
      <c r="K292" s="5" t="s">
        <v>40</v>
      </c>
      <c r="L292" s="9"/>
      <c r="M292" s="9"/>
      <c r="N292" s="10"/>
      <c r="O292" s="15" t="s">
        <v>41</v>
      </c>
      <c r="P292" s="5" t="s">
        <v>7</v>
      </c>
    </row>
    <row r="293" spans="2:16" ht="21">
      <c r="J293" s="16"/>
      <c r="K293" s="14" t="s">
        <v>42</v>
      </c>
      <c r="L293" s="14" t="s">
        <v>43</v>
      </c>
      <c r="M293" s="14" t="s">
        <v>44</v>
      </c>
      <c r="N293" s="17" t="s">
        <v>45</v>
      </c>
      <c r="O293" s="10"/>
      <c r="P293" s="18" t="s">
        <v>46</v>
      </c>
    </row>
    <row r="294" spans="2:16">
      <c r="N294" s="1"/>
      <c r="O294" s="1"/>
    </row>
    <row r="295" spans="2:16">
      <c r="B295">
        <v>1.5</v>
      </c>
      <c r="D295">
        <v>18.05</v>
      </c>
      <c r="E295">
        <f>F295</f>
        <v>27.075000000000003</v>
      </c>
      <c r="F295">
        <f>B295*D295</f>
        <v>27.075000000000003</v>
      </c>
      <c r="G295" s="1">
        <f>2.2/(1.2+E295/100)</f>
        <v>1.4958354580996092</v>
      </c>
      <c r="H295">
        <v>0.7</v>
      </c>
      <c r="I295">
        <v>96.64</v>
      </c>
      <c r="J295" s="1">
        <f>EXP(1.63+9.7/(I295+0.001)-(15.7/(I295+0.001))^2)</f>
        <v>5.4957728522539169</v>
      </c>
      <c r="K295">
        <v>1.05</v>
      </c>
      <c r="L295">
        <v>0.75</v>
      </c>
      <c r="M295">
        <v>1</v>
      </c>
      <c r="N295" s="1">
        <v>20</v>
      </c>
      <c r="O295" s="1">
        <f>N295*M295*L295*K295*H295*G295</f>
        <v>16.49158592554819</v>
      </c>
      <c r="P295" s="19">
        <f>O295+J295</f>
        <v>21.987358777802108</v>
      </c>
    </row>
    <row r="296" spans="2:16">
      <c r="B296">
        <v>2.9</v>
      </c>
      <c r="D296">
        <v>18.05</v>
      </c>
      <c r="E296">
        <f t="shared" ref="E296:E298" si="161">F296</f>
        <v>52.344999999999999</v>
      </c>
      <c r="F296">
        <f>F295+(B296-B295)*D295</f>
        <v>52.344999999999999</v>
      </c>
      <c r="G296" s="1">
        <f t="shared" ref="G296:G306" si="162">2.2/(1.2+E296/100)</f>
        <v>1.2765093272215615</v>
      </c>
      <c r="H296">
        <v>0.7</v>
      </c>
      <c r="I296">
        <v>96.64</v>
      </c>
      <c r="J296" s="1">
        <f t="shared" ref="J296:J306" si="163">EXP(1.63+9.7/(I296+0.001)-(15.7/(I296+0.001))^2)</f>
        <v>5.4957728522539169</v>
      </c>
      <c r="K296">
        <v>1.05</v>
      </c>
      <c r="L296">
        <v>0.75</v>
      </c>
      <c r="M296">
        <v>1</v>
      </c>
      <c r="N296" s="1">
        <v>20</v>
      </c>
      <c r="O296" s="1">
        <f t="shared" ref="O296:O306" si="164">N296*M296*L296*K296*H296*G296</f>
        <v>14.073515332617713</v>
      </c>
      <c r="P296" s="19">
        <f t="shared" ref="P296:P306" si="165">O296+J296</f>
        <v>19.569288184871631</v>
      </c>
    </row>
    <row r="297" spans="2:16">
      <c r="B297">
        <v>3</v>
      </c>
      <c r="D297">
        <v>14.62</v>
      </c>
      <c r="E297">
        <f t="shared" si="161"/>
        <v>54.15</v>
      </c>
      <c r="F297">
        <f t="shared" ref="F297:F298" si="166">F296+(B297-B296)*D296</f>
        <v>54.15</v>
      </c>
      <c r="G297" s="1">
        <f t="shared" si="162"/>
        <v>1.2632787826586278</v>
      </c>
      <c r="H297">
        <v>0.7</v>
      </c>
      <c r="I297">
        <v>62.82</v>
      </c>
      <c r="J297" s="1">
        <f t="shared" si="163"/>
        <v>5.5954218927018378</v>
      </c>
      <c r="K297">
        <v>1.05</v>
      </c>
      <c r="L297">
        <v>0.75</v>
      </c>
      <c r="M297">
        <v>1</v>
      </c>
      <c r="N297" s="1">
        <v>14</v>
      </c>
      <c r="O297" s="1">
        <f t="shared" si="164"/>
        <v>9.7493540051679588</v>
      </c>
      <c r="P297" s="19">
        <f t="shared" si="165"/>
        <v>15.344775897869797</v>
      </c>
    </row>
    <row r="298" spans="2:16">
      <c r="B298">
        <v>4.5</v>
      </c>
      <c r="C298">
        <v>19.420000000000002</v>
      </c>
      <c r="D298">
        <v>14.62</v>
      </c>
      <c r="E298">
        <f t="shared" si="161"/>
        <v>76.08</v>
      </c>
      <c r="F298">
        <f t="shared" si="166"/>
        <v>76.08</v>
      </c>
      <c r="G298" s="1">
        <f t="shared" si="162"/>
        <v>1.1219910240718076</v>
      </c>
      <c r="H298">
        <v>0.7</v>
      </c>
      <c r="I298">
        <v>62.82</v>
      </c>
      <c r="J298" s="1">
        <f t="shared" si="163"/>
        <v>5.5954218927018378</v>
      </c>
      <c r="K298">
        <v>1.05</v>
      </c>
      <c r="L298">
        <v>1</v>
      </c>
      <c r="M298">
        <v>1</v>
      </c>
      <c r="N298" s="1">
        <v>7</v>
      </c>
      <c r="O298" s="1">
        <f t="shared" si="164"/>
        <v>5.7726438188494509</v>
      </c>
      <c r="P298" s="19">
        <f t="shared" si="165"/>
        <v>11.368065711551289</v>
      </c>
    </row>
    <row r="299" spans="2:16">
      <c r="B299">
        <v>6</v>
      </c>
      <c r="C299">
        <v>19.420000000000002</v>
      </c>
      <c r="D299">
        <v>14.62</v>
      </c>
      <c r="E299">
        <f>F299-(B299-5.8)*9.81</f>
        <v>97.007999999999996</v>
      </c>
      <c r="F299">
        <v>98.97</v>
      </c>
      <c r="G299" s="1">
        <f t="shared" si="162"/>
        <v>1.0137875101378753</v>
      </c>
      <c r="H299">
        <v>0.7</v>
      </c>
      <c r="I299">
        <v>62.82</v>
      </c>
      <c r="J299" s="1">
        <f t="shared" si="163"/>
        <v>5.5954218927018378</v>
      </c>
      <c r="K299">
        <v>1.05</v>
      </c>
      <c r="L299">
        <v>1</v>
      </c>
      <c r="M299">
        <v>1</v>
      </c>
      <c r="N299" s="1">
        <v>11</v>
      </c>
      <c r="O299" s="1">
        <f t="shared" si="164"/>
        <v>8.1964720194647231</v>
      </c>
      <c r="P299" s="19">
        <f t="shared" si="165"/>
        <v>13.791893912166561</v>
      </c>
    </row>
    <row r="300" spans="2:16">
      <c r="B300">
        <v>7.5</v>
      </c>
      <c r="C300">
        <v>19.420000000000002</v>
      </c>
      <c r="D300">
        <v>14.62</v>
      </c>
      <c r="E300">
        <f t="shared" ref="E300:E306" si="167">F300-(B300-5.8)*9.81</f>
        <v>111.42299999999999</v>
      </c>
      <c r="F300">
        <f>F299+(B300-B299)*C299</f>
        <v>128.1</v>
      </c>
      <c r="G300" s="1">
        <f t="shared" si="162"/>
        <v>0.95064016973248133</v>
      </c>
      <c r="H300">
        <v>0.7</v>
      </c>
      <c r="I300">
        <v>62.82</v>
      </c>
      <c r="J300" s="1">
        <f t="shared" si="163"/>
        <v>5.5954218927018378</v>
      </c>
      <c r="K300">
        <v>1.05</v>
      </c>
      <c r="L300">
        <v>1</v>
      </c>
      <c r="M300">
        <v>1</v>
      </c>
      <c r="N300" s="1">
        <v>12</v>
      </c>
      <c r="O300" s="1">
        <f t="shared" si="164"/>
        <v>8.3846462970404865</v>
      </c>
      <c r="P300" s="19">
        <f t="shared" si="165"/>
        <v>13.980068189742324</v>
      </c>
    </row>
    <row r="301" spans="2:16">
      <c r="B301">
        <v>9</v>
      </c>
      <c r="C301">
        <v>19.420000000000002</v>
      </c>
      <c r="D301">
        <v>14.62</v>
      </c>
      <c r="E301">
        <f t="shared" si="167"/>
        <v>125.83799999999999</v>
      </c>
      <c r="F301">
        <f t="shared" ref="F301:F306" si="168">F300+(B301-B300)*C300</f>
        <v>157.22999999999999</v>
      </c>
      <c r="G301" s="1">
        <f t="shared" si="162"/>
        <v>0.89489826633799496</v>
      </c>
      <c r="H301">
        <v>0.7</v>
      </c>
      <c r="I301">
        <v>62.82</v>
      </c>
      <c r="J301" s="1">
        <f t="shared" si="163"/>
        <v>5.5954218927018378</v>
      </c>
      <c r="K301">
        <v>1.05</v>
      </c>
      <c r="L301">
        <v>1</v>
      </c>
      <c r="M301">
        <v>1</v>
      </c>
      <c r="N301" s="1">
        <v>15</v>
      </c>
      <c r="O301" s="1">
        <f t="shared" si="164"/>
        <v>9.8662533863763926</v>
      </c>
      <c r="P301" s="19">
        <f t="shared" si="165"/>
        <v>15.46167527907823</v>
      </c>
    </row>
    <row r="302" spans="2:16">
      <c r="B302">
        <v>10.5</v>
      </c>
      <c r="C302">
        <v>19.420000000000002</v>
      </c>
      <c r="D302">
        <v>14.62</v>
      </c>
      <c r="E302">
        <f t="shared" si="167"/>
        <v>140.25299999999999</v>
      </c>
      <c r="F302">
        <f t="shared" si="168"/>
        <v>186.35999999999999</v>
      </c>
      <c r="G302" s="1">
        <f t="shared" si="162"/>
        <v>0.84533127379895734</v>
      </c>
      <c r="H302">
        <v>0.7</v>
      </c>
      <c r="I302">
        <v>62.82</v>
      </c>
      <c r="J302" s="1">
        <f t="shared" si="163"/>
        <v>5.5954218927018378</v>
      </c>
      <c r="K302">
        <v>1.05</v>
      </c>
      <c r="L302">
        <v>1</v>
      </c>
      <c r="M302">
        <v>1</v>
      </c>
      <c r="N302" s="1">
        <v>23</v>
      </c>
      <c r="O302" s="1">
        <f t="shared" si="164"/>
        <v>14.290325183571374</v>
      </c>
      <c r="P302" s="19">
        <f t="shared" si="165"/>
        <v>19.885747076273212</v>
      </c>
    </row>
    <row r="303" spans="2:16">
      <c r="B303">
        <v>12</v>
      </c>
      <c r="C303">
        <v>19.420000000000002</v>
      </c>
      <c r="D303">
        <v>14.62</v>
      </c>
      <c r="E303">
        <f t="shared" si="167"/>
        <v>154.66799999999998</v>
      </c>
      <c r="F303">
        <f t="shared" si="168"/>
        <v>215.48999999999998</v>
      </c>
      <c r="G303" s="1">
        <f t="shared" si="162"/>
        <v>0.80096698559715751</v>
      </c>
      <c r="H303">
        <v>0.7</v>
      </c>
      <c r="I303">
        <v>62.82</v>
      </c>
      <c r="J303" s="1">
        <f t="shared" si="163"/>
        <v>5.5954218927018378</v>
      </c>
      <c r="K303">
        <v>1.05</v>
      </c>
      <c r="L303">
        <v>1</v>
      </c>
      <c r="M303">
        <v>1</v>
      </c>
      <c r="N303" s="1">
        <v>29</v>
      </c>
      <c r="O303" s="1">
        <f t="shared" si="164"/>
        <v>17.072611298003412</v>
      </c>
      <c r="P303" s="19">
        <f t="shared" si="165"/>
        <v>22.668033190705252</v>
      </c>
    </row>
    <row r="304" spans="2:16">
      <c r="B304">
        <v>13.5</v>
      </c>
      <c r="C304">
        <v>19.420000000000002</v>
      </c>
      <c r="D304">
        <v>14.62</v>
      </c>
      <c r="E304">
        <f t="shared" si="167"/>
        <v>169.08299999999997</v>
      </c>
      <c r="F304">
        <f t="shared" si="168"/>
        <v>244.61999999999998</v>
      </c>
      <c r="G304" s="1">
        <f t="shared" si="162"/>
        <v>0.76102710986118194</v>
      </c>
      <c r="H304">
        <v>0.7</v>
      </c>
      <c r="I304">
        <v>62.82</v>
      </c>
      <c r="J304" s="1">
        <f t="shared" si="163"/>
        <v>5.5954218927018378</v>
      </c>
      <c r="K304">
        <v>1.05</v>
      </c>
      <c r="L304">
        <v>1</v>
      </c>
      <c r="M304">
        <v>1</v>
      </c>
      <c r="N304" s="1">
        <v>42</v>
      </c>
      <c r="O304" s="1">
        <f t="shared" si="164"/>
        <v>23.492906881414683</v>
      </c>
      <c r="P304" s="19">
        <f t="shared" si="165"/>
        <v>29.088328774116519</v>
      </c>
    </row>
    <row r="305" spans="2:16">
      <c r="B305">
        <v>15</v>
      </c>
      <c r="C305">
        <v>19.420000000000002</v>
      </c>
      <c r="D305">
        <v>14.62</v>
      </c>
      <c r="E305">
        <f t="shared" si="167"/>
        <v>183.49799999999999</v>
      </c>
      <c r="F305">
        <f t="shared" si="168"/>
        <v>273.75</v>
      </c>
      <c r="G305" s="1">
        <f t="shared" si="162"/>
        <v>0.72488121832763319</v>
      </c>
      <c r="H305">
        <v>0.7</v>
      </c>
      <c r="I305">
        <v>62.82</v>
      </c>
      <c r="J305" s="1">
        <f t="shared" si="163"/>
        <v>5.5954218927018378</v>
      </c>
      <c r="K305">
        <v>1.05</v>
      </c>
      <c r="L305">
        <v>1</v>
      </c>
      <c r="M305">
        <v>1</v>
      </c>
      <c r="N305" s="1">
        <v>48</v>
      </c>
      <c r="O305" s="1">
        <f t="shared" si="164"/>
        <v>25.573809382598899</v>
      </c>
      <c r="P305" s="19">
        <f t="shared" si="165"/>
        <v>31.169231275300739</v>
      </c>
    </row>
    <row r="306" spans="2:16">
      <c r="B306">
        <v>16</v>
      </c>
      <c r="C306">
        <v>19.420000000000002</v>
      </c>
      <c r="D306">
        <v>14.62</v>
      </c>
      <c r="E306">
        <f t="shared" si="167"/>
        <v>193.108</v>
      </c>
      <c r="F306">
        <f t="shared" si="168"/>
        <v>293.17</v>
      </c>
      <c r="G306" s="1">
        <f t="shared" si="162"/>
        <v>0.70263295731824171</v>
      </c>
      <c r="H306">
        <v>0.7</v>
      </c>
      <c r="I306">
        <v>62.82</v>
      </c>
      <c r="J306" s="1">
        <f t="shared" si="163"/>
        <v>5.5954218927018378</v>
      </c>
      <c r="K306">
        <v>1.05</v>
      </c>
      <c r="L306">
        <v>1</v>
      </c>
      <c r="M306">
        <v>1</v>
      </c>
      <c r="N306" s="1">
        <v>48</v>
      </c>
      <c r="O306" s="1">
        <f t="shared" si="164"/>
        <v>24.788890734187568</v>
      </c>
      <c r="P306" s="19">
        <f t="shared" si="165"/>
        <v>30.384312626889404</v>
      </c>
    </row>
    <row r="307" spans="2:16">
      <c r="E307" s="20"/>
      <c r="G307" s="1"/>
      <c r="I307" s="21"/>
      <c r="J307" s="1"/>
      <c r="N307" s="1"/>
      <c r="O307" s="1"/>
      <c r="P307" s="19"/>
    </row>
    <row r="308" spans="2:16">
      <c r="M308" s="1"/>
      <c r="N308" s="1"/>
    </row>
    <row r="309" spans="2:16">
      <c r="M309" s="1"/>
      <c r="N309" s="1"/>
    </row>
    <row r="310" spans="2:16">
      <c r="M310" s="1"/>
      <c r="N310" s="1"/>
    </row>
    <row r="311" spans="2:16" ht="20.399999999999999">
      <c r="B311" s="22" t="s">
        <v>13</v>
      </c>
      <c r="C311" s="22" t="s">
        <v>47</v>
      </c>
      <c r="D311" s="22" t="s">
        <v>48</v>
      </c>
      <c r="E311" s="22" t="s">
        <v>49</v>
      </c>
      <c r="F311" s="22" t="s">
        <v>50</v>
      </c>
      <c r="G311" s="22" t="s">
        <v>51</v>
      </c>
      <c r="H311" s="22" t="s">
        <v>52</v>
      </c>
      <c r="I311" s="22" t="s">
        <v>53</v>
      </c>
      <c r="J311" s="22" t="s">
        <v>54</v>
      </c>
      <c r="M311" s="1"/>
      <c r="N311" s="1"/>
    </row>
    <row r="312" spans="2:16" ht="15.6">
      <c r="B312" s="23" t="s">
        <v>31</v>
      </c>
      <c r="C312" s="24"/>
      <c r="D312" s="24"/>
      <c r="E312" s="24"/>
      <c r="F312" s="25"/>
      <c r="G312" s="24"/>
      <c r="H312" s="24"/>
      <c r="I312" s="24"/>
      <c r="J312" s="24"/>
      <c r="M312" s="1"/>
      <c r="N312" s="1"/>
    </row>
    <row r="313" spans="2:16">
      <c r="B313">
        <f>B295</f>
        <v>1.5</v>
      </c>
      <c r="C313" s="19">
        <f t="shared" ref="C313:C319" si="169">P295</f>
        <v>21.987358777802108</v>
      </c>
      <c r="D313">
        <f t="shared" ref="D313:E319" si="170">E295</f>
        <v>27.075000000000003</v>
      </c>
      <c r="E313">
        <f t="shared" si="170"/>
        <v>27.075000000000003</v>
      </c>
      <c r="F313" s="26">
        <f>1-0.00765*B313</f>
        <v>0.98852499999999999</v>
      </c>
      <c r="G313" s="26">
        <f>0.65*0.16*(E313/D313)*F313</f>
        <v>0.10280660000000001</v>
      </c>
      <c r="H313" s="27">
        <f>EXP((C313/14.1)+((C313/126)^2)-((C313/23.6)^3)+((C313/25.4)^4)-2.8)</f>
        <v>0.23285395782119819</v>
      </c>
      <c r="I313" s="26">
        <f>((10^2.24)/(6.8^2.56))</f>
        <v>1.2846274075918176</v>
      </c>
      <c r="J313" s="21">
        <f>(H313*I313)/G313</f>
        <v>2.9096437017014494</v>
      </c>
      <c r="M313" s="1"/>
      <c r="N313" s="1"/>
    </row>
    <row r="314" spans="2:16">
      <c r="B314">
        <f t="shared" ref="B314" si="171">B296</f>
        <v>2.9</v>
      </c>
      <c r="C314" s="19">
        <f t="shared" si="169"/>
        <v>19.569288184871631</v>
      </c>
      <c r="D314">
        <f t="shared" si="170"/>
        <v>52.344999999999999</v>
      </c>
      <c r="E314">
        <f t="shared" si="170"/>
        <v>52.344999999999999</v>
      </c>
      <c r="F314" s="26">
        <f t="shared" ref="F314:F317" si="172">1-0.00765*B314</f>
        <v>0.97781499999999999</v>
      </c>
      <c r="G314" s="26">
        <f t="shared" ref="G314:G324" si="173">0.65*0.16*(E314/D314)*F314</f>
        <v>0.10169276000000001</v>
      </c>
      <c r="H314" s="27">
        <f t="shared" ref="H314:H324" si="174">EXP((C314/14.1)+((C314/126)^2)-((C314/23.6)^3)+((C314/25.4)^4)-2.8)</f>
        <v>0.20073036905851993</v>
      </c>
      <c r="I314" s="26">
        <f t="shared" ref="I314:I324" si="175">((10^2.24)/(6.8^2.56))</f>
        <v>1.2846274075918176</v>
      </c>
      <c r="J314" s="21">
        <f t="shared" ref="J314:J324" si="176">(H314*I314)/G314</f>
        <v>2.5357137875753915</v>
      </c>
      <c r="M314" s="1"/>
      <c r="N314" s="1"/>
    </row>
    <row r="315" spans="2:16">
      <c r="B315">
        <f t="shared" ref="B315" si="177">B297</f>
        <v>3</v>
      </c>
      <c r="C315" s="19">
        <f t="shared" si="169"/>
        <v>15.344775897869797</v>
      </c>
      <c r="D315">
        <f t="shared" si="170"/>
        <v>54.15</v>
      </c>
      <c r="E315">
        <f t="shared" si="170"/>
        <v>54.15</v>
      </c>
      <c r="F315" s="26">
        <f t="shared" si="172"/>
        <v>0.97704999999999997</v>
      </c>
      <c r="G315" s="26">
        <f t="shared" si="173"/>
        <v>0.1016132</v>
      </c>
      <c r="H315" s="27">
        <f t="shared" si="174"/>
        <v>0.15904512328601997</v>
      </c>
      <c r="I315" s="26">
        <f t="shared" si="175"/>
        <v>1.2846274075918176</v>
      </c>
      <c r="J315" s="21">
        <f t="shared" si="176"/>
        <v>2.010700621740491</v>
      </c>
      <c r="M315" s="1"/>
      <c r="N315" s="1"/>
    </row>
    <row r="316" spans="2:16">
      <c r="B316">
        <f t="shared" ref="B316" si="178">B298</f>
        <v>4.5</v>
      </c>
      <c r="C316" s="19">
        <f t="shared" si="169"/>
        <v>11.368065711551289</v>
      </c>
      <c r="D316">
        <f t="shared" si="170"/>
        <v>76.08</v>
      </c>
      <c r="E316">
        <f t="shared" si="170"/>
        <v>76.08</v>
      </c>
      <c r="F316" s="26">
        <f t="shared" si="172"/>
        <v>0.96557499999999996</v>
      </c>
      <c r="G316" s="26">
        <f t="shared" si="173"/>
        <v>0.1004198</v>
      </c>
      <c r="H316" s="27">
        <f t="shared" si="174"/>
        <v>0.12780380042585979</v>
      </c>
      <c r="I316" s="26">
        <f t="shared" si="175"/>
        <v>1.2846274075918176</v>
      </c>
      <c r="J316" s="21">
        <f t="shared" si="176"/>
        <v>1.6349391735639214</v>
      </c>
      <c r="M316" s="1"/>
      <c r="N316" s="1"/>
    </row>
    <row r="317" spans="2:16">
      <c r="B317">
        <f t="shared" ref="B317" si="179">B299</f>
        <v>6</v>
      </c>
      <c r="C317" s="19">
        <f t="shared" si="169"/>
        <v>13.791893912166561</v>
      </c>
      <c r="D317">
        <f t="shared" si="170"/>
        <v>97.007999999999996</v>
      </c>
      <c r="E317">
        <f t="shared" si="170"/>
        <v>98.97</v>
      </c>
      <c r="F317" s="26">
        <f t="shared" si="172"/>
        <v>0.95409999999999995</v>
      </c>
      <c r="G317" s="26">
        <f t="shared" si="173"/>
        <v>0.10123326744186048</v>
      </c>
      <c r="H317" s="27">
        <f t="shared" si="174"/>
        <v>0.14623644289692045</v>
      </c>
      <c r="I317" s="26">
        <f t="shared" si="175"/>
        <v>1.2846274075918176</v>
      </c>
      <c r="J317" s="21">
        <f t="shared" si="176"/>
        <v>1.8557075878441811</v>
      </c>
      <c r="M317" s="1"/>
      <c r="N317" s="1"/>
    </row>
    <row r="318" spans="2:16">
      <c r="B318">
        <f t="shared" ref="B318" si="180">B300</f>
        <v>7.5</v>
      </c>
      <c r="C318" s="19">
        <f t="shared" si="169"/>
        <v>13.980068189742324</v>
      </c>
      <c r="D318">
        <f t="shared" si="170"/>
        <v>111.42299999999999</v>
      </c>
      <c r="E318">
        <f t="shared" si="170"/>
        <v>128.1</v>
      </c>
      <c r="F318" s="26">
        <f>1-0.00765*B318</f>
        <v>0.94262500000000005</v>
      </c>
      <c r="G318" s="26">
        <f t="shared" si="173"/>
        <v>0.11270588029401471</v>
      </c>
      <c r="H318" s="27">
        <f t="shared" si="174"/>
        <v>0.14774094026253431</v>
      </c>
      <c r="I318" s="26">
        <f t="shared" si="175"/>
        <v>1.2846274075918176</v>
      </c>
      <c r="J318" s="21">
        <f t="shared" si="176"/>
        <v>1.6839588190920329</v>
      </c>
      <c r="M318" s="1"/>
      <c r="N318" s="1"/>
    </row>
    <row r="319" spans="2:16">
      <c r="B319">
        <f t="shared" ref="B319" si="181">B301</f>
        <v>9</v>
      </c>
      <c r="C319" s="19">
        <f t="shared" si="169"/>
        <v>15.46167527907823</v>
      </c>
      <c r="D319">
        <f t="shared" si="170"/>
        <v>125.83799999999999</v>
      </c>
      <c r="E319">
        <f t="shared" si="170"/>
        <v>157.22999999999999</v>
      </c>
      <c r="F319" s="26">
        <f>1.174-0.0267*B319</f>
        <v>0.93369999999999997</v>
      </c>
      <c r="G319" s="26">
        <f t="shared" si="173"/>
        <v>0.12132891260191675</v>
      </c>
      <c r="H319" s="27">
        <f t="shared" si="174"/>
        <v>0.16004913598864351</v>
      </c>
      <c r="I319" s="26">
        <f t="shared" si="175"/>
        <v>1.2846274075918176</v>
      </c>
      <c r="J319" s="21">
        <f t="shared" si="176"/>
        <v>1.6945961374185534</v>
      </c>
      <c r="M319" s="1"/>
      <c r="N319" s="1"/>
    </row>
    <row r="320" spans="2:16">
      <c r="B320">
        <f t="shared" ref="B320" si="182">B302</f>
        <v>10.5</v>
      </c>
      <c r="C320" s="19">
        <f t="shared" ref="C320:C324" si="183">P302</f>
        <v>19.885747076273212</v>
      </c>
      <c r="D320">
        <f t="shared" ref="D320:D324" si="184">E302</f>
        <v>140.25299999999999</v>
      </c>
      <c r="E320">
        <f t="shared" ref="E320:E324" si="185">F302</f>
        <v>186.35999999999999</v>
      </c>
      <c r="F320" s="26">
        <f t="shared" ref="F320" si="186">1.174-0.0267*B320</f>
        <v>0.89364999999999994</v>
      </c>
      <c r="G320" s="26">
        <f t="shared" si="173"/>
        <v>0.12349271570661591</v>
      </c>
      <c r="H320" s="27">
        <f t="shared" si="174"/>
        <v>0.20447244546514329</v>
      </c>
      <c r="I320" s="26">
        <f t="shared" si="175"/>
        <v>1.2846274075918176</v>
      </c>
      <c r="J320" s="21">
        <f t="shared" si="176"/>
        <v>2.1270153955143298</v>
      </c>
      <c r="M320" s="1"/>
      <c r="N320" s="1"/>
    </row>
    <row r="321" spans="2:17">
      <c r="B321">
        <f t="shared" ref="B321" si="187">B303</f>
        <v>12</v>
      </c>
      <c r="C321" s="19">
        <f t="shared" si="183"/>
        <v>22.668033190705252</v>
      </c>
      <c r="D321">
        <f t="shared" si="184"/>
        <v>154.66799999999998</v>
      </c>
      <c r="E321">
        <f t="shared" si="185"/>
        <v>215.48999999999998</v>
      </c>
      <c r="F321" s="26">
        <f>1.174-0.0267*B321</f>
        <v>0.85359999999999991</v>
      </c>
      <c r="G321" s="26">
        <f t="shared" si="173"/>
        <v>0.12368424920474823</v>
      </c>
      <c r="H321" s="27">
        <f t="shared" si="174"/>
        <v>0.24370883502839114</v>
      </c>
      <c r="I321" s="26">
        <f t="shared" si="175"/>
        <v>1.2846274075918176</v>
      </c>
      <c r="J321" s="21">
        <f t="shared" si="176"/>
        <v>2.5312442850461601</v>
      </c>
      <c r="M321" s="1"/>
      <c r="N321" s="1"/>
    </row>
    <row r="322" spans="2:17">
      <c r="B322">
        <f t="shared" ref="B322" si="188">B304</f>
        <v>13.5</v>
      </c>
      <c r="C322" s="19">
        <f t="shared" si="183"/>
        <v>29.088328774116519</v>
      </c>
      <c r="D322">
        <f t="shared" si="184"/>
        <v>169.08299999999997</v>
      </c>
      <c r="E322">
        <f t="shared" si="185"/>
        <v>244.61999999999998</v>
      </c>
      <c r="F322" s="26">
        <f>1.174-0.0267*B322</f>
        <v>0.81354999999999988</v>
      </c>
      <c r="G322" s="26">
        <f t="shared" si="173"/>
        <v>0.122407944642572</v>
      </c>
      <c r="H322" s="27">
        <f t="shared" si="174"/>
        <v>0.43337643863073677</v>
      </c>
      <c r="I322" s="26">
        <f t="shared" si="175"/>
        <v>1.2846274075918176</v>
      </c>
      <c r="J322" s="21">
        <f t="shared" si="176"/>
        <v>4.5481300457679188</v>
      </c>
    </row>
    <row r="323" spans="2:17">
      <c r="B323">
        <f t="shared" ref="B323" si="189">B305</f>
        <v>15</v>
      </c>
      <c r="C323" s="19">
        <f t="shared" si="183"/>
        <v>31.169231275300739</v>
      </c>
      <c r="D323">
        <f t="shared" si="184"/>
        <v>183.49799999999999</v>
      </c>
      <c r="E323">
        <f t="shared" si="185"/>
        <v>273.75</v>
      </c>
      <c r="F323" s="26">
        <f t="shared" ref="F323:F324" si="190">1.174-0.0267*B323</f>
        <v>0.77349999999999985</v>
      </c>
      <c r="G323" s="26">
        <f t="shared" si="173"/>
        <v>0.12000972762645913</v>
      </c>
      <c r="H323" s="27">
        <f t="shared" si="174"/>
        <v>0.56870543523353878</v>
      </c>
      <c r="I323" s="26">
        <f t="shared" si="175"/>
        <v>1.2846274075918176</v>
      </c>
      <c r="J323" s="21">
        <f t="shared" si="176"/>
        <v>6.0876280897946469</v>
      </c>
    </row>
    <row r="324" spans="2:17">
      <c r="B324">
        <f t="shared" ref="B324" si="191">B306</f>
        <v>16</v>
      </c>
      <c r="C324" s="19">
        <f t="shared" si="183"/>
        <v>30.384312626889404</v>
      </c>
      <c r="D324">
        <f t="shared" si="184"/>
        <v>193.108</v>
      </c>
      <c r="E324">
        <f t="shared" si="185"/>
        <v>293.17</v>
      </c>
      <c r="F324" s="26">
        <f t="shared" si="190"/>
        <v>0.74679999999999991</v>
      </c>
      <c r="G324" s="26">
        <f t="shared" si="173"/>
        <v>0.11791170238415807</v>
      </c>
      <c r="H324" s="27">
        <f t="shared" si="174"/>
        <v>0.51000365946253723</v>
      </c>
      <c r="I324" s="26">
        <f t="shared" si="175"/>
        <v>1.2846274075918176</v>
      </c>
      <c r="J324" s="21">
        <f t="shared" si="176"/>
        <v>5.556400812390641</v>
      </c>
    </row>
    <row r="331" spans="2:17" ht="22.8">
      <c r="E331" s="31" t="s">
        <v>61</v>
      </c>
      <c r="F331" s="31"/>
      <c r="G331" s="31"/>
      <c r="H331" s="31"/>
      <c r="N331" s="1"/>
      <c r="O331" s="1"/>
    </row>
    <row r="332" spans="2:17" ht="24.6">
      <c r="D332" s="28"/>
      <c r="E332" s="29" t="s">
        <v>1</v>
      </c>
      <c r="F332" s="29"/>
      <c r="G332" s="29"/>
      <c r="H332" s="29"/>
      <c r="I332" s="29"/>
      <c r="J332" s="29"/>
      <c r="K332" s="29"/>
      <c r="L332" s="28"/>
      <c r="N332" s="1"/>
      <c r="O332" s="1"/>
      <c r="Q332" s="2" t="s">
        <v>2</v>
      </c>
    </row>
    <row r="333" spans="2:17" ht="24.6">
      <c r="E333" s="3" t="s">
        <v>3</v>
      </c>
      <c r="F333" s="3"/>
      <c r="G333" s="3"/>
      <c r="H333" s="3"/>
      <c r="I333" s="3"/>
      <c r="N333" s="1"/>
      <c r="O333" s="1"/>
    </row>
    <row r="334" spans="2:17">
      <c r="N334" s="1"/>
      <c r="O334" s="1"/>
    </row>
    <row r="335" spans="2:17">
      <c r="C335" s="4" t="s">
        <v>4</v>
      </c>
      <c r="D335" s="4" t="s">
        <v>4</v>
      </c>
      <c r="E335" s="5" t="s">
        <v>5</v>
      </c>
      <c r="F335" s="5" t="s">
        <v>6</v>
      </c>
      <c r="G335" s="5" t="s">
        <v>7</v>
      </c>
      <c r="H335" s="5" t="s">
        <v>8</v>
      </c>
      <c r="I335" s="5" t="s">
        <v>9</v>
      </c>
      <c r="J335" s="5" t="s">
        <v>7</v>
      </c>
      <c r="K335" s="5" t="s">
        <v>7</v>
      </c>
      <c r="L335" s="5" t="s">
        <v>7</v>
      </c>
      <c r="M335" s="5" t="s">
        <v>10</v>
      </c>
      <c r="N335" s="6" t="s">
        <v>11</v>
      </c>
      <c r="O335" s="6" t="s">
        <v>12</v>
      </c>
      <c r="P335" s="5" t="s">
        <v>12</v>
      </c>
    </row>
    <row r="336" spans="2:17">
      <c r="B336" s="7" t="s">
        <v>13</v>
      </c>
      <c r="C336" s="4" t="s">
        <v>14</v>
      </c>
      <c r="D336" s="4" t="s">
        <v>14</v>
      </c>
      <c r="E336" s="5" t="s">
        <v>14</v>
      </c>
      <c r="F336" s="5" t="s">
        <v>14</v>
      </c>
      <c r="G336" s="5" t="s">
        <v>15</v>
      </c>
      <c r="H336" s="5" t="s">
        <v>16</v>
      </c>
      <c r="I336" s="5" t="s">
        <v>17</v>
      </c>
      <c r="J336" s="5" t="s">
        <v>18</v>
      </c>
      <c r="K336" s="5" t="s">
        <v>19</v>
      </c>
      <c r="L336" s="5" t="s">
        <v>20</v>
      </c>
      <c r="M336" s="5" t="s">
        <v>21</v>
      </c>
      <c r="N336" s="6" t="s">
        <v>22</v>
      </c>
      <c r="O336" s="6" t="s">
        <v>22</v>
      </c>
      <c r="P336" s="5" t="s">
        <v>22</v>
      </c>
    </row>
    <row r="337" spans="2:16" ht="16.2">
      <c r="B337" s="8"/>
      <c r="C337" s="4" t="s">
        <v>23</v>
      </c>
      <c r="D337" s="4" t="s">
        <v>24</v>
      </c>
      <c r="E337" s="5" t="s">
        <v>25</v>
      </c>
      <c r="F337" s="5" t="s">
        <v>25</v>
      </c>
      <c r="G337" s="9"/>
      <c r="H337" s="5" t="s">
        <v>7</v>
      </c>
      <c r="I337" s="9"/>
      <c r="J337" s="9"/>
      <c r="K337" s="5" t="s">
        <v>26</v>
      </c>
      <c r="L337" s="5" t="s">
        <v>27</v>
      </c>
      <c r="M337" s="5" t="s">
        <v>28</v>
      </c>
      <c r="N337" s="10"/>
      <c r="O337" s="6" t="s">
        <v>29</v>
      </c>
      <c r="P337" s="5" t="s">
        <v>30</v>
      </c>
    </row>
    <row r="338" spans="2:16" ht="23.4">
      <c r="B338" s="8" t="s">
        <v>31</v>
      </c>
      <c r="C338" s="11" t="s">
        <v>32</v>
      </c>
      <c r="D338" s="11" t="s">
        <v>33</v>
      </c>
      <c r="E338" s="12" t="s">
        <v>34</v>
      </c>
      <c r="F338" s="13" t="s">
        <v>35</v>
      </c>
      <c r="G338" s="14" t="s">
        <v>36</v>
      </c>
      <c r="H338" s="14" t="s">
        <v>37</v>
      </c>
      <c r="I338" s="14" t="s">
        <v>38</v>
      </c>
      <c r="J338" s="14" t="s">
        <v>39</v>
      </c>
      <c r="K338" s="5" t="s">
        <v>40</v>
      </c>
      <c r="L338" s="9"/>
      <c r="M338" s="9"/>
      <c r="N338" s="10"/>
      <c r="O338" s="15" t="s">
        <v>41</v>
      </c>
      <c r="P338" s="5" t="s">
        <v>7</v>
      </c>
    </row>
    <row r="339" spans="2:16" ht="21">
      <c r="J339" s="16"/>
      <c r="K339" s="14" t="s">
        <v>42</v>
      </c>
      <c r="L339" s="14" t="s">
        <v>43</v>
      </c>
      <c r="M339" s="14" t="s">
        <v>44</v>
      </c>
      <c r="N339" s="17" t="s">
        <v>45</v>
      </c>
      <c r="O339" s="10"/>
      <c r="P339" s="18" t="s">
        <v>46</v>
      </c>
    </row>
    <row r="340" spans="2:16">
      <c r="N340" s="1"/>
      <c r="O340" s="1"/>
    </row>
    <row r="341" spans="2:16">
      <c r="B341">
        <v>1.5</v>
      </c>
      <c r="D341">
        <v>16.579999999999998</v>
      </c>
      <c r="E341">
        <f>F341</f>
        <v>24.869999999999997</v>
      </c>
      <c r="F341">
        <f>B341*D341</f>
        <v>24.869999999999997</v>
      </c>
      <c r="G341" s="1">
        <f>2.2/(1.2+E341/100)</f>
        <v>1.5186028853454825</v>
      </c>
      <c r="H341">
        <v>0.7</v>
      </c>
      <c r="I341">
        <v>99.34</v>
      </c>
      <c r="J341" s="1">
        <f>EXP(1.63+9.7/(I341+0.001)-(15.7/(I341+0.001))^2)</f>
        <v>5.488562364400754</v>
      </c>
      <c r="K341">
        <v>1.05</v>
      </c>
      <c r="L341">
        <v>0.75</v>
      </c>
      <c r="M341">
        <v>1</v>
      </c>
      <c r="N341" s="1">
        <v>15</v>
      </c>
      <c r="O341" s="1">
        <f>N341*M341*L341*K341*H341*G341</f>
        <v>12.556947608200456</v>
      </c>
      <c r="P341" s="19">
        <f>O341+J341</f>
        <v>18.045509972601209</v>
      </c>
    </row>
    <row r="342" spans="2:16">
      <c r="B342">
        <v>3</v>
      </c>
      <c r="D342">
        <v>14.81</v>
      </c>
      <c r="E342">
        <f t="shared" ref="E342:E343" si="192">F342</f>
        <v>49.739999999999995</v>
      </c>
      <c r="F342">
        <f>F341+(B342-B341)*D341</f>
        <v>49.739999999999995</v>
      </c>
      <c r="G342" s="1">
        <f t="shared" ref="G342:G351" si="193">2.2/(1.2+E342/100)</f>
        <v>1.2960999175209145</v>
      </c>
      <c r="H342">
        <v>0.7</v>
      </c>
      <c r="I342">
        <v>48.24</v>
      </c>
      <c r="J342" s="1">
        <f t="shared" ref="J342:J351" si="194">EXP(1.63+9.7/(I342+0.001)-(15.7/(I342+0.001))^2)</f>
        <v>5.6133995940869035</v>
      </c>
      <c r="K342">
        <v>1.05</v>
      </c>
      <c r="L342">
        <v>0.75</v>
      </c>
      <c r="M342">
        <v>1</v>
      </c>
      <c r="N342" s="1">
        <v>12</v>
      </c>
      <c r="O342" s="1">
        <f t="shared" ref="O342:O351" si="195">N342*M342*L342*K342*H342*G342</f>
        <v>8.5737009544008487</v>
      </c>
      <c r="P342" s="19">
        <f t="shared" ref="P342:P351" si="196">O342+J342</f>
        <v>14.187100548487752</v>
      </c>
    </row>
    <row r="343" spans="2:16">
      <c r="B343">
        <v>4.5</v>
      </c>
      <c r="C343">
        <v>19.91</v>
      </c>
      <c r="D343">
        <v>14.81</v>
      </c>
      <c r="E343">
        <f t="shared" si="192"/>
        <v>71.954999999999998</v>
      </c>
      <c r="F343">
        <f t="shared" ref="F343" si="197">F342+(B343-B342)*D342</f>
        <v>71.954999999999998</v>
      </c>
      <c r="G343" s="1">
        <f t="shared" si="193"/>
        <v>1.1461019509780939</v>
      </c>
      <c r="H343">
        <v>0.7</v>
      </c>
      <c r="I343">
        <v>48.24</v>
      </c>
      <c r="J343" s="1">
        <f t="shared" si="194"/>
        <v>5.6133995940869035</v>
      </c>
      <c r="K343">
        <v>1.05</v>
      </c>
      <c r="L343">
        <v>1</v>
      </c>
      <c r="M343">
        <v>1</v>
      </c>
      <c r="N343" s="1">
        <v>9</v>
      </c>
      <c r="O343" s="1">
        <f t="shared" si="195"/>
        <v>7.5814644057200908</v>
      </c>
      <c r="P343" s="19">
        <f t="shared" si="196"/>
        <v>13.194863999806994</v>
      </c>
    </row>
    <row r="344" spans="2:16">
      <c r="B344">
        <v>6</v>
      </c>
      <c r="C344">
        <v>19.91</v>
      </c>
      <c r="D344">
        <v>14.81</v>
      </c>
      <c r="E344">
        <f>F344-(B344-5.8)*9.81</f>
        <v>93.227999999999994</v>
      </c>
      <c r="F344">
        <v>95.19</v>
      </c>
      <c r="G344" s="1">
        <f t="shared" si="193"/>
        <v>1.0317594312191647</v>
      </c>
      <c r="H344">
        <v>0.7</v>
      </c>
      <c r="I344">
        <v>48.24</v>
      </c>
      <c r="J344" s="1">
        <f t="shared" si="194"/>
        <v>5.6133995940869035</v>
      </c>
      <c r="K344">
        <v>1.05</v>
      </c>
      <c r="L344">
        <v>1</v>
      </c>
      <c r="M344">
        <v>1</v>
      </c>
      <c r="N344" s="1">
        <v>11</v>
      </c>
      <c r="O344" s="1">
        <f t="shared" si="195"/>
        <v>8.3417750014069476</v>
      </c>
      <c r="P344" s="19">
        <f t="shared" si="196"/>
        <v>13.955174595493851</v>
      </c>
    </row>
    <row r="345" spans="2:16">
      <c r="B345">
        <v>7.5</v>
      </c>
      <c r="C345">
        <v>19.91</v>
      </c>
      <c r="D345">
        <v>14.81</v>
      </c>
      <c r="E345">
        <f>F345-(B345-5.8)*9.81</f>
        <v>108.378</v>
      </c>
      <c r="F345">
        <f>F344+(B345-B344)*C344</f>
        <v>125.05500000000001</v>
      </c>
      <c r="G345" s="1">
        <f t="shared" si="193"/>
        <v>0.96331520549264815</v>
      </c>
      <c r="H345">
        <v>0.7</v>
      </c>
      <c r="I345">
        <v>48.24</v>
      </c>
      <c r="J345" s="1">
        <f t="shared" si="194"/>
        <v>5.6133995940869035</v>
      </c>
      <c r="K345">
        <v>1.05</v>
      </c>
      <c r="L345">
        <v>1</v>
      </c>
      <c r="M345">
        <v>1</v>
      </c>
      <c r="N345" s="1">
        <v>20</v>
      </c>
      <c r="O345" s="1">
        <f t="shared" si="195"/>
        <v>14.160733520741926</v>
      </c>
      <c r="P345" s="19">
        <f t="shared" si="196"/>
        <v>19.774133114828828</v>
      </c>
    </row>
    <row r="346" spans="2:16">
      <c r="B346">
        <v>9</v>
      </c>
      <c r="C346">
        <v>19.91</v>
      </c>
      <c r="D346">
        <v>14.81</v>
      </c>
      <c r="E346">
        <f t="shared" ref="E346:E351" si="198">F346-(B346-5.8)*9.81</f>
        <v>123.52800000000002</v>
      </c>
      <c r="F346">
        <f t="shared" ref="F346:F351" si="199">F345+(B346-B345)*C345</f>
        <v>154.92000000000002</v>
      </c>
      <c r="G346" s="1">
        <f t="shared" si="193"/>
        <v>0.90338687953746599</v>
      </c>
      <c r="H346">
        <v>0.7</v>
      </c>
      <c r="I346">
        <v>48.24</v>
      </c>
      <c r="J346" s="1">
        <f t="shared" si="194"/>
        <v>5.6133995940869035</v>
      </c>
      <c r="K346">
        <v>1.05</v>
      </c>
      <c r="L346">
        <v>1</v>
      </c>
      <c r="M346">
        <v>1</v>
      </c>
      <c r="N346" s="1">
        <v>21</v>
      </c>
      <c r="O346" s="1">
        <f t="shared" si="195"/>
        <v>13.943776485660786</v>
      </c>
      <c r="P346" s="19">
        <f t="shared" si="196"/>
        <v>19.557176079747691</v>
      </c>
    </row>
    <row r="347" spans="2:16">
      <c r="B347">
        <v>10.5</v>
      </c>
      <c r="C347">
        <v>19.91</v>
      </c>
      <c r="D347">
        <v>14.81</v>
      </c>
      <c r="E347">
        <f t="shared" si="198"/>
        <v>138.67800000000003</v>
      </c>
      <c r="F347">
        <f t="shared" si="199"/>
        <v>184.78500000000003</v>
      </c>
      <c r="G347" s="1">
        <f t="shared" si="193"/>
        <v>0.85047820069739222</v>
      </c>
      <c r="H347">
        <v>0.7</v>
      </c>
      <c r="I347">
        <v>48.24</v>
      </c>
      <c r="J347" s="1">
        <f t="shared" si="194"/>
        <v>5.6133995940869035</v>
      </c>
      <c r="K347">
        <v>1.05</v>
      </c>
      <c r="L347">
        <v>1</v>
      </c>
      <c r="M347">
        <v>1</v>
      </c>
      <c r="N347" s="1">
        <v>17</v>
      </c>
      <c r="O347" s="1">
        <f t="shared" si="195"/>
        <v>10.626725117713917</v>
      </c>
      <c r="P347" s="19">
        <f t="shared" si="196"/>
        <v>16.240124711800821</v>
      </c>
    </row>
    <row r="348" spans="2:16">
      <c r="B348">
        <v>11.5</v>
      </c>
      <c r="C348">
        <v>19.91</v>
      </c>
      <c r="D348">
        <v>14.81</v>
      </c>
      <c r="E348">
        <f t="shared" si="198"/>
        <v>148.77800000000002</v>
      </c>
      <c r="F348">
        <f t="shared" si="199"/>
        <v>204.69500000000002</v>
      </c>
      <c r="G348" s="1">
        <f t="shared" si="193"/>
        <v>0.81851937286533871</v>
      </c>
      <c r="H348">
        <v>0.7</v>
      </c>
      <c r="I348">
        <v>48.24</v>
      </c>
      <c r="J348" s="1">
        <f t="shared" si="194"/>
        <v>5.6133995940869035</v>
      </c>
      <c r="K348">
        <v>1.05</v>
      </c>
      <c r="L348">
        <v>1</v>
      </c>
      <c r="M348">
        <v>1</v>
      </c>
      <c r="N348" s="1">
        <v>17</v>
      </c>
      <c r="O348" s="1">
        <f t="shared" si="195"/>
        <v>10.227399563952408</v>
      </c>
      <c r="P348" s="19">
        <f t="shared" si="196"/>
        <v>15.840799158039312</v>
      </c>
    </row>
    <row r="349" spans="2:16">
      <c r="B349">
        <v>12</v>
      </c>
      <c r="C349">
        <v>20.99</v>
      </c>
      <c r="D349">
        <v>19.23</v>
      </c>
      <c r="E349">
        <f t="shared" si="198"/>
        <v>153.82800000000003</v>
      </c>
      <c r="F349">
        <f t="shared" si="199"/>
        <v>214.65000000000003</v>
      </c>
      <c r="G349" s="1">
        <f t="shared" si="193"/>
        <v>0.80342404721211846</v>
      </c>
      <c r="H349">
        <v>0.7</v>
      </c>
      <c r="I349">
        <v>73.7</v>
      </c>
      <c r="J349" s="1">
        <f t="shared" si="194"/>
        <v>5.5635373313383685</v>
      </c>
      <c r="K349">
        <v>1.05</v>
      </c>
      <c r="L349">
        <v>1</v>
      </c>
      <c r="M349">
        <v>1</v>
      </c>
      <c r="N349" s="1">
        <v>22</v>
      </c>
      <c r="O349" s="1">
        <f t="shared" si="195"/>
        <v>12.991366843419957</v>
      </c>
      <c r="P349" s="19">
        <f t="shared" si="196"/>
        <v>18.554904174758327</v>
      </c>
    </row>
    <row r="350" spans="2:16">
      <c r="B350">
        <v>13.5</v>
      </c>
      <c r="C350">
        <v>20.99</v>
      </c>
      <c r="D350">
        <v>19.23</v>
      </c>
      <c r="E350">
        <f t="shared" si="198"/>
        <v>170.59800000000004</v>
      </c>
      <c r="F350">
        <f t="shared" si="199"/>
        <v>246.13500000000005</v>
      </c>
      <c r="G350" s="1">
        <f t="shared" si="193"/>
        <v>0.75705958058899225</v>
      </c>
      <c r="H350">
        <v>0.7</v>
      </c>
      <c r="I350">
        <v>73.7</v>
      </c>
      <c r="J350" s="1">
        <f t="shared" si="194"/>
        <v>5.5635373313383685</v>
      </c>
      <c r="K350">
        <v>1.05</v>
      </c>
      <c r="L350">
        <v>1</v>
      </c>
      <c r="M350">
        <v>1</v>
      </c>
      <c r="N350" s="1">
        <v>27</v>
      </c>
      <c r="O350" s="1">
        <f t="shared" si="195"/>
        <v>15.023847376788551</v>
      </c>
      <c r="P350" s="19">
        <f t="shared" si="196"/>
        <v>20.587384708126919</v>
      </c>
    </row>
    <row r="351" spans="2:16">
      <c r="B351">
        <v>15</v>
      </c>
      <c r="C351">
        <v>20.99</v>
      </c>
      <c r="D351">
        <v>19.23</v>
      </c>
      <c r="E351">
        <f t="shared" si="198"/>
        <v>187.36800000000005</v>
      </c>
      <c r="F351">
        <f t="shared" si="199"/>
        <v>277.62000000000006</v>
      </c>
      <c r="G351" s="1">
        <f t="shared" si="193"/>
        <v>0.71575440514302069</v>
      </c>
      <c r="H351">
        <v>0.7</v>
      </c>
      <c r="I351">
        <v>73.37</v>
      </c>
      <c r="J351" s="1">
        <f t="shared" si="194"/>
        <v>5.5645546436055042</v>
      </c>
      <c r="K351">
        <v>1.05</v>
      </c>
      <c r="L351">
        <v>1</v>
      </c>
      <c r="M351">
        <v>1</v>
      </c>
      <c r="N351" s="1">
        <v>34</v>
      </c>
      <c r="O351" s="1">
        <f t="shared" si="195"/>
        <v>17.886702584524087</v>
      </c>
      <c r="P351" s="19">
        <f t="shared" si="196"/>
        <v>23.451257228129592</v>
      </c>
    </row>
    <row r="352" spans="2:16">
      <c r="E352" s="20"/>
      <c r="G352" s="1"/>
      <c r="J352" s="1"/>
      <c r="N352" s="1"/>
      <c r="O352" s="1"/>
      <c r="P352" s="19"/>
    </row>
    <row r="353" spans="2:16">
      <c r="E353" s="20"/>
      <c r="G353" s="1"/>
      <c r="J353" s="1"/>
      <c r="N353" s="1"/>
      <c r="O353" s="1"/>
      <c r="P353" s="19"/>
    </row>
    <row r="354" spans="2:16">
      <c r="E354" s="20"/>
      <c r="G354" s="1"/>
      <c r="I354" s="21"/>
      <c r="J354" s="1"/>
      <c r="N354" s="1"/>
      <c r="O354" s="1"/>
      <c r="P354" s="19"/>
    </row>
    <row r="355" spans="2:16">
      <c r="M355" s="1"/>
      <c r="N355" s="1"/>
    </row>
    <row r="356" spans="2:16">
      <c r="M356" s="1"/>
      <c r="N356" s="1"/>
    </row>
    <row r="357" spans="2:16">
      <c r="M357" s="1"/>
      <c r="N357" s="1"/>
    </row>
    <row r="358" spans="2:16" ht="20.399999999999999">
      <c r="B358" s="22" t="s">
        <v>13</v>
      </c>
      <c r="C358" s="22" t="s">
        <v>47</v>
      </c>
      <c r="D358" s="22" t="s">
        <v>48</v>
      </c>
      <c r="E358" s="22" t="s">
        <v>49</v>
      </c>
      <c r="F358" s="22" t="s">
        <v>50</v>
      </c>
      <c r="G358" s="22" t="s">
        <v>51</v>
      </c>
      <c r="H358" s="22" t="s">
        <v>52</v>
      </c>
      <c r="I358" s="22" t="s">
        <v>53</v>
      </c>
      <c r="J358" s="22" t="s">
        <v>54</v>
      </c>
      <c r="M358" s="1"/>
      <c r="N358" s="1"/>
    </row>
    <row r="359" spans="2:16" ht="15.6">
      <c r="B359" s="23" t="s">
        <v>31</v>
      </c>
      <c r="C359" s="24"/>
      <c r="D359" s="24"/>
      <c r="E359" s="24"/>
      <c r="F359" s="25"/>
      <c r="G359" s="24"/>
      <c r="H359" s="24"/>
      <c r="I359" s="24"/>
      <c r="J359" s="24"/>
      <c r="M359" s="1"/>
      <c r="N359" s="1"/>
    </row>
    <row r="360" spans="2:16">
      <c r="B360">
        <f>B341</f>
        <v>1.5</v>
      </c>
      <c r="C360" s="19">
        <f>P341</f>
        <v>18.045509972601209</v>
      </c>
      <c r="D360">
        <f>E341</f>
        <v>24.869999999999997</v>
      </c>
      <c r="E360">
        <f>F341</f>
        <v>24.869999999999997</v>
      </c>
      <c r="F360" s="26">
        <f>1-0.00765*B360</f>
        <v>0.98852499999999999</v>
      </c>
      <c r="G360" s="26">
        <f>0.65*0.16*(E360/D360)*F360</f>
        <v>0.10280660000000001</v>
      </c>
      <c r="H360" s="27">
        <f>EXP((C360/14.1)+((C360/126)^2)-((C360/23.6)^3)+((C360/25.4)^4)-2.8)</f>
        <v>0.18415734492755123</v>
      </c>
      <c r="I360" s="26">
        <f>((10^2.24)/(6.8^2.56))</f>
        <v>1.2846274075918176</v>
      </c>
      <c r="J360" s="21">
        <f>(H360*I360)/G360</f>
        <v>2.3011516050844234</v>
      </c>
      <c r="M360" s="1"/>
      <c r="N360" s="1"/>
    </row>
    <row r="361" spans="2:16">
      <c r="B361">
        <f t="shared" ref="B361" si="200">B342</f>
        <v>3</v>
      </c>
      <c r="C361" s="19">
        <f t="shared" ref="C361:C370" si="201">P342</f>
        <v>14.187100548487752</v>
      </c>
      <c r="D361">
        <f t="shared" ref="D361:D370" si="202">E342</f>
        <v>49.739999999999995</v>
      </c>
      <c r="E361">
        <f t="shared" ref="E361:E370" si="203">F342</f>
        <v>49.739999999999995</v>
      </c>
      <c r="F361" s="26">
        <f t="shared" ref="F361:F364" si="204">1-0.00765*B361</f>
        <v>0.97704999999999997</v>
      </c>
      <c r="G361" s="26">
        <f t="shared" ref="G361:G370" si="205">0.65*0.16*(E361/D361)*F361</f>
        <v>0.1016132</v>
      </c>
      <c r="H361" s="27">
        <f t="shared" ref="H361:H370" si="206">EXP((C361/14.1)+((C361/126)^2)-((C361/23.6)^3)+((C361/25.4)^4)-2.8)</f>
        <v>0.14941032066678209</v>
      </c>
      <c r="I361" s="26">
        <f t="shared" ref="I361:I370" si="207">((10^2.24)/(6.8^2.56))</f>
        <v>1.2846274075918176</v>
      </c>
      <c r="J361" s="21">
        <f t="shared" ref="J361:J370" si="208">(H361*I361)/G361</f>
        <v>1.8888942864276537</v>
      </c>
      <c r="M361" s="1"/>
      <c r="N361" s="1"/>
    </row>
    <row r="362" spans="2:16">
      <c r="B362">
        <f t="shared" ref="B362" si="209">B343</f>
        <v>4.5</v>
      </c>
      <c r="C362" s="19">
        <f t="shared" si="201"/>
        <v>13.194863999806994</v>
      </c>
      <c r="D362">
        <f t="shared" si="202"/>
        <v>71.954999999999998</v>
      </c>
      <c r="E362">
        <f t="shared" si="203"/>
        <v>71.954999999999998</v>
      </c>
      <c r="F362" s="26">
        <f t="shared" si="204"/>
        <v>0.96557499999999996</v>
      </c>
      <c r="G362" s="26">
        <f t="shared" si="205"/>
        <v>0.1004198</v>
      </c>
      <c r="H362" s="27">
        <f t="shared" si="206"/>
        <v>0.14153948226750404</v>
      </c>
      <c r="I362" s="26">
        <f t="shared" si="207"/>
        <v>1.2846274075918176</v>
      </c>
      <c r="J362" s="21">
        <f t="shared" si="208"/>
        <v>1.8106538568807322</v>
      </c>
      <c r="M362" s="1"/>
      <c r="N362" s="1"/>
    </row>
    <row r="363" spans="2:16">
      <c r="B363">
        <f t="shared" ref="B363" si="210">B344</f>
        <v>6</v>
      </c>
      <c r="C363" s="19">
        <f t="shared" si="201"/>
        <v>13.955174595493851</v>
      </c>
      <c r="D363">
        <f t="shared" si="202"/>
        <v>93.227999999999994</v>
      </c>
      <c r="E363">
        <f t="shared" si="203"/>
        <v>95.19</v>
      </c>
      <c r="F363" s="26">
        <f t="shared" si="204"/>
        <v>0.95409999999999995</v>
      </c>
      <c r="G363" s="26">
        <f t="shared" si="205"/>
        <v>0.10131463740507145</v>
      </c>
      <c r="H363" s="27">
        <f t="shared" si="206"/>
        <v>0.14754121877562887</v>
      </c>
      <c r="I363" s="26">
        <f t="shared" si="207"/>
        <v>1.2846274075918176</v>
      </c>
      <c r="J363" s="21">
        <f t="shared" si="208"/>
        <v>1.8707612072960531</v>
      </c>
      <c r="M363" s="1"/>
      <c r="N363" s="1"/>
    </row>
    <row r="364" spans="2:16">
      <c r="B364">
        <f t="shared" ref="B364" si="211">B345</f>
        <v>7.5</v>
      </c>
      <c r="C364" s="19">
        <f t="shared" si="201"/>
        <v>19.774133114828828</v>
      </c>
      <c r="D364">
        <f t="shared" si="202"/>
        <v>108.378</v>
      </c>
      <c r="E364">
        <f t="shared" si="203"/>
        <v>125.05500000000001</v>
      </c>
      <c r="F364" s="26">
        <f t="shared" si="204"/>
        <v>0.94262500000000005</v>
      </c>
      <c r="G364" s="26">
        <f t="shared" si="205"/>
        <v>0.11311813112439796</v>
      </c>
      <c r="H364" s="27">
        <f t="shared" si="206"/>
        <v>0.20313926996462975</v>
      </c>
      <c r="I364" s="26">
        <f t="shared" si="207"/>
        <v>1.2846274075918176</v>
      </c>
      <c r="J364" s="21">
        <f t="shared" si="208"/>
        <v>2.3069535463574478</v>
      </c>
      <c r="M364" s="1"/>
      <c r="N364" s="1"/>
    </row>
    <row r="365" spans="2:16">
      <c r="B365">
        <f t="shared" ref="B365" si="212">B346</f>
        <v>9</v>
      </c>
      <c r="C365" s="19">
        <f t="shared" si="201"/>
        <v>19.557176079747691</v>
      </c>
      <c r="D365">
        <f t="shared" si="202"/>
        <v>123.52800000000002</v>
      </c>
      <c r="E365">
        <f t="shared" si="203"/>
        <v>154.92000000000002</v>
      </c>
      <c r="F365" s="26">
        <f>1-0.00765*B365</f>
        <v>0.93115000000000003</v>
      </c>
      <c r="G365" s="26">
        <f t="shared" si="205"/>
        <v>0.12144931377501457</v>
      </c>
      <c r="H365" s="27">
        <f t="shared" si="206"/>
        <v>0.20058943312192501</v>
      </c>
      <c r="I365" s="26">
        <f t="shared" si="207"/>
        <v>1.2846274075918176</v>
      </c>
      <c r="J365" s="21">
        <f t="shared" si="208"/>
        <v>2.1217302548048083</v>
      </c>
      <c r="M365" s="1"/>
      <c r="N365" s="1"/>
    </row>
    <row r="366" spans="2:16">
      <c r="B366">
        <f t="shared" ref="B366" si="213">B347</f>
        <v>10.5</v>
      </c>
      <c r="C366" s="19">
        <f t="shared" si="201"/>
        <v>16.240124711800821</v>
      </c>
      <c r="D366">
        <f t="shared" si="202"/>
        <v>138.67800000000003</v>
      </c>
      <c r="E366">
        <f t="shared" si="203"/>
        <v>184.78500000000003</v>
      </c>
      <c r="F366" s="26">
        <f>1.174-0.0267*B366</f>
        <v>0.89364999999999994</v>
      </c>
      <c r="G366" s="26">
        <f t="shared" si="205"/>
        <v>0.12383971492233807</v>
      </c>
      <c r="H366" s="27">
        <f t="shared" si="206"/>
        <v>0.16690199069666889</v>
      </c>
      <c r="I366" s="26">
        <f t="shared" si="207"/>
        <v>1.2846274075918176</v>
      </c>
      <c r="J366" s="21">
        <f t="shared" si="208"/>
        <v>1.7313256233271654</v>
      </c>
      <c r="M366" s="1"/>
      <c r="N366" s="1"/>
    </row>
    <row r="367" spans="2:16">
      <c r="B367">
        <f t="shared" ref="B367" si="214">B348</f>
        <v>11.5</v>
      </c>
      <c r="C367" s="19">
        <f t="shared" si="201"/>
        <v>15.840799158039312</v>
      </c>
      <c r="D367">
        <f t="shared" si="202"/>
        <v>148.77800000000002</v>
      </c>
      <c r="E367">
        <f t="shared" si="203"/>
        <v>204.69500000000002</v>
      </c>
      <c r="F367" s="26">
        <f>1.174-0.0267*B367</f>
        <v>0.86694999999999989</v>
      </c>
      <c r="G367" s="26">
        <f t="shared" si="205"/>
        <v>0.12404975430507198</v>
      </c>
      <c r="H367" s="27">
        <f t="shared" si="206"/>
        <v>0.16334911389109846</v>
      </c>
      <c r="I367" s="26">
        <f t="shared" si="207"/>
        <v>1.2846274075918176</v>
      </c>
      <c r="J367" s="21">
        <f t="shared" si="208"/>
        <v>1.6916014859189659</v>
      </c>
      <c r="M367" s="1"/>
      <c r="N367" s="1"/>
    </row>
    <row r="368" spans="2:16">
      <c r="B368">
        <f t="shared" ref="B368" si="215">B349</f>
        <v>12</v>
      </c>
      <c r="C368" s="19">
        <f t="shared" si="201"/>
        <v>18.554904174758327</v>
      </c>
      <c r="D368">
        <f t="shared" si="202"/>
        <v>153.82800000000003</v>
      </c>
      <c r="E368">
        <f t="shared" si="203"/>
        <v>214.65000000000003</v>
      </c>
      <c r="F368" s="26">
        <f t="shared" ref="F368" si="216">1.174-0.0267*B368</f>
        <v>0.85359999999999991</v>
      </c>
      <c r="G368" s="26">
        <f t="shared" si="205"/>
        <v>0.12387487947577812</v>
      </c>
      <c r="H368" s="27">
        <f t="shared" si="206"/>
        <v>0.18945683638263161</v>
      </c>
      <c r="I368" s="26">
        <f t="shared" si="207"/>
        <v>1.2846274075918176</v>
      </c>
      <c r="J368" s="21">
        <f t="shared" si="208"/>
        <v>1.9647360756492749</v>
      </c>
      <c r="M368" s="1"/>
      <c r="N368" s="1"/>
    </row>
    <row r="369" spans="2:17">
      <c r="B369">
        <f t="shared" ref="B369" si="217">B350</f>
        <v>13.5</v>
      </c>
      <c r="C369" s="19">
        <f t="shared" si="201"/>
        <v>20.587384708126919</v>
      </c>
      <c r="D369">
        <f t="shared" si="202"/>
        <v>170.59800000000004</v>
      </c>
      <c r="E369">
        <f t="shared" si="203"/>
        <v>246.13500000000005</v>
      </c>
      <c r="F369" s="26">
        <f>1.174-0.0267*B369</f>
        <v>0.81354999999999988</v>
      </c>
      <c r="G369" s="26">
        <f t="shared" si="205"/>
        <v>0.12207227190236696</v>
      </c>
      <c r="H369" s="27">
        <f t="shared" si="206"/>
        <v>0.2132132020286068</v>
      </c>
      <c r="I369" s="26">
        <f t="shared" si="207"/>
        <v>1.2846274075918176</v>
      </c>
      <c r="J369" s="21">
        <f t="shared" si="208"/>
        <v>2.2437488769392582</v>
      </c>
      <c r="M369" s="1"/>
      <c r="N369" s="1"/>
    </row>
    <row r="370" spans="2:17">
      <c r="B370">
        <f t="shared" ref="B370" si="218">B351</f>
        <v>15</v>
      </c>
      <c r="C370" s="19">
        <f t="shared" si="201"/>
        <v>23.451257228129592</v>
      </c>
      <c r="D370">
        <f t="shared" si="202"/>
        <v>187.36800000000005</v>
      </c>
      <c r="E370">
        <f t="shared" si="203"/>
        <v>277.62000000000006</v>
      </c>
      <c r="F370" s="26">
        <f>1.174-0.0267*B370</f>
        <v>0.77349999999999985</v>
      </c>
      <c r="G370" s="26">
        <f t="shared" si="205"/>
        <v>0.11919251569104647</v>
      </c>
      <c r="H370" s="27">
        <f t="shared" si="206"/>
        <v>0.25750842909493943</v>
      </c>
      <c r="I370" s="26">
        <f t="shared" si="207"/>
        <v>1.2846274075918176</v>
      </c>
      <c r="J370" s="21">
        <f t="shared" si="208"/>
        <v>2.7753620584595371</v>
      </c>
    </row>
    <row r="381" spans="2:17" ht="22.8">
      <c r="E381" s="31" t="s">
        <v>62</v>
      </c>
      <c r="F381" s="31"/>
      <c r="G381" s="31"/>
      <c r="H381" s="31"/>
      <c r="N381" s="1"/>
      <c r="O381" s="1"/>
    </row>
    <row r="382" spans="2:17" ht="24.6">
      <c r="D382" s="28"/>
      <c r="E382" s="29" t="s">
        <v>1</v>
      </c>
      <c r="F382" s="29"/>
      <c r="G382" s="29"/>
      <c r="H382" s="29"/>
      <c r="I382" s="29"/>
      <c r="J382" s="29"/>
      <c r="K382" s="29"/>
      <c r="L382" s="28"/>
      <c r="N382" s="1"/>
      <c r="O382" s="1"/>
      <c r="Q382" s="2" t="s">
        <v>2</v>
      </c>
    </row>
    <row r="383" spans="2:17" ht="24.6">
      <c r="E383" s="3" t="s">
        <v>3</v>
      </c>
      <c r="F383" s="3"/>
      <c r="G383" s="3"/>
      <c r="H383" s="3"/>
      <c r="I383" s="3"/>
      <c r="N383" s="1"/>
      <c r="O383" s="1"/>
    </row>
    <row r="384" spans="2:17">
      <c r="N384" s="1"/>
      <c r="O384" s="1"/>
    </row>
    <row r="385" spans="2:16">
      <c r="C385" s="4" t="s">
        <v>4</v>
      </c>
      <c r="D385" s="4" t="s">
        <v>4</v>
      </c>
      <c r="E385" s="5" t="s">
        <v>5</v>
      </c>
      <c r="F385" s="5" t="s">
        <v>6</v>
      </c>
      <c r="G385" s="5" t="s">
        <v>7</v>
      </c>
      <c r="H385" s="5" t="s">
        <v>8</v>
      </c>
      <c r="I385" s="5" t="s">
        <v>9</v>
      </c>
      <c r="J385" s="5" t="s">
        <v>7</v>
      </c>
      <c r="K385" s="5" t="s">
        <v>7</v>
      </c>
      <c r="L385" s="5" t="s">
        <v>7</v>
      </c>
      <c r="M385" s="5" t="s">
        <v>10</v>
      </c>
      <c r="N385" s="6" t="s">
        <v>11</v>
      </c>
      <c r="O385" s="6" t="s">
        <v>12</v>
      </c>
      <c r="P385" s="5" t="s">
        <v>12</v>
      </c>
    </row>
    <row r="386" spans="2:16">
      <c r="B386" s="7" t="s">
        <v>13</v>
      </c>
      <c r="C386" s="4" t="s">
        <v>14</v>
      </c>
      <c r="D386" s="4" t="s">
        <v>14</v>
      </c>
      <c r="E386" s="5" t="s">
        <v>14</v>
      </c>
      <c r="F386" s="5" t="s">
        <v>14</v>
      </c>
      <c r="G386" s="5" t="s">
        <v>15</v>
      </c>
      <c r="H386" s="5" t="s">
        <v>16</v>
      </c>
      <c r="I386" s="5" t="s">
        <v>17</v>
      </c>
      <c r="J386" s="5" t="s">
        <v>18</v>
      </c>
      <c r="K386" s="5" t="s">
        <v>19</v>
      </c>
      <c r="L386" s="5" t="s">
        <v>20</v>
      </c>
      <c r="M386" s="5" t="s">
        <v>21</v>
      </c>
      <c r="N386" s="6" t="s">
        <v>22</v>
      </c>
      <c r="O386" s="6" t="s">
        <v>22</v>
      </c>
      <c r="P386" s="5" t="s">
        <v>22</v>
      </c>
    </row>
    <row r="387" spans="2:16" ht="16.2">
      <c r="B387" s="8"/>
      <c r="C387" s="4" t="s">
        <v>23</v>
      </c>
      <c r="D387" s="4" t="s">
        <v>24</v>
      </c>
      <c r="E387" s="5" t="s">
        <v>25</v>
      </c>
      <c r="F387" s="5" t="s">
        <v>25</v>
      </c>
      <c r="G387" s="9"/>
      <c r="H387" s="5" t="s">
        <v>7</v>
      </c>
      <c r="I387" s="9"/>
      <c r="J387" s="9"/>
      <c r="K387" s="5" t="s">
        <v>26</v>
      </c>
      <c r="L387" s="5" t="s">
        <v>27</v>
      </c>
      <c r="M387" s="5" t="s">
        <v>28</v>
      </c>
      <c r="N387" s="10"/>
      <c r="O387" s="6" t="s">
        <v>29</v>
      </c>
      <c r="P387" s="5" t="s">
        <v>30</v>
      </c>
    </row>
    <row r="388" spans="2:16" ht="23.4">
      <c r="B388" s="8" t="s">
        <v>31</v>
      </c>
      <c r="C388" s="11" t="s">
        <v>32</v>
      </c>
      <c r="D388" s="11" t="s">
        <v>33</v>
      </c>
      <c r="E388" s="12" t="s">
        <v>34</v>
      </c>
      <c r="F388" s="13" t="s">
        <v>35</v>
      </c>
      <c r="G388" s="14" t="s">
        <v>36</v>
      </c>
      <c r="H388" s="14" t="s">
        <v>37</v>
      </c>
      <c r="I388" s="14" t="s">
        <v>38</v>
      </c>
      <c r="J388" s="14" t="s">
        <v>39</v>
      </c>
      <c r="K388" s="5" t="s">
        <v>40</v>
      </c>
      <c r="L388" s="9"/>
      <c r="M388" s="9"/>
      <c r="N388" s="10"/>
      <c r="O388" s="15" t="s">
        <v>41</v>
      </c>
      <c r="P388" s="5" t="s">
        <v>7</v>
      </c>
    </row>
    <row r="389" spans="2:16" ht="21">
      <c r="J389" s="16"/>
      <c r="K389" s="14" t="s">
        <v>42</v>
      </c>
      <c r="L389" s="14" t="s">
        <v>43</v>
      </c>
      <c r="M389" s="14" t="s">
        <v>44</v>
      </c>
      <c r="N389" s="17" t="s">
        <v>45</v>
      </c>
      <c r="O389" s="10"/>
      <c r="P389" s="18" t="s">
        <v>46</v>
      </c>
    </row>
    <row r="390" spans="2:16">
      <c r="N390" s="1"/>
      <c r="O390" s="1"/>
    </row>
    <row r="391" spans="2:16">
      <c r="B391">
        <v>1.5</v>
      </c>
      <c r="D391">
        <v>14.42</v>
      </c>
      <c r="E391">
        <f>F391</f>
        <v>21.63</v>
      </c>
      <c r="F391">
        <f>B391*D391</f>
        <v>21.63</v>
      </c>
      <c r="G391" s="1">
        <f>2.2/(1.2+E391/100)</f>
        <v>1.5533432182447224</v>
      </c>
      <c r="H391">
        <v>0.7</v>
      </c>
      <c r="I391">
        <v>98.46</v>
      </c>
      <c r="J391" s="1">
        <f>EXP(1.63+9.7/(I391+0.001)-(15.7/(I391+0.001))^2)</f>
        <v>5.4908912699406116</v>
      </c>
      <c r="K391">
        <v>1.05</v>
      </c>
      <c r="L391">
        <v>0.75</v>
      </c>
      <c r="M391">
        <v>1</v>
      </c>
      <c r="N391" s="1">
        <v>14</v>
      </c>
      <c r="O391" s="1">
        <f>N391*M391*L391*K391*H391*G391</f>
        <v>11.987926286803644</v>
      </c>
      <c r="P391" s="19">
        <f>O391+J391</f>
        <v>17.478817556744254</v>
      </c>
    </row>
    <row r="392" spans="2:16">
      <c r="B392">
        <v>3</v>
      </c>
      <c r="D392">
        <v>16.78</v>
      </c>
      <c r="E392">
        <f t="shared" ref="E392:E393" si="219">F392</f>
        <v>43.26</v>
      </c>
      <c r="F392">
        <f>F391+(B392-B391)*D391</f>
        <v>43.26</v>
      </c>
      <c r="G392" s="1">
        <f t="shared" ref="G392:G401" si="220">2.2/(1.2+E392/100)</f>
        <v>1.3475437951733431</v>
      </c>
      <c r="H392">
        <v>0.7</v>
      </c>
      <c r="I392">
        <v>94.22</v>
      </c>
      <c r="J392" s="1">
        <f t="shared" ref="J392:J401" si="221">EXP(1.63+9.7/(I392+0.001)-(15.7/(I392+0.001))^2)</f>
        <v>5.5023982998647787</v>
      </c>
      <c r="K392">
        <v>1.05</v>
      </c>
      <c r="L392">
        <v>0.75</v>
      </c>
      <c r="M392">
        <v>1</v>
      </c>
      <c r="N392" s="1">
        <v>15</v>
      </c>
      <c r="O392" s="1">
        <f t="shared" ref="O392:O401" si="222">N392*M392*L392*K392*H392*G392</f>
        <v>11.14250275633958</v>
      </c>
      <c r="P392" s="19">
        <f t="shared" ref="P392:P401" si="223">O392+J392</f>
        <v>16.644901056204358</v>
      </c>
    </row>
    <row r="393" spans="2:16">
      <c r="B393">
        <v>4.5</v>
      </c>
      <c r="C393">
        <v>21.68</v>
      </c>
      <c r="D393">
        <v>16.78</v>
      </c>
      <c r="E393">
        <f t="shared" si="219"/>
        <v>68.430000000000007</v>
      </c>
      <c r="F393">
        <f t="shared" ref="F393" si="224">F392+(B393-B392)*D392</f>
        <v>68.430000000000007</v>
      </c>
      <c r="G393" s="1">
        <f t="shared" si="220"/>
        <v>1.1675423234092237</v>
      </c>
      <c r="H393">
        <v>0.7</v>
      </c>
      <c r="I393">
        <v>94.22</v>
      </c>
      <c r="J393" s="1">
        <f t="shared" si="221"/>
        <v>5.5023982998647787</v>
      </c>
      <c r="K393">
        <v>1.05</v>
      </c>
      <c r="L393">
        <v>1</v>
      </c>
      <c r="M393">
        <v>1</v>
      </c>
      <c r="N393" s="1">
        <v>11</v>
      </c>
      <c r="O393" s="1">
        <f t="shared" si="222"/>
        <v>9.439579684763574</v>
      </c>
      <c r="P393" s="19">
        <f t="shared" si="223"/>
        <v>14.941977984628352</v>
      </c>
    </row>
    <row r="394" spans="2:16">
      <c r="B394">
        <v>6</v>
      </c>
      <c r="C394">
        <v>21.68</v>
      </c>
      <c r="D394">
        <v>16.78</v>
      </c>
      <c r="E394">
        <f>F394-(B394-5.8)*9.81</f>
        <v>92.617999999999995</v>
      </c>
      <c r="F394">
        <v>94.58</v>
      </c>
      <c r="G394" s="1">
        <f t="shared" si="220"/>
        <v>1.0347195439708776</v>
      </c>
      <c r="H394">
        <v>0.7</v>
      </c>
      <c r="I394">
        <v>94.22</v>
      </c>
      <c r="J394" s="1">
        <f t="shared" si="221"/>
        <v>5.5023982998647787</v>
      </c>
      <c r="K394">
        <v>1.05</v>
      </c>
      <c r="L394">
        <v>1</v>
      </c>
      <c r="M394">
        <v>1</v>
      </c>
      <c r="N394" s="1">
        <v>14</v>
      </c>
      <c r="O394" s="1">
        <f t="shared" si="222"/>
        <v>10.647264107460332</v>
      </c>
      <c r="P394" s="19">
        <f t="shared" si="223"/>
        <v>16.14966240732511</v>
      </c>
    </row>
    <row r="395" spans="2:16">
      <c r="B395">
        <v>7.5</v>
      </c>
      <c r="C395">
        <v>21.68</v>
      </c>
      <c r="D395">
        <v>16.78</v>
      </c>
      <c r="E395">
        <f>F395-(B395-5.8)*9.81</f>
        <v>110.42299999999999</v>
      </c>
      <c r="F395">
        <f>F394+(B395-B394)*C394</f>
        <v>127.1</v>
      </c>
      <c r="G395" s="1">
        <f t="shared" si="220"/>
        <v>0.95476580028903391</v>
      </c>
      <c r="H395">
        <v>0.7</v>
      </c>
      <c r="I395">
        <v>94.22</v>
      </c>
      <c r="J395" s="1">
        <f t="shared" si="221"/>
        <v>5.5023982998647787</v>
      </c>
      <c r="K395">
        <v>1.05</v>
      </c>
      <c r="L395">
        <v>1</v>
      </c>
      <c r="M395">
        <v>1</v>
      </c>
      <c r="N395" s="1">
        <v>23</v>
      </c>
      <c r="O395" s="1">
        <f t="shared" si="222"/>
        <v>16.140315853886118</v>
      </c>
      <c r="P395" s="19">
        <f t="shared" si="223"/>
        <v>21.642714153750898</v>
      </c>
    </row>
    <row r="396" spans="2:16">
      <c r="B396">
        <v>9</v>
      </c>
      <c r="C396">
        <v>21.68</v>
      </c>
      <c r="D396">
        <v>16.78</v>
      </c>
      <c r="E396">
        <f t="shared" ref="E396:E401" si="225">F396-(B396-5.8)*9.81</f>
        <v>128.22800000000001</v>
      </c>
      <c r="F396">
        <f t="shared" ref="F396:F401" si="226">F395+(B396-B395)*C395</f>
        <v>159.62</v>
      </c>
      <c r="G396" s="1">
        <f t="shared" si="220"/>
        <v>0.88628196657911273</v>
      </c>
      <c r="H396">
        <v>0.7</v>
      </c>
      <c r="I396">
        <v>94.22</v>
      </c>
      <c r="J396" s="1">
        <f t="shared" si="221"/>
        <v>5.5023982998647787</v>
      </c>
      <c r="K396">
        <v>1.05</v>
      </c>
      <c r="L396">
        <v>1</v>
      </c>
      <c r="M396">
        <v>1</v>
      </c>
      <c r="N396" s="1">
        <v>20</v>
      </c>
      <c r="O396" s="1">
        <f t="shared" si="222"/>
        <v>13.028344908712956</v>
      </c>
      <c r="P396" s="19">
        <f t="shared" si="223"/>
        <v>18.530743208577736</v>
      </c>
    </row>
    <row r="397" spans="2:16">
      <c r="B397">
        <v>10.5</v>
      </c>
      <c r="C397">
        <v>21.68</v>
      </c>
      <c r="D397">
        <v>16.78</v>
      </c>
      <c r="E397">
        <f t="shared" si="225"/>
        <v>146.03299999999999</v>
      </c>
      <c r="F397">
        <f t="shared" si="226"/>
        <v>192.14</v>
      </c>
      <c r="G397" s="1">
        <f t="shared" si="220"/>
        <v>0.82696507576127776</v>
      </c>
      <c r="H397">
        <v>0.7</v>
      </c>
      <c r="I397">
        <v>94.22</v>
      </c>
      <c r="J397" s="1">
        <f t="shared" si="221"/>
        <v>5.5023982998647787</v>
      </c>
      <c r="K397">
        <v>1.05</v>
      </c>
      <c r="L397">
        <v>1</v>
      </c>
      <c r="M397">
        <v>1</v>
      </c>
      <c r="N397" s="1">
        <v>22</v>
      </c>
      <c r="O397" s="1">
        <f t="shared" si="222"/>
        <v>13.372025275059864</v>
      </c>
      <c r="P397" s="19">
        <f t="shared" si="223"/>
        <v>18.874423574924641</v>
      </c>
    </row>
    <row r="398" spans="2:16">
      <c r="B398">
        <v>12</v>
      </c>
      <c r="C398">
        <v>21.68</v>
      </c>
      <c r="D398">
        <v>16.78</v>
      </c>
      <c r="E398">
        <f t="shared" si="225"/>
        <v>163.83799999999997</v>
      </c>
      <c r="F398">
        <f t="shared" si="226"/>
        <v>224.65999999999997</v>
      </c>
      <c r="G398" s="1">
        <f t="shared" si="220"/>
        <v>0.77509001613596495</v>
      </c>
      <c r="H398">
        <v>0.7</v>
      </c>
      <c r="I398">
        <v>94.22</v>
      </c>
      <c r="J398" s="1">
        <f t="shared" si="221"/>
        <v>5.5023982998647787</v>
      </c>
      <c r="K398">
        <v>1.05</v>
      </c>
      <c r="L398">
        <v>1</v>
      </c>
      <c r="M398">
        <v>1</v>
      </c>
      <c r="N398" s="1">
        <v>20</v>
      </c>
      <c r="O398" s="1">
        <f t="shared" si="222"/>
        <v>11.393823237198685</v>
      </c>
      <c r="P398" s="19">
        <f t="shared" si="223"/>
        <v>16.896221537063465</v>
      </c>
    </row>
    <row r="399" spans="2:16">
      <c r="B399">
        <v>13.5</v>
      </c>
      <c r="C399">
        <v>21.68</v>
      </c>
      <c r="D399">
        <v>16.78</v>
      </c>
      <c r="E399">
        <f t="shared" si="225"/>
        <v>181.64299999999994</v>
      </c>
      <c r="F399">
        <f t="shared" si="226"/>
        <v>257.17999999999995</v>
      </c>
      <c r="G399" s="1">
        <f t="shared" si="220"/>
        <v>0.72933898681554032</v>
      </c>
      <c r="H399">
        <v>0.7</v>
      </c>
      <c r="I399">
        <v>94.22</v>
      </c>
      <c r="J399" s="1">
        <f t="shared" si="221"/>
        <v>5.5023982998647787</v>
      </c>
      <c r="K399">
        <v>1.05</v>
      </c>
      <c r="L399">
        <v>1</v>
      </c>
      <c r="M399">
        <v>1</v>
      </c>
      <c r="N399" s="1">
        <v>21</v>
      </c>
      <c r="O399" s="1">
        <f t="shared" si="222"/>
        <v>11.257347261497864</v>
      </c>
      <c r="P399" s="19">
        <f t="shared" si="223"/>
        <v>16.759745561362642</v>
      </c>
    </row>
    <row r="400" spans="2:16">
      <c r="B400">
        <v>15</v>
      </c>
      <c r="C400">
        <v>21.68</v>
      </c>
      <c r="D400">
        <v>16.78</v>
      </c>
      <c r="E400">
        <f t="shared" si="225"/>
        <v>199.44799999999992</v>
      </c>
      <c r="F400">
        <f t="shared" si="226"/>
        <v>289.69999999999993</v>
      </c>
      <c r="G400" s="1">
        <f t="shared" si="220"/>
        <v>0.6886879867771909</v>
      </c>
      <c r="H400">
        <v>0.7</v>
      </c>
      <c r="I400">
        <v>94.22</v>
      </c>
      <c r="J400" s="1">
        <f t="shared" si="221"/>
        <v>5.5023982998647787</v>
      </c>
      <c r="K400">
        <v>1.05</v>
      </c>
      <c r="L400">
        <v>1</v>
      </c>
      <c r="M400">
        <v>1</v>
      </c>
      <c r="N400" s="1">
        <v>24</v>
      </c>
      <c r="O400" s="1">
        <f t="shared" si="222"/>
        <v>12.148456086749647</v>
      </c>
      <c r="P400" s="19">
        <f t="shared" si="223"/>
        <v>17.650854386614427</v>
      </c>
    </row>
    <row r="401" spans="2:16">
      <c r="B401">
        <v>16</v>
      </c>
      <c r="C401">
        <v>21.68</v>
      </c>
      <c r="D401">
        <v>16.78</v>
      </c>
      <c r="E401">
        <f t="shared" si="225"/>
        <v>211.31799999999993</v>
      </c>
      <c r="F401">
        <f t="shared" si="226"/>
        <v>311.37999999999994</v>
      </c>
      <c r="G401" s="1">
        <f t="shared" si="220"/>
        <v>0.66401463246790116</v>
      </c>
      <c r="H401">
        <v>0.7</v>
      </c>
      <c r="I401">
        <v>94.22</v>
      </c>
      <c r="J401" s="1">
        <f t="shared" si="221"/>
        <v>5.5023982998647787</v>
      </c>
      <c r="K401">
        <v>1.05</v>
      </c>
      <c r="L401">
        <v>1</v>
      </c>
      <c r="M401">
        <v>1</v>
      </c>
      <c r="N401" s="1">
        <v>24</v>
      </c>
      <c r="O401" s="1">
        <f t="shared" si="222"/>
        <v>11.713218116733776</v>
      </c>
      <c r="P401" s="19">
        <f t="shared" si="223"/>
        <v>17.215616416598554</v>
      </c>
    </row>
    <row r="402" spans="2:16">
      <c r="E402" s="20"/>
      <c r="G402" s="1"/>
      <c r="J402" s="1"/>
      <c r="N402" s="1"/>
      <c r="O402" s="1"/>
      <c r="P402" s="19"/>
    </row>
    <row r="403" spans="2:16">
      <c r="E403" s="20"/>
      <c r="G403" s="1"/>
      <c r="J403" s="1"/>
      <c r="N403" s="1"/>
      <c r="O403" s="1"/>
      <c r="P403" s="19"/>
    </row>
    <row r="404" spans="2:16">
      <c r="E404" s="20"/>
      <c r="G404" s="1"/>
      <c r="I404" s="21"/>
      <c r="J404" s="1"/>
      <c r="N404" s="1"/>
      <c r="O404" s="1"/>
      <c r="P404" s="19"/>
    </row>
    <row r="405" spans="2:16">
      <c r="M405" s="1"/>
      <c r="N405" s="1"/>
    </row>
    <row r="406" spans="2:16">
      <c r="M406" s="1"/>
      <c r="N406" s="1"/>
    </row>
    <row r="407" spans="2:16">
      <c r="M407" s="1"/>
      <c r="N407" s="1"/>
    </row>
    <row r="408" spans="2:16" ht="20.399999999999999">
      <c r="B408" s="22" t="s">
        <v>13</v>
      </c>
      <c r="C408" s="22" t="s">
        <v>47</v>
      </c>
      <c r="D408" s="22" t="s">
        <v>48</v>
      </c>
      <c r="E408" s="22" t="s">
        <v>49</v>
      </c>
      <c r="F408" s="22" t="s">
        <v>50</v>
      </c>
      <c r="G408" s="22" t="s">
        <v>51</v>
      </c>
      <c r="H408" s="22" t="s">
        <v>52</v>
      </c>
      <c r="I408" s="22" t="s">
        <v>53</v>
      </c>
      <c r="J408" s="22" t="s">
        <v>54</v>
      </c>
      <c r="M408" s="1"/>
      <c r="N408" s="1"/>
    </row>
    <row r="409" spans="2:16" ht="15.6">
      <c r="B409" s="23" t="s">
        <v>31</v>
      </c>
      <c r="C409" s="24"/>
      <c r="D409" s="24"/>
      <c r="E409" s="24"/>
      <c r="F409" s="25"/>
      <c r="G409" s="24"/>
      <c r="H409" s="24"/>
      <c r="I409" s="24"/>
      <c r="J409" s="24"/>
      <c r="M409" s="1"/>
      <c r="N409" s="1"/>
    </row>
    <row r="410" spans="2:16">
      <c r="B410">
        <f>B391</f>
        <v>1.5</v>
      </c>
      <c r="C410" s="19">
        <f>P391</f>
        <v>17.478817556744254</v>
      </c>
      <c r="D410">
        <f>E391</f>
        <v>21.63</v>
      </c>
      <c r="E410">
        <f>F391</f>
        <v>21.63</v>
      </c>
      <c r="F410" s="26">
        <f>1-0.00765*B410</f>
        <v>0.98852499999999999</v>
      </c>
      <c r="G410" s="26">
        <f>0.65*0.16*(E410/D410)*F410</f>
        <v>0.10280660000000001</v>
      </c>
      <c r="H410" s="27">
        <f>EXP((C410/14.1)+((C410/126)^2)-((C410/23.6)^3)+((C410/25.4)^4)-2.8)</f>
        <v>0.17850470900802112</v>
      </c>
      <c r="I410" s="26">
        <f>((10^2.24)/(6.8^2.56))</f>
        <v>1.2846274075918176</v>
      </c>
      <c r="J410" s="21">
        <f>(H410*I410)/G410</f>
        <v>2.2305186785275062</v>
      </c>
      <c r="M410" s="1"/>
      <c r="N410" s="1"/>
    </row>
    <row r="411" spans="2:16">
      <c r="B411">
        <f t="shared" ref="B411" si="227">B392</f>
        <v>3</v>
      </c>
      <c r="C411" s="19">
        <f t="shared" ref="C411:C420" si="228">P392</f>
        <v>16.644901056204358</v>
      </c>
      <c r="D411">
        <f t="shared" ref="D411:D420" si="229">E392</f>
        <v>43.26</v>
      </c>
      <c r="E411">
        <f t="shared" ref="E411:E420" si="230">F392</f>
        <v>43.26</v>
      </c>
      <c r="F411" s="26">
        <f t="shared" ref="F411:F414" si="231">1-0.00765*B411</f>
        <v>0.97704999999999997</v>
      </c>
      <c r="G411" s="26">
        <f t="shared" ref="G411:G420" si="232">0.65*0.16*(E411/D411)*F411</f>
        <v>0.1016132</v>
      </c>
      <c r="H411" s="27">
        <f t="shared" ref="H411:H420" si="233">EXP((C411/14.1)+((C411/126)^2)-((C411/23.6)^3)+((C411/25.4)^4)-2.8)</f>
        <v>0.1705910694138971</v>
      </c>
      <c r="I411" s="26">
        <f t="shared" ref="I411:I420" si="234">((10^2.24)/(6.8^2.56))</f>
        <v>1.2846274075918176</v>
      </c>
      <c r="J411" s="21">
        <f t="shared" ref="J411:J420" si="235">(H411*I411)/G411</f>
        <v>2.1566682602210188</v>
      </c>
      <c r="M411" s="1"/>
      <c r="N411" s="1"/>
    </row>
    <row r="412" spans="2:16">
      <c r="B412">
        <f t="shared" ref="B412" si="236">B393</f>
        <v>4.5</v>
      </c>
      <c r="C412" s="19">
        <f t="shared" si="228"/>
        <v>14.941977984628352</v>
      </c>
      <c r="D412">
        <f t="shared" si="229"/>
        <v>68.430000000000007</v>
      </c>
      <c r="E412">
        <f t="shared" si="230"/>
        <v>68.430000000000007</v>
      </c>
      <c r="F412" s="26">
        <f t="shared" si="231"/>
        <v>0.96557499999999996</v>
      </c>
      <c r="G412" s="26">
        <f t="shared" si="232"/>
        <v>0.1004198</v>
      </c>
      <c r="H412" s="27">
        <f t="shared" si="233"/>
        <v>0.15563148778889399</v>
      </c>
      <c r="I412" s="26">
        <f t="shared" si="234"/>
        <v>1.2846274075918176</v>
      </c>
      <c r="J412" s="21">
        <f t="shared" si="235"/>
        <v>1.9909268361210091</v>
      </c>
      <c r="M412" s="1"/>
      <c r="N412" s="1"/>
    </row>
    <row r="413" spans="2:16">
      <c r="B413">
        <f t="shared" ref="B413" si="237">B394</f>
        <v>6</v>
      </c>
      <c r="C413" s="19">
        <f t="shared" si="228"/>
        <v>16.14966240732511</v>
      </c>
      <c r="D413">
        <f t="shared" si="229"/>
        <v>92.617999999999995</v>
      </c>
      <c r="E413">
        <f t="shared" si="230"/>
        <v>94.58</v>
      </c>
      <c r="F413" s="26">
        <f t="shared" si="231"/>
        <v>0.95409999999999995</v>
      </c>
      <c r="G413" s="26">
        <f t="shared" si="232"/>
        <v>0.10132839093912631</v>
      </c>
      <c r="H413" s="27">
        <f t="shared" si="233"/>
        <v>0.16608986462641906</v>
      </c>
      <c r="I413" s="26">
        <f t="shared" si="234"/>
        <v>1.2846274075918176</v>
      </c>
      <c r="J413" s="21">
        <f t="shared" si="235"/>
        <v>2.1056644662451238</v>
      </c>
      <c r="M413" s="1"/>
      <c r="N413" s="1"/>
    </row>
    <row r="414" spans="2:16">
      <c r="B414">
        <f t="shared" ref="B414" si="238">B395</f>
        <v>7.5</v>
      </c>
      <c r="C414" s="19">
        <f t="shared" si="228"/>
        <v>21.642714153750898</v>
      </c>
      <c r="D414">
        <f t="shared" si="229"/>
        <v>110.42299999999999</v>
      </c>
      <c r="E414">
        <f t="shared" si="230"/>
        <v>127.1</v>
      </c>
      <c r="F414" s="26">
        <f t="shared" si="231"/>
        <v>0.94262500000000005</v>
      </c>
      <c r="G414" s="26">
        <f t="shared" si="232"/>
        <v>0.1128387591353251</v>
      </c>
      <c r="H414" s="27">
        <f t="shared" si="233"/>
        <v>0.22770926062221719</v>
      </c>
      <c r="I414" s="26">
        <f t="shared" si="234"/>
        <v>1.2846274075918176</v>
      </c>
      <c r="J414" s="21">
        <f t="shared" si="235"/>
        <v>2.5923854480440855</v>
      </c>
      <c r="M414" s="1"/>
      <c r="N414" s="1"/>
    </row>
    <row r="415" spans="2:16">
      <c r="B415">
        <f t="shared" ref="B415" si="239">B396</f>
        <v>9</v>
      </c>
      <c r="C415" s="19">
        <f t="shared" si="228"/>
        <v>18.530743208577736</v>
      </c>
      <c r="D415">
        <f t="shared" si="229"/>
        <v>128.22800000000001</v>
      </c>
      <c r="E415">
        <f t="shared" si="230"/>
        <v>159.62</v>
      </c>
      <c r="F415" s="26">
        <f>1-0.00765*B415</f>
        <v>0.93115000000000003</v>
      </c>
      <c r="G415" s="26">
        <f t="shared" si="232"/>
        <v>0.12054728259038588</v>
      </c>
      <c r="H415" s="27">
        <f t="shared" si="233"/>
        <v>0.18920043141036674</v>
      </c>
      <c r="I415" s="26">
        <f t="shared" si="234"/>
        <v>1.2846274075918176</v>
      </c>
      <c r="J415" s="21">
        <f t="shared" si="235"/>
        <v>2.0162383962136472</v>
      </c>
      <c r="M415" s="1"/>
      <c r="N415" s="1"/>
    </row>
    <row r="416" spans="2:16">
      <c r="B416">
        <f t="shared" ref="B416" si="240">B397</f>
        <v>10.5</v>
      </c>
      <c r="C416" s="19">
        <f t="shared" si="228"/>
        <v>18.874423574924641</v>
      </c>
      <c r="D416">
        <f t="shared" si="229"/>
        <v>146.03299999999999</v>
      </c>
      <c r="E416">
        <f t="shared" si="230"/>
        <v>192.14</v>
      </c>
      <c r="F416" s="26">
        <f>1.174-0.0267*B416</f>
        <v>0.89364999999999994</v>
      </c>
      <c r="G416" s="26">
        <f t="shared" si="232"/>
        <v>0.12228342048715017</v>
      </c>
      <c r="H416" s="27">
        <f t="shared" si="233"/>
        <v>0.19289795525570261</v>
      </c>
      <c r="I416" s="26">
        <f t="shared" si="234"/>
        <v>1.2846274075918176</v>
      </c>
      <c r="J416" s="21">
        <f t="shared" si="235"/>
        <v>2.0264562375071549</v>
      </c>
      <c r="M416" s="1"/>
      <c r="N416" s="1"/>
    </row>
    <row r="417" spans="2:17">
      <c r="B417">
        <f t="shared" ref="B417" si="241">B398</f>
        <v>12</v>
      </c>
      <c r="C417" s="19">
        <f t="shared" si="228"/>
        <v>16.896221537063465</v>
      </c>
      <c r="D417">
        <f t="shared" si="229"/>
        <v>163.83799999999997</v>
      </c>
      <c r="E417">
        <f t="shared" si="230"/>
        <v>224.65999999999997</v>
      </c>
      <c r="F417" s="26">
        <f>1.174-0.0267*B417</f>
        <v>0.85359999999999991</v>
      </c>
      <c r="G417" s="26">
        <f t="shared" si="232"/>
        <v>0.12173034768490826</v>
      </c>
      <c r="H417" s="27">
        <f t="shared" si="233"/>
        <v>0.17292947932521502</v>
      </c>
      <c r="I417" s="26">
        <f t="shared" si="234"/>
        <v>1.2846274075918176</v>
      </c>
      <c r="J417" s="21">
        <f t="shared" si="235"/>
        <v>1.8249348083419237</v>
      </c>
      <c r="M417" s="1"/>
      <c r="N417" s="1"/>
    </row>
    <row r="418" spans="2:17">
      <c r="B418">
        <f t="shared" ref="B418" si="242">B399</f>
        <v>13.5</v>
      </c>
      <c r="C418" s="19">
        <f t="shared" si="228"/>
        <v>16.759745561362642</v>
      </c>
      <c r="D418">
        <f t="shared" si="229"/>
        <v>181.64299999999994</v>
      </c>
      <c r="E418">
        <f t="shared" si="230"/>
        <v>257.17999999999995</v>
      </c>
      <c r="F418" s="26">
        <f t="shared" ref="F418" si="243">1.174-0.0267*B418</f>
        <v>0.81354999999999988</v>
      </c>
      <c r="G418" s="26">
        <f t="shared" si="232"/>
        <v>0.11979428910555322</v>
      </c>
      <c r="H418" s="27">
        <f t="shared" si="233"/>
        <v>0.17165491337285382</v>
      </c>
      <c r="I418" s="26">
        <f t="shared" si="234"/>
        <v>1.2846274075918176</v>
      </c>
      <c r="J418" s="21">
        <f t="shared" si="235"/>
        <v>1.8407605906177131</v>
      </c>
      <c r="M418" s="1"/>
      <c r="N418" s="1"/>
    </row>
    <row r="419" spans="2:17">
      <c r="B419">
        <f t="shared" ref="B419" si="244">B400</f>
        <v>15</v>
      </c>
      <c r="C419" s="19">
        <f t="shared" si="228"/>
        <v>17.650854386614427</v>
      </c>
      <c r="D419">
        <f t="shared" si="229"/>
        <v>199.44799999999992</v>
      </c>
      <c r="E419">
        <f t="shared" si="230"/>
        <v>289.69999999999993</v>
      </c>
      <c r="F419" s="26">
        <f>1.174-0.0267*B419</f>
        <v>0.77349999999999985</v>
      </c>
      <c r="G419" s="26">
        <f t="shared" si="232"/>
        <v>0.11684562793309534</v>
      </c>
      <c r="H419" s="27">
        <f t="shared" si="233"/>
        <v>0.18019546227821948</v>
      </c>
      <c r="I419" s="26">
        <f t="shared" si="234"/>
        <v>1.2846274075918176</v>
      </c>
      <c r="J419" s="21">
        <f t="shared" si="235"/>
        <v>1.9811098939775798</v>
      </c>
      <c r="M419" s="1"/>
      <c r="N419" s="1"/>
    </row>
    <row r="420" spans="2:17">
      <c r="B420">
        <f t="shared" ref="B420" si="245">B401</f>
        <v>16</v>
      </c>
      <c r="C420" s="19">
        <f t="shared" si="228"/>
        <v>17.215616416598554</v>
      </c>
      <c r="D420">
        <f t="shared" si="229"/>
        <v>211.31799999999993</v>
      </c>
      <c r="E420">
        <f t="shared" si="230"/>
        <v>311.37999999999994</v>
      </c>
      <c r="F420" s="26">
        <f>1.174-0.0267*B420</f>
        <v>0.74679999999999991</v>
      </c>
      <c r="G420" s="26">
        <f t="shared" si="232"/>
        <v>0.11444369498102386</v>
      </c>
      <c r="H420" s="27">
        <f t="shared" si="233"/>
        <v>0.17595811713833856</v>
      </c>
      <c r="I420" s="26">
        <f t="shared" si="234"/>
        <v>1.2846274075918176</v>
      </c>
      <c r="J420" s="21">
        <f t="shared" si="235"/>
        <v>1.9751251469261062</v>
      </c>
    </row>
    <row r="429" spans="2:17" ht="22.8">
      <c r="E429" s="31" t="s">
        <v>63</v>
      </c>
      <c r="F429" s="31"/>
      <c r="G429" s="31"/>
      <c r="H429" s="31"/>
      <c r="N429" s="1"/>
      <c r="O429" s="1"/>
    </row>
    <row r="430" spans="2:17" ht="24.6">
      <c r="D430" s="28"/>
      <c r="E430" s="29" t="s">
        <v>1</v>
      </c>
      <c r="F430" s="29"/>
      <c r="G430" s="29"/>
      <c r="H430" s="29"/>
      <c r="I430" s="29"/>
      <c r="J430" s="29"/>
      <c r="K430" s="29"/>
      <c r="L430" s="28"/>
      <c r="N430" s="1"/>
      <c r="O430" s="1"/>
      <c r="Q430" s="2" t="s">
        <v>2</v>
      </c>
    </row>
    <row r="431" spans="2:17" ht="24.6">
      <c r="E431" s="3" t="s">
        <v>3</v>
      </c>
      <c r="F431" s="3"/>
      <c r="G431" s="3"/>
      <c r="H431" s="3"/>
      <c r="I431" s="3"/>
      <c r="N431" s="1"/>
      <c r="O431" s="1"/>
    </row>
    <row r="432" spans="2:17">
      <c r="N432" s="1"/>
      <c r="O432" s="1"/>
    </row>
    <row r="433" spans="2:19">
      <c r="C433" s="4" t="s">
        <v>4</v>
      </c>
      <c r="D433" s="4" t="s">
        <v>4</v>
      </c>
      <c r="E433" s="5" t="s">
        <v>5</v>
      </c>
      <c r="F433" s="5" t="s">
        <v>6</v>
      </c>
      <c r="G433" s="5" t="s">
        <v>7</v>
      </c>
      <c r="H433" s="5" t="s">
        <v>8</v>
      </c>
      <c r="I433" s="5" t="s">
        <v>9</v>
      </c>
      <c r="J433" s="5" t="s">
        <v>7</v>
      </c>
      <c r="K433" s="5" t="s">
        <v>7</v>
      </c>
      <c r="L433" s="5" t="s">
        <v>7</v>
      </c>
      <c r="M433" s="5" t="s">
        <v>10</v>
      </c>
      <c r="N433" s="6" t="s">
        <v>11</v>
      </c>
      <c r="O433" s="6" t="s">
        <v>12</v>
      </c>
      <c r="P433" s="5" t="s">
        <v>12</v>
      </c>
    </row>
    <row r="434" spans="2:19">
      <c r="B434" s="7" t="s">
        <v>13</v>
      </c>
      <c r="C434" s="4" t="s">
        <v>14</v>
      </c>
      <c r="D434" s="4" t="s">
        <v>14</v>
      </c>
      <c r="E434" s="5" t="s">
        <v>14</v>
      </c>
      <c r="F434" s="5" t="s">
        <v>14</v>
      </c>
      <c r="G434" s="5" t="s">
        <v>15</v>
      </c>
      <c r="H434" s="5" t="s">
        <v>16</v>
      </c>
      <c r="I434" s="5" t="s">
        <v>17</v>
      </c>
      <c r="J434" s="5" t="s">
        <v>18</v>
      </c>
      <c r="K434" s="5" t="s">
        <v>19</v>
      </c>
      <c r="L434" s="5" t="s">
        <v>20</v>
      </c>
      <c r="M434" s="5" t="s">
        <v>21</v>
      </c>
      <c r="N434" s="6" t="s">
        <v>22</v>
      </c>
      <c r="O434" s="6" t="s">
        <v>22</v>
      </c>
      <c r="P434" s="5" t="s">
        <v>22</v>
      </c>
    </row>
    <row r="435" spans="2:19" ht="16.2">
      <c r="B435" s="8"/>
      <c r="C435" s="4" t="s">
        <v>23</v>
      </c>
      <c r="D435" s="4" t="s">
        <v>24</v>
      </c>
      <c r="E435" s="5" t="s">
        <v>25</v>
      </c>
      <c r="F435" s="5" t="s">
        <v>25</v>
      </c>
      <c r="G435" s="9"/>
      <c r="H435" s="5" t="s">
        <v>7</v>
      </c>
      <c r="I435" s="9"/>
      <c r="J435" s="9"/>
      <c r="K435" s="5" t="s">
        <v>26</v>
      </c>
      <c r="L435" s="5" t="s">
        <v>27</v>
      </c>
      <c r="M435" s="5" t="s">
        <v>28</v>
      </c>
      <c r="N435" s="10"/>
      <c r="O435" s="6" t="s">
        <v>29</v>
      </c>
      <c r="P435" s="5" t="s">
        <v>30</v>
      </c>
    </row>
    <row r="436" spans="2:19" ht="23.4">
      <c r="B436" s="8" t="s">
        <v>31</v>
      </c>
      <c r="C436" s="11" t="s">
        <v>32</v>
      </c>
      <c r="D436" s="11" t="s">
        <v>33</v>
      </c>
      <c r="E436" s="12" t="s">
        <v>34</v>
      </c>
      <c r="F436" s="13" t="s">
        <v>35</v>
      </c>
      <c r="G436" s="14" t="s">
        <v>36</v>
      </c>
      <c r="H436" s="14" t="s">
        <v>37</v>
      </c>
      <c r="I436" s="14" t="s">
        <v>38</v>
      </c>
      <c r="J436" s="14" t="s">
        <v>39</v>
      </c>
      <c r="K436" s="5" t="s">
        <v>40</v>
      </c>
      <c r="L436" s="9"/>
      <c r="M436" s="9"/>
      <c r="N436" s="10"/>
      <c r="O436" s="15" t="s">
        <v>41</v>
      </c>
      <c r="P436" s="5" t="s">
        <v>7</v>
      </c>
    </row>
    <row r="437" spans="2:19" ht="21">
      <c r="J437" s="16"/>
      <c r="K437" s="14" t="s">
        <v>42</v>
      </c>
      <c r="L437" s="14" t="s">
        <v>43</v>
      </c>
      <c r="M437" s="14" t="s">
        <v>44</v>
      </c>
      <c r="N437" s="17" t="s">
        <v>45</v>
      </c>
      <c r="O437" s="10"/>
      <c r="P437" s="18" t="s">
        <v>46</v>
      </c>
    </row>
    <row r="438" spans="2:19">
      <c r="N438" s="1"/>
      <c r="O438" s="1"/>
    </row>
    <row r="439" spans="2:19">
      <c r="B439">
        <v>1.3</v>
      </c>
      <c r="D439">
        <v>16.87</v>
      </c>
      <c r="E439">
        <f>F439</f>
        <v>21.931000000000001</v>
      </c>
      <c r="F439">
        <f>B439*D439</f>
        <v>21.931000000000001</v>
      </c>
      <c r="G439" s="1">
        <f>2.2/(1.2+E439/100)</f>
        <v>1.5500489674560176</v>
      </c>
      <c r="H439">
        <v>0.7</v>
      </c>
      <c r="I439">
        <v>89.26</v>
      </c>
      <c r="J439" s="1">
        <f>EXP(1.63+9.7/(I439+0.001)-(15.7/(I439+0.001))^2)</f>
        <v>5.5164428979073694</v>
      </c>
      <c r="K439">
        <v>1.05</v>
      </c>
      <c r="L439">
        <v>0.75</v>
      </c>
      <c r="M439">
        <v>1</v>
      </c>
      <c r="N439" s="1">
        <v>0</v>
      </c>
      <c r="O439" s="1">
        <f>N439*M439*L439*K439*H439*G439</f>
        <v>0</v>
      </c>
      <c r="P439" s="19">
        <f>O439+J439</f>
        <v>5.5164428979073694</v>
      </c>
    </row>
    <row r="440" spans="2:19">
      <c r="B440">
        <v>1.5</v>
      </c>
      <c r="D440">
        <v>11.97</v>
      </c>
      <c r="E440">
        <f t="shared" ref="E440:E442" si="246">F440</f>
        <v>25.305</v>
      </c>
      <c r="F440">
        <f>F439+(B440-B439)*D439</f>
        <v>25.305</v>
      </c>
      <c r="G440" s="1">
        <f t="shared" ref="G440:G449" si="247">2.2/(1.2+E440/100)</f>
        <v>1.5140566394824682</v>
      </c>
      <c r="H440">
        <v>0.7</v>
      </c>
      <c r="I440">
        <v>88.02</v>
      </c>
      <c r="J440" s="1">
        <f t="shared" ref="J440:J449" si="248">EXP(1.63+9.7/(I440+0.001)-(15.7/(I440+0.001))^2)</f>
        <v>5.5200469026482359</v>
      </c>
      <c r="K440">
        <v>1.05</v>
      </c>
      <c r="L440">
        <v>0.75</v>
      </c>
      <c r="M440">
        <v>1</v>
      </c>
      <c r="N440" s="1">
        <v>7</v>
      </c>
      <c r="O440" s="1">
        <f t="shared" ref="O440:O449" si="249">N440*M440*L440*K440*H440*G440</f>
        <v>5.8423660576029732</v>
      </c>
      <c r="P440" s="19">
        <f t="shared" ref="P440:P449" si="250">O440+J440</f>
        <v>11.362412960251209</v>
      </c>
    </row>
    <row r="441" spans="2:19">
      <c r="B441">
        <v>3</v>
      </c>
      <c r="D441">
        <v>11.97</v>
      </c>
      <c r="E441">
        <f t="shared" si="246"/>
        <v>43.260000000000005</v>
      </c>
      <c r="F441">
        <f t="shared" ref="F441:F442" si="251">F440+(B441-B440)*D440</f>
        <v>43.260000000000005</v>
      </c>
      <c r="G441" s="1">
        <f t="shared" si="247"/>
        <v>1.3475437951733431</v>
      </c>
      <c r="H441">
        <v>0.7</v>
      </c>
      <c r="I441">
        <v>88.02</v>
      </c>
      <c r="J441" s="1">
        <f t="shared" si="248"/>
        <v>5.5200469026482359</v>
      </c>
      <c r="K441">
        <v>1.05</v>
      </c>
      <c r="L441">
        <v>0.75</v>
      </c>
      <c r="M441">
        <v>1</v>
      </c>
      <c r="N441" s="1">
        <v>12</v>
      </c>
      <c r="O441" s="1">
        <f t="shared" si="249"/>
        <v>8.9140022050716645</v>
      </c>
      <c r="P441" s="19">
        <f t="shared" si="250"/>
        <v>14.4340491077199</v>
      </c>
    </row>
    <row r="442" spans="2:19">
      <c r="B442">
        <v>4.5</v>
      </c>
      <c r="C442">
        <v>15.5</v>
      </c>
      <c r="D442">
        <v>11.97</v>
      </c>
      <c r="E442">
        <f t="shared" si="246"/>
        <v>61.215000000000003</v>
      </c>
      <c r="F442">
        <f t="shared" si="251"/>
        <v>61.215000000000003</v>
      </c>
      <c r="G442" s="1">
        <f t="shared" si="247"/>
        <v>1.2140275363518473</v>
      </c>
      <c r="H442">
        <v>0.7</v>
      </c>
      <c r="I442">
        <v>88.02</v>
      </c>
      <c r="J442" s="1">
        <f t="shared" si="248"/>
        <v>5.5200469026482359</v>
      </c>
      <c r="K442">
        <v>1.05</v>
      </c>
      <c r="L442">
        <v>1</v>
      </c>
      <c r="M442">
        <v>1</v>
      </c>
      <c r="N442" s="1">
        <v>13</v>
      </c>
      <c r="O442" s="1">
        <f t="shared" si="249"/>
        <v>11.600033109841901</v>
      </c>
      <c r="P442" s="19">
        <f t="shared" si="250"/>
        <v>17.120080012490135</v>
      </c>
    </row>
    <row r="443" spans="2:19">
      <c r="B443">
        <v>6</v>
      </c>
      <c r="C443">
        <v>15.5</v>
      </c>
      <c r="D443">
        <v>11.97</v>
      </c>
      <c r="E443">
        <f>F443-(B443-5.8)*9.81</f>
        <v>77.914000000000001</v>
      </c>
      <c r="F443">
        <v>79.876000000000005</v>
      </c>
      <c r="G443" s="1">
        <f t="shared" si="247"/>
        <v>1.1115939246339319</v>
      </c>
      <c r="H443">
        <v>0.7</v>
      </c>
      <c r="I443">
        <v>88.02</v>
      </c>
      <c r="J443" s="1">
        <f t="shared" si="248"/>
        <v>5.5200469026482359</v>
      </c>
      <c r="K443">
        <v>1.05</v>
      </c>
      <c r="L443">
        <v>1</v>
      </c>
      <c r="M443">
        <v>1</v>
      </c>
      <c r="N443" s="1">
        <v>10</v>
      </c>
      <c r="O443" s="1">
        <f t="shared" si="249"/>
        <v>8.1702153460593987</v>
      </c>
      <c r="P443" s="19">
        <f t="shared" si="250"/>
        <v>13.690262248707635</v>
      </c>
      <c r="S443" t="s">
        <v>64</v>
      </c>
    </row>
    <row r="444" spans="2:19">
      <c r="B444">
        <v>7.5</v>
      </c>
      <c r="C444">
        <v>15.5</v>
      </c>
      <c r="D444">
        <v>11.97</v>
      </c>
      <c r="E444">
        <f t="shared" ref="E444:E449" si="252">F444-(B444-5.8)*9.81</f>
        <v>86.448999999999998</v>
      </c>
      <c r="F444">
        <f>F443+(B444-B443)*C443</f>
        <v>103.126</v>
      </c>
      <c r="G444" s="1">
        <f t="shared" si="247"/>
        <v>1.065638486987101</v>
      </c>
      <c r="H444">
        <v>0.7</v>
      </c>
      <c r="I444">
        <v>88.02</v>
      </c>
      <c r="J444" s="1">
        <f t="shared" si="248"/>
        <v>5.5200469026482359</v>
      </c>
      <c r="K444">
        <v>1.05</v>
      </c>
      <c r="L444">
        <v>1</v>
      </c>
      <c r="M444">
        <v>1</v>
      </c>
      <c r="N444" s="1">
        <v>14</v>
      </c>
      <c r="O444" s="1">
        <f t="shared" si="249"/>
        <v>10.96542003109727</v>
      </c>
      <c r="P444" s="19">
        <f t="shared" si="250"/>
        <v>16.485466933745506</v>
      </c>
    </row>
    <row r="445" spans="2:19">
      <c r="B445">
        <v>9</v>
      </c>
      <c r="C445">
        <v>15.5</v>
      </c>
      <c r="D445">
        <v>11.97</v>
      </c>
      <c r="E445">
        <f t="shared" si="252"/>
        <v>94.984000000000009</v>
      </c>
      <c r="F445">
        <f t="shared" ref="F445:F449" si="253">F444+(B445-B444)*C444</f>
        <v>126.376</v>
      </c>
      <c r="G445" s="1">
        <f t="shared" si="247"/>
        <v>1.0233319688907081</v>
      </c>
      <c r="H445">
        <v>0.7</v>
      </c>
      <c r="I445">
        <v>88.02</v>
      </c>
      <c r="J445" s="1">
        <f t="shared" si="248"/>
        <v>5.5200469026482359</v>
      </c>
      <c r="K445">
        <v>1.05</v>
      </c>
      <c r="L445">
        <v>1</v>
      </c>
      <c r="M445">
        <v>1</v>
      </c>
      <c r="N445" s="1">
        <v>17</v>
      </c>
      <c r="O445" s="1">
        <f t="shared" si="249"/>
        <v>12.786532951289399</v>
      </c>
      <c r="P445" s="19">
        <f t="shared" si="250"/>
        <v>18.306579853937635</v>
      </c>
    </row>
    <row r="446" spans="2:19">
      <c r="B446">
        <v>10.5</v>
      </c>
      <c r="C446">
        <v>15.5</v>
      </c>
      <c r="D446">
        <v>11.97</v>
      </c>
      <c r="E446">
        <f t="shared" si="252"/>
        <v>103.51900000000001</v>
      </c>
      <c r="F446">
        <f t="shared" si="253"/>
        <v>149.626</v>
      </c>
      <c r="G446" s="1">
        <f t="shared" si="247"/>
        <v>0.98425637194153515</v>
      </c>
      <c r="H446">
        <v>0.7</v>
      </c>
      <c r="I446">
        <v>88.02</v>
      </c>
      <c r="J446" s="1">
        <f t="shared" si="248"/>
        <v>5.5200469026482359</v>
      </c>
      <c r="K446">
        <v>1.05</v>
      </c>
      <c r="L446">
        <v>1</v>
      </c>
      <c r="M446">
        <v>1</v>
      </c>
      <c r="N446" s="1">
        <v>22</v>
      </c>
      <c r="O446" s="1">
        <f t="shared" si="249"/>
        <v>15.915425534294625</v>
      </c>
      <c r="P446" s="19">
        <f t="shared" si="250"/>
        <v>21.43547243694286</v>
      </c>
    </row>
    <row r="447" spans="2:19">
      <c r="B447">
        <v>12</v>
      </c>
      <c r="C447">
        <v>15.5</v>
      </c>
      <c r="D447">
        <v>11.97</v>
      </c>
      <c r="E447">
        <f t="shared" si="252"/>
        <v>112.054</v>
      </c>
      <c r="F447">
        <f t="shared" si="253"/>
        <v>172.876</v>
      </c>
      <c r="G447" s="1">
        <f t="shared" si="247"/>
        <v>0.94805519404966088</v>
      </c>
      <c r="H447">
        <v>0.7</v>
      </c>
      <c r="I447">
        <v>88.02</v>
      </c>
      <c r="J447" s="1">
        <f t="shared" si="248"/>
        <v>5.5200469026482359</v>
      </c>
      <c r="K447">
        <v>1.05</v>
      </c>
      <c r="L447">
        <v>1</v>
      </c>
      <c r="M447">
        <v>1</v>
      </c>
      <c r="N447" s="1">
        <v>24</v>
      </c>
      <c r="O447" s="1">
        <f t="shared" si="249"/>
        <v>16.72369362303602</v>
      </c>
      <c r="P447" s="19">
        <f t="shared" si="250"/>
        <v>22.243740525684256</v>
      </c>
    </row>
    <row r="448" spans="2:19">
      <c r="B448">
        <v>13.5</v>
      </c>
      <c r="C448">
        <v>15.5</v>
      </c>
      <c r="D448">
        <v>11.97</v>
      </c>
      <c r="E448">
        <f t="shared" si="252"/>
        <v>120.589</v>
      </c>
      <c r="F448">
        <f t="shared" si="253"/>
        <v>196.126</v>
      </c>
      <c r="G448" s="1">
        <f t="shared" si="247"/>
        <v>0.91442252139540892</v>
      </c>
      <c r="H448">
        <v>0.7</v>
      </c>
      <c r="I448">
        <v>88.02</v>
      </c>
      <c r="J448" s="1">
        <f t="shared" si="248"/>
        <v>5.5200469026482359</v>
      </c>
      <c r="K448">
        <v>1.05</v>
      </c>
      <c r="L448">
        <v>1</v>
      </c>
      <c r="M448">
        <v>1</v>
      </c>
      <c r="N448" s="1">
        <v>37</v>
      </c>
      <c r="O448" s="1">
        <f t="shared" si="249"/>
        <v>24.867720469348146</v>
      </c>
      <c r="P448" s="19">
        <f t="shared" si="250"/>
        <v>30.387767371996382</v>
      </c>
    </row>
    <row r="449" spans="2:16">
      <c r="B449">
        <v>15</v>
      </c>
      <c r="C449">
        <v>15.5</v>
      </c>
      <c r="D449">
        <v>11.97</v>
      </c>
      <c r="E449">
        <f t="shared" si="252"/>
        <v>129.12400000000002</v>
      </c>
      <c r="F449">
        <f t="shared" si="253"/>
        <v>219.376</v>
      </c>
      <c r="G449" s="1">
        <f t="shared" si="247"/>
        <v>0.88309436264671404</v>
      </c>
      <c r="H449">
        <v>0.7</v>
      </c>
      <c r="I449">
        <v>88.02</v>
      </c>
      <c r="J449" s="1">
        <f t="shared" si="248"/>
        <v>5.5200469026482359</v>
      </c>
      <c r="K449">
        <v>1.05</v>
      </c>
      <c r="L449">
        <v>1</v>
      </c>
      <c r="M449">
        <v>1</v>
      </c>
      <c r="N449" s="1">
        <v>34</v>
      </c>
      <c r="O449" s="1">
        <f t="shared" si="249"/>
        <v>22.068528122541384</v>
      </c>
      <c r="P449" s="19">
        <f t="shared" si="250"/>
        <v>27.58857502518962</v>
      </c>
    </row>
    <row r="450" spans="2:16">
      <c r="E450" s="20"/>
      <c r="G450" s="1"/>
      <c r="J450" s="1"/>
      <c r="N450" s="1"/>
      <c r="O450" s="1"/>
      <c r="P450" s="19"/>
    </row>
    <row r="451" spans="2:16">
      <c r="E451" s="20"/>
      <c r="G451" s="1"/>
      <c r="J451" s="1"/>
      <c r="N451" s="1"/>
      <c r="O451" s="1"/>
      <c r="P451" s="19"/>
    </row>
    <row r="452" spans="2:16">
      <c r="E452" s="20"/>
      <c r="G452" s="1"/>
      <c r="I452" s="21"/>
      <c r="J452" s="1"/>
      <c r="N452" s="1"/>
      <c r="O452" s="1"/>
      <c r="P452" s="19"/>
    </row>
    <row r="453" spans="2:16">
      <c r="M453" s="1"/>
      <c r="N453" s="1"/>
    </row>
    <row r="454" spans="2:16">
      <c r="M454" s="1"/>
      <c r="N454" s="1"/>
    </row>
    <row r="455" spans="2:16">
      <c r="M455" s="1"/>
      <c r="N455" s="1"/>
    </row>
    <row r="456" spans="2:16" ht="20.399999999999999">
      <c r="B456" s="22" t="s">
        <v>13</v>
      </c>
      <c r="C456" s="22" t="s">
        <v>47</v>
      </c>
      <c r="D456" s="22" t="s">
        <v>48</v>
      </c>
      <c r="E456" s="22" t="s">
        <v>49</v>
      </c>
      <c r="F456" s="22" t="s">
        <v>50</v>
      </c>
      <c r="G456" s="22" t="s">
        <v>51</v>
      </c>
      <c r="H456" s="22" t="s">
        <v>52</v>
      </c>
      <c r="I456" s="22" t="s">
        <v>53</v>
      </c>
      <c r="J456" s="22" t="s">
        <v>54</v>
      </c>
      <c r="M456" s="1"/>
      <c r="N456" s="1"/>
    </row>
    <row r="457" spans="2:16" ht="15.6">
      <c r="B457" s="23" t="s">
        <v>31</v>
      </c>
      <c r="C457" s="24"/>
      <c r="D457" s="24"/>
      <c r="E457" s="24"/>
      <c r="F457" s="25"/>
      <c r="G457" s="24"/>
      <c r="H457" s="24"/>
      <c r="I457" s="24"/>
      <c r="J457" s="24"/>
      <c r="M457" s="1"/>
      <c r="N457" s="1"/>
    </row>
    <row r="458" spans="2:16">
      <c r="B458">
        <f>B439</f>
        <v>1.3</v>
      </c>
      <c r="C458" s="19">
        <f>P439</f>
        <v>5.5164428979073694</v>
      </c>
      <c r="D458">
        <f>E439</f>
        <v>21.931000000000001</v>
      </c>
      <c r="E458">
        <f>F439</f>
        <v>21.931000000000001</v>
      </c>
      <c r="F458" s="26">
        <f>1-0.00765*B458</f>
        <v>0.99005500000000002</v>
      </c>
      <c r="G458" s="26">
        <f>0.65*0.16*(E458/D458)*F458</f>
        <v>0.10296572000000001</v>
      </c>
      <c r="H458" s="27">
        <f>EXP((C458/14.1)+((C458/126)^2)-((C458/23.6)^3)+((C458/25.4)^4)-2.8)</f>
        <v>8.9153761462330075E-2</v>
      </c>
      <c r="I458" s="26">
        <f>((10^2.24)/(6.8^2.56))</f>
        <v>1.2846274075918176</v>
      </c>
      <c r="J458" s="21">
        <f>(H458*I458)/G458</f>
        <v>1.1123057796751421</v>
      </c>
      <c r="M458" s="1"/>
      <c r="N458" s="1"/>
    </row>
    <row r="459" spans="2:16">
      <c r="B459">
        <f t="shared" ref="B459" si="254">B440</f>
        <v>1.5</v>
      </c>
      <c r="C459" s="19">
        <f t="shared" ref="C459:C468" si="255">P440</f>
        <v>11.362412960251209</v>
      </c>
      <c r="D459">
        <f t="shared" ref="D459:D468" si="256">E440</f>
        <v>25.305</v>
      </c>
      <c r="E459">
        <f t="shared" ref="E459:E468" si="257">F440</f>
        <v>25.305</v>
      </c>
      <c r="F459" s="26">
        <f t="shared" ref="F459:F462" si="258">1-0.00765*B459</f>
        <v>0.98852499999999999</v>
      </c>
      <c r="G459" s="26">
        <f t="shared" ref="G459:G468" si="259">0.65*0.16*(E459/D459)*F459</f>
        <v>0.10280660000000001</v>
      </c>
      <c r="H459" s="27">
        <f t="shared" ref="H459:H468" si="260">EXP((C459/14.1)+((C459/126)^2)-((C459/23.6)^3)+((C459/25.4)^4)-2.8)</f>
        <v>0.12776264183182909</v>
      </c>
      <c r="I459" s="26">
        <f t="shared" ref="I459:I468" si="261">((10^2.24)/(6.8^2.56))</f>
        <v>1.2846274075918176</v>
      </c>
      <c r="J459" s="21">
        <f t="shared" ref="J459:J468" si="262">(H459*I459)/G459</f>
        <v>1.5964674579599412</v>
      </c>
      <c r="M459" s="1"/>
      <c r="N459" s="1"/>
    </row>
    <row r="460" spans="2:16">
      <c r="B460">
        <f t="shared" ref="B460" si="263">B441</f>
        <v>3</v>
      </c>
      <c r="C460" s="19">
        <f t="shared" si="255"/>
        <v>14.4340491077199</v>
      </c>
      <c r="D460">
        <f t="shared" si="256"/>
        <v>43.260000000000005</v>
      </c>
      <c r="E460">
        <f t="shared" si="257"/>
        <v>43.260000000000005</v>
      </c>
      <c r="F460" s="26">
        <f t="shared" si="258"/>
        <v>0.97704999999999997</v>
      </c>
      <c r="G460" s="26">
        <f t="shared" si="259"/>
        <v>0.1016132</v>
      </c>
      <c r="H460" s="27">
        <f t="shared" si="260"/>
        <v>0.15142164457656279</v>
      </c>
      <c r="I460" s="26">
        <f t="shared" si="261"/>
        <v>1.2846274075918176</v>
      </c>
      <c r="J460" s="21">
        <f t="shared" si="262"/>
        <v>1.9143221030897508</v>
      </c>
      <c r="M460" s="1"/>
      <c r="N460" s="1"/>
    </row>
    <row r="461" spans="2:16">
      <c r="B461">
        <f t="shared" ref="B461" si="264">B442</f>
        <v>4.5</v>
      </c>
      <c r="C461" s="19">
        <f t="shared" si="255"/>
        <v>17.120080012490135</v>
      </c>
      <c r="D461">
        <f t="shared" si="256"/>
        <v>61.215000000000003</v>
      </c>
      <c r="E461">
        <f t="shared" si="257"/>
        <v>61.215000000000003</v>
      </c>
      <c r="F461" s="26">
        <f t="shared" si="258"/>
        <v>0.96557499999999996</v>
      </c>
      <c r="G461" s="26">
        <f t="shared" si="259"/>
        <v>0.1004198</v>
      </c>
      <c r="H461" s="27">
        <f t="shared" si="260"/>
        <v>0.17504529948127051</v>
      </c>
      <c r="I461" s="26">
        <f t="shared" si="261"/>
        <v>1.2846274075918176</v>
      </c>
      <c r="J461" s="21">
        <f t="shared" si="262"/>
        <v>2.2392793979250891</v>
      </c>
      <c r="M461" s="1"/>
      <c r="N461" s="1"/>
    </row>
    <row r="462" spans="2:16">
      <c r="B462">
        <f t="shared" ref="B462" si="265">B443</f>
        <v>6</v>
      </c>
      <c r="C462" s="19">
        <f t="shared" si="255"/>
        <v>13.690262248707635</v>
      </c>
      <c r="D462">
        <f t="shared" si="256"/>
        <v>77.914000000000001</v>
      </c>
      <c r="E462">
        <f t="shared" si="257"/>
        <v>79.876000000000005</v>
      </c>
      <c r="F462" s="26">
        <f t="shared" si="258"/>
        <v>0.95409999999999995</v>
      </c>
      <c r="G462" s="26">
        <f t="shared" si="259"/>
        <v>0.10172508055548425</v>
      </c>
      <c r="H462" s="27">
        <f t="shared" si="260"/>
        <v>0.14542880849453277</v>
      </c>
      <c r="I462" s="26">
        <f t="shared" si="261"/>
        <v>1.2846274075918176</v>
      </c>
      <c r="J462" s="21">
        <f t="shared" si="262"/>
        <v>1.8365365967304363</v>
      </c>
      <c r="M462" s="1"/>
      <c r="N462" s="1"/>
    </row>
    <row r="463" spans="2:16">
      <c r="B463">
        <f t="shared" ref="B463" si="266">B444</f>
        <v>7.5</v>
      </c>
      <c r="C463" s="19">
        <f t="shared" si="255"/>
        <v>16.485466933745506</v>
      </c>
      <c r="D463">
        <f t="shared" si="256"/>
        <v>86.448999999999998</v>
      </c>
      <c r="E463">
        <f t="shared" si="257"/>
        <v>103.126</v>
      </c>
      <c r="F463" s="26">
        <f>1-0.00765*B463</f>
        <v>0.94262500000000005</v>
      </c>
      <c r="G463" s="26">
        <f t="shared" si="259"/>
        <v>0.11694468597670306</v>
      </c>
      <c r="H463" s="27">
        <f t="shared" si="260"/>
        <v>0.16912697676632185</v>
      </c>
      <c r="I463" s="26">
        <f t="shared" si="261"/>
        <v>1.2846274075918176</v>
      </c>
      <c r="J463" s="21">
        <f t="shared" si="262"/>
        <v>1.8578454241216544</v>
      </c>
      <c r="M463" s="1"/>
      <c r="N463" s="1"/>
    </row>
    <row r="464" spans="2:16">
      <c r="B464">
        <f t="shared" ref="B464" si="267">B445</f>
        <v>9</v>
      </c>
      <c r="C464" s="19">
        <f t="shared" si="255"/>
        <v>18.306579853937635</v>
      </c>
      <c r="D464">
        <f t="shared" si="256"/>
        <v>94.984000000000009</v>
      </c>
      <c r="E464">
        <f t="shared" si="257"/>
        <v>126.376</v>
      </c>
      <c r="F464" s="26">
        <f>1-0.00765*B464</f>
        <v>0.93115000000000003</v>
      </c>
      <c r="G464" s="26">
        <f t="shared" si="259"/>
        <v>0.12884487165838457</v>
      </c>
      <c r="H464" s="27">
        <f t="shared" si="260"/>
        <v>0.18684595010014055</v>
      </c>
      <c r="I464" s="26">
        <f t="shared" si="261"/>
        <v>1.2846274075918176</v>
      </c>
      <c r="J464" s="21">
        <f t="shared" si="262"/>
        <v>1.8629179835156746</v>
      </c>
      <c r="M464" s="1"/>
      <c r="N464" s="1"/>
    </row>
    <row r="465" spans="2:14">
      <c r="B465">
        <f t="shared" ref="B465" si="268">B446</f>
        <v>10.5</v>
      </c>
      <c r="C465" s="19">
        <f t="shared" si="255"/>
        <v>21.43547243694286</v>
      </c>
      <c r="D465">
        <f t="shared" si="256"/>
        <v>103.51900000000001</v>
      </c>
      <c r="E465">
        <f t="shared" si="257"/>
        <v>149.626</v>
      </c>
      <c r="F465" s="26">
        <f>1.174-0.0267*B465</f>
        <v>0.89364999999999994</v>
      </c>
      <c r="G465" s="26">
        <f t="shared" si="259"/>
        <v>0.13433457229687304</v>
      </c>
      <c r="H465" s="27">
        <f t="shared" si="260"/>
        <v>0.22471920740109058</v>
      </c>
      <c r="I465" s="26">
        <f t="shared" si="261"/>
        <v>1.2846274075918176</v>
      </c>
      <c r="J465" s="21">
        <f t="shared" si="262"/>
        <v>2.1489661812580967</v>
      </c>
      <c r="M465" s="1"/>
      <c r="N465" s="1"/>
    </row>
    <row r="466" spans="2:14">
      <c r="B466">
        <f t="shared" ref="B466" si="269">B447</f>
        <v>12</v>
      </c>
      <c r="C466" s="19">
        <f t="shared" si="255"/>
        <v>22.243740525684256</v>
      </c>
      <c r="D466">
        <f t="shared" si="256"/>
        <v>112.054</v>
      </c>
      <c r="E466">
        <f t="shared" si="257"/>
        <v>172.876</v>
      </c>
      <c r="F466" s="26">
        <f t="shared" ref="F466" si="270">1.174-0.0267*B466</f>
        <v>0.85359999999999991</v>
      </c>
      <c r="G466" s="26">
        <f t="shared" si="259"/>
        <v>0.13696042242490231</v>
      </c>
      <c r="H466" s="27">
        <f t="shared" si="260"/>
        <v>0.23682940140484532</v>
      </c>
      <c r="I466" s="26">
        <f t="shared" si="261"/>
        <v>1.2846274075918176</v>
      </c>
      <c r="J466" s="21">
        <f t="shared" si="262"/>
        <v>2.2213536916845222</v>
      </c>
      <c r="M466" s="1"/>
      <c r="N466" s="1"/>
    </row>
    <row r="467" spans="2:14">
      <c r="B467">
        <f t="shared" ref="B467" si="271">B448</f>
        <v>13.5</v>
      </c>
      <c r="C467" s="19">
        <f t="shared" si="255"/>
        <v>30.387767371996382</v>
      </c>
      <c r="D467">
        <f t="shared" si="256"/>
        <v>120.589</v>
      </c>
      <c r="E467">
        <f t="shared" si="257"/>
        <v>196.126</v>
      </c>
      <c r="F467" s="26">
        <f>1.174-0.0267*B467</f>
        <v>0.81354999999999988</v>
      </c>
      <c r="G467" s="26">
        <f t="shared" si="259"/>
        <v>0.13760843824229407</v>
      </c>
      <c r="H467" s="27">
        <f t="shared" si="260"/>
        <v>0.51023916717607065</v>
      </c>
      <c r="I467" s="26">
        <f t="shared" si="261"/>
        <v>1.2846274075918176</v>
      </c>
      <c r="J467" s="21">
        <f t="shared" si="262"/>
        <v>4.7632777971587013</v>
      </c>
      <c r="M467" s="1"/>
      <c r="N467" s="1"/>
    </row>
    <row r="468" spans="2:14">
      <c r="B468">
        <f t="shared" ref="B468" si="272">B449</f>
        <v>15</v>
      </c>
      <c r="C468" s="19">
        <f t="shared" si="255"/>
        <v>27.58857502518962</v>
      </c>
      <c r="D468">
        <f t="shared" si="256"/>
        <v>129.12400000000002</v>
      </c>
      <c r="E468">
        <f t="shared" si="257"/>
        <v>219.376</v>
      </c>
      <c r="F468" s="26">
        <f>1.174-0.0267*B468</f>
        <v>0.77349999999999985</v>
      </c>
      <c r="G468" s="26">
        <f t="shared" si="259"/>
        <v>0.13667081986307733</v>
      </c>
      <c r="H468" s="27">
        <f t="shared" si="260"/>
        <v>0.36745871534578572</v>
      </c>
      <c r="I468" s="26">
        <f t="shared" si="261"/>
        <v>1.2846274075918176</v>
      </c>
      <c r="J468" s="21">
        <f t="shared" si="262"/>
        <v>3.453901406054297</v>
      </c>
    </row>
    <row r="486" spans="2:21">
      <c r="B486" s="30" t="s">
        <v>65</v>
      </c>
      <c r="C486" s="30"/>
      <c r="D486" s="30" t="s">
        <v>66</v>
      </c>
      <c r="E486" s="30"/>
      <c r="F486" s="30" t="s">
        <v>67</v>
      </c>
      <c r="G486" s="30"/>
      <c r="H486" s="30" t="s">
        <v>68</v>
      </c>
      <c r="I486" s="30"/>
      <c r="J486" s="30" t="s">
        <v>69</v>
      </c>
      <c r="K486" s="30"/>
      <c r="L486" s="30" t="s">
        <v>70</v>
      </c>
      <c r="M486" s="30"/>
      <c r="N486" s="30" t="s">
        <v>71</v>
      </c>
      <c r="O486" s="30"/>
      <c r="P486" s="30" t="s">
        <v>72</v>
      </c>
      <c r="Q486" s="30"/>
      <c r="R486" s="30" t="s">
        <v>73</v>
      </c>
      <c r="S486" s="30"/>
      <c r="T486" s="30" t="s">
        <v>74</v>
      </c>
      <c r="U486" s="30"/>
    </row>
    <row r="487" spans="2:21">
      <c r="B487" t="s">
        <v>13</v>
      </c>
      <c r="C487" t="s">
        <v>54</v>
      </c>
      <c r="D487" t="s">
        <v>13</v>
      </c>
      <c r="E487" t="s">
        <v>54</v>
      </c>
      <c r="F487" t="s">
        <v>13</v>
      </c>
      <c r="G487" t="s">
        <v>54</v>
      </c>
      <c r="H487" t="s">
        <v>13</v>
      </c>
      <c r="I487" t="s">
        <v>54</v>
      </c>
      <c r="J487" t="s">
        <v>13</v>
      </c>
      <c r="K487" t="s">
        <v>54</v>
      </c>
      <c r="L487" t="s">
        <v>13</v>
      </c>
      <c r="M487" t="s">
        <v>54</v>
      </c>
      <c r="N487" t="s">
        <v>13</v>
      </c>
      <c r="O487" t="s">
        <v>54</v>
      </c>
      <c r="P487" t="s">
        <v>13</v>
      </c>
      <c r="Q487" t="s">
        <v>54</v>
      </c>
      <c r="R487" t="s">
        <v>13</v>
      </c>
      <c r="S487" t="s">
        <v>54</v>
      </c>
      <c r="T487" t="s">
        <v>13</v>
      </c>
      <c r="U487" t="s">
        <v>54</v>
      </c>
    </row>
    <row r="488" spans="2:21">
      <c r="B488" t="s">
        <v>31</v>
      </c>
      <c r="D488" t="s">
        <v>31</v>
      </c>
      <c r="F488" t="s">
        <v>31</v>
      </c>
      <c r="H488" t="s">
        <v>31</v>
      </c>
      <c r="J488" t="s">
        <v>31</v>
      </c>
      <c r="L488" t="s">
        <v>31</v>
      </c>
      <c r="N488" t="s">
        <v>31</v>
      </c>
      <c r="P488" t="s">
        <v>31</v>
      </c>
      <c r="R488" t="s">
        <v>31</v>
      </c>
      <c r="T488" t="s">
        <v>31</v>
      </c>
    </row>
    <row r="489" spans="2:21">
      <c r="B489">
        <v>1.5</v>
      </c>
      <c r="C489">
        <v>1.9247763415006398</v>
      </c>
      <c r="D489">
        <v>1.5</v>
      </c>
      <c r="E489">
        <v>2.6686601527029543</v>
      </c>
      <c r="F489">
        <v>1.5</v>
      </c>
      <c r="G489">
        <v>1.872406858342792</v>
      </c>
      <c r="H489">
        <v>1.5</v>
      </c>
      <c r="I489">
        <v>1.9406745853824481</v>
      </c>
      <c r="J489">
        <v>1.5</v>
      </c>
      <c r="K489">
        <v>2.0186072341525083</v>
      </c>
      <c r="L489">
        <v>1.5</v>
      </c>
      <c r="M489">
        <v>1.7561791970321001</v>
      </c>
      <c r="N489">
        <v>1.5</v>
      </c>
      <c r="O489">
        <v>2.9096437017014494</v>
      </c>
      <c r="P489">
        <v>1.5</v>
      </c>
      <c r="Q489">
        <v>2.3011516050844234</v>
      </c>
      <c r="R489">
        <v>1.5</v>
      </c>
      <c r="S489">
        <v>2.2305186785275062</v>
      </c>
      <c r="T489">
        <v>1.3</v>
      </c>
      <c r="U489">
        <v>1.1123057796751421</v>
      </c>
    </row>
    <row r="490" spans="2:21">
      <c r="B490">
        <v>3</v>
      </c>
      <c r="C490">
        <v>2.2018182831273316</v>
      </c>
      <c r="D490">
        <v>2.8</v>
      </c>
      <c r="E490">
        <v>2.3508986989544636</v>
      </c>
      <c r="F490">
        <v>3</v>
      </c>
      <c r="G490">
        <v>1.8047566602711715</v>
      </c>
      <c r="H490">
        <v>3</v>
      </c>
      <c r="I490">
        <v>2.2767697447061206</v>
      </c>
      <c r="J490">
        <v>3</v>
      </c>
      <c r="K490">
        <v>2.0440619266814779</v>
      </c>
      <c r="L490">
        <v>2.9</v>
      </c>
      <c r="M490">
        <v>1.6769444393647184</v>
      </c>
      <c r="N490">
        <v>2.9</v>
      </c>
      <c r="O490">
        <v>2.5357137875753915</v>
      </c>
      <c r="P490">
        <v>3</v>
      </c>
      <c r="Q490">
        <v>1.8888942864276537</v>
      </c>
      <c r="R490">
        <v>3</v>
      </c>
      <c r="S490">
        <v>2.1566682602210188</v>
      </c>
      <c r="T490">
        <v>1.5</v>
      </c>
      <c r="U490">
        <v>1.5964674579599412</v>
      </c>
    </row>
    <row r="491" spans="2:21">
      <c r="B491">
        <v>3.2</v>
      </c>
      <c r="C491">
        <v>2.69891990609857</v>
      </c>
      <c r="D491">
        <v>3</v>
      </c>
      <c r="E491">
        <v>2.1600647090169396</v>
      </c>
      <c r="F491">
        <v>4.5</v>
      </c>
      <c r="G491">
        <v>2.1005742073840361</v>
      </c>
      <c r="H491">
        <v>4.5</v>
      </c>
      <c r="I491">
        <v>2.0645208095462486</v>
      </c>
      <c r="J491">
        <v>3.5</v>
      </c>
      <c r="K491">
        <v>2.386852930680285</v>
      </c>
      <c r="L491">
        <v>3</v>
      </c>
      <c r="M491">
        <v>1.8858333336263811</v>
      </c>
      <c r="N491">
        <v>3</v>
      </c>
      <c r="O491">
        <v>2.010700621740491</v>
      </c>
      <c r="P491">
        <v>4.5</v>
      </c>
      <c r="Q491">
        <v>1.8106538568807322</v>
      </c>
      <c r="R491">
        <v>4.5</v>
      </c>
      <c r="S491">
        <v>1.9909268361210091</v>
      </c>
      <c r="T491">
        <v>3</v>
      </c>
      <c r="U491">
        <v>1.9143221030897508</v>
      </c>
    </row>
    <row r="492" spans="2:21">
      <c r="B492">
        <v>4.5</v>
      </c>
      <c r="C492">
        <v>2.2707475823975547</v>
      </c>
      <c r="D492">
        <v>4.5</v>
      </c>
      <c r="E492">
        <v>2.5350302081865292</v>
      </c>
      <c r="F492">
        <v>6</v>
      </c>
      <c r="G492">
        <v>1.8196634519822046</v>
      </c>
      <c r="H492">
        <v>6</v>
      </c>
      <c r="I492">
        <v>1.9851050526834002</v>
      </c>
      <c r="J492">
        <v>4.5</v>
      </c>
      <c r="K492">
        <v>1.98747331986096</v>
      </c>
      <c r="L492">
        <v>4.5</v>
      </c>
      <c r="M492">
        <v>2.1671664250568639</v>
      </c>
      <c r="N492">
        <v>4.5</v>
      </c>
      <c r="O492">
        <v>1.6349391735639214</v>
      </c>
      <c r="P492">
        <v>6</v>
      </c>
      <c r="Q492">
        <v>1.8707612072960531</v>
      </c>
      <c r="R492">
        <v>6</v>
      </c>
      <c r="S492">
        <v>2.1056644662451238</v>
      </c>
      <c r="T492">
        <v>4.5</v>
      </c>
      <c r="U492">
        <v>2.2392793979250891</v>
      </c>
    </row>
    <row r="493" spans="2:21">
      <c r="B493">
        <v>6</v>
      </c>
      <c r="C493">
        <v>1.8733282183673641</v>
      </c>
      <c r="D493">
        <v>6</v>
      </c>
      <c r="E493">
        <v>2.1588355058779771</v>
      </c>
      <c r="F493">
        <v>7.5</v>
      </c>
      <c r="G493">
        <v>1.6767551054663947</v>
      </c>
      <c r="H493">
        <v>7.5</v>
      </c>
      <c r="I493">
        <v>1.8117945555202608</v>
      </c>
      <c r="J493">
        <v>6</v>
      </c>
      <c r="K493">
        <v>1.865313672876981</v>
      </c>
      <c r="L493">
        <v>6</v>
      </c>
      <c r="M493">
        <v>2.1949577461555152</v>
      </c>
      <c r="N493">
        <v>6</v>
      </c>
      <c r="O493">
        <v>1.8557075878441811</v>
      </c>
      <c r="P493">
        <v>7.5</v>
      </c>
      <c r="Q493">
        <v>2.3069535463574478</v>
      </c>
      <c r="R493">
        <v>7.5</v>
      </c>
      <c r="S493">
        <v>2.5923854480440855</v>
      </c>
      <c r="T493">
        <v>6</v>
      </c>
      <c r="U493">
        <v>1.8365365967304363</v>
      </c>
    </row>
    <row r="494" spans="2:21">
      <c r="B494">
        <v>7.5</v>
      </c>
      <c r="C494">
        <v>1.7612802644555958</v>
      </c>
      <c r="D494">
        <v>7.5</v>
      </c>
      <c r="E494">
        <v>2.4251474258372951</v>
      </c>
      <c r="F494">
        <v>9</v>
      </c>
      <c r="G494">
        <v>1.7896737311600952</v>
      </c>
      <c r="H494">
        <v>9</v>
      </c>
      <c r="I494">
        <v>1.8538722405787886</v>
      </c>
      <c r="J494">
        <v>7.5</v>
      </c>
      <c r="K494">
        <v>2.1171556880866262</v>
      </c>
      <c r="L494">
        <v>7.5</v>
      </c>
      <c r="M494">
        <v>1.9601756559517032</v>
      </c>
      <c r="N494">
        <v>7.5</v>
      </c>
      <c r="O494">
        <v>1.6839588190920329</v>
      </c>
      <c r="P494">
        <v>9</v>
      </c>
      <c r="Q494">
        <v>2.1217302548048083</v>
      </c>
      <c r="R494">
        <v>9</v>
      </c>
      <c r="S494">
        <v>2.0162383962136472</v>
      </c>
      <c r="T494">
        <v>7.5</v>
      </c>
      <c r="U494">
        <v>1.8578454241216544</v>
      </c>
    </row>
    <row r="495" spans="2:21">
      <c r="B495">
        <v>9</v>
      </c>
      <c r="C495">
        <v>1.83950082938963</v>
      </c>
      <c r="D495">
        <v>9</v>
      </c>
      <c r="E495">
        <v>2.6940957742217702</v>
      </c>
      <c r="F495">
        <v>10.5</v>
      </c>
      <c r="G495">
        <v>1.6270193498832786</v>
      </c>
      <c r="H495">
        <v>10.5</v>
      </c>
      <c r="I495">
        <v>2.0106982359194308</v>
      </c>
      <c r="J495">
        <v>9</v>
      </c>
      <c r="K495">
        <v>1.7593839025826805</v>
      </c>
      <c r="L495">
        <v>9</v>
      </c>
      <c r="M495">
        <v>1.6311398475579573</v>
      </c>
      <c r="N495">
        <v>9</v>
      </c>
      <c r="O495">
        <v>1.6945961374185534</v>
      </c>
      <c r="P495">
        <v>10.5</v>
      </c>
      <c r="Q495">
        <v>1.7313256233271654</v>
      </c>
      <c r="R495">
        <v>10.5</v>
      </c>
      <c r="S495">
        <v>2.0264562375071549</v>
      </c>
      <c r="T495">
        <v>9</v>
      </c>
      <c r="U495">
        <v>1.8629179835156746</v>
      </c>
    </row>
    <row r="496" spans="2:21">
      <c r="B496">
        <v>10.5</v>
      </c>
      <c r="C496">
        <v>2.0053156581339864</v>
      </c>
      <c r="D496">
        <v>10.5</v>
      </c>
      <c r="E496">
        <v>3.0128804459748513</v>
      </c>
      <c r="F496">
        <v>12</v>
      </c>
      <c r="G496">
        <v>1.9534490604181123</v>
      </c>
      <c r="H496">
        <v>11.5</v>
      </c>
      <c r="I496">
        <v>1.8754220149381124</v>
      </c>
      <c r="J496">
        <v>10.5</v>
      </c>
      <c r="K496">
        <v>2.0442841332054282</v>
      </c>
      <c r="L496">
        <v>10</v>
      </c>
      <c r="M496">
        <v>1.5775833007512849</v>
      </c>
      <c r="N496">
        <v>10.5</v>
      </c>
      <c r="O496">
        <v>2.1270153955143298</v>
      </c>
      <c r="P496">
        <v>11.5</v>
      </c>
      <c r="Q496">
        <v>1.6916014859189659</v>
      </c>
      <c r="R496">
        <v>12</v>
      </c>
      <c r="S496">
        <v>1.8249348083419237</v>
      </c>
      <c r="T496">
        <v>10.5</v>
      </c>
      <c r="U496">
        <v>2.1489661812580967</v>
      </c>
    </row>
    <row r="497" spans="2:21">
      <c r="B497">
        <v>12</v>
      </c>
      <c r="C497">
        <v>1.989728932551897</v>
      </c>
      <c r="D497">
        <v>12</v>
      </c>
      <c r="E497">
        <v>3.9659570356986857</v>
      </c>
      <c r="F497">
        <v>13.5</v>
      </c>
      <c r="G497">
        <v>1.8341839525441912</v>
      </c>
      <c r="H497">
        <v>12</v>
      </c>
      <c r="I497">
        <v>1.8678176469330583</v>
      </c>
      <c r="J497">
        <v>12</v>
      </c>
      <c r="K497">
        <v>1.7818404121356957</v>
      </c>
      <c r="L497">
        <v>10.5</v>
      </c>
      <c r="M497">
        <v>1.5547337865089657</v>
      </c>
      <c r="N497">
        <v>12</v>
      </c>
      <c r="O497">
        <v>2.5312442850461601</v>
      </c>
      <c r="P497">
        <v>12</v>
      </c>
      <c r="Q497">
        <v>1.9647360756492749</v>
      </c>
      <c r="R497">
        <v>13.5</v>
      </c>
      <c r="S497">
        <v>1.8407605906177131</v>
      </c>
      <c r="T497">
        <v>12</v>
      </c>
      <c r="U497">
        <v>2.2213536916845222</v>
      </c>
    </row>
    <row r="498" spans="2:21">
      <c r="B498">
        <v>13.5</v>
      </c>
      <c r="C498">
        <v>2.068843059656682</v>
      </c>
      <c r="D498">
        <v>13.5</v>
      </c>
      <c r="E498">
        <v>4.5923236072121458</v>
      </c>
      <c r="F498">
        <v>15</v>
      </c>
      <c r="G498">
        <v>2.0870452036191138</v>
      </c>
      <c r="H498">
        <v>13.5</v>
      </c>
      <c r="I498">
        <v>2.011040205054579</v>
      </c>
      <c r="J498">
        <v>13.5</v>
      </c>
      <c r="K498">
        <v>2.2326856185813919</v>
      </c>
      <c r="L498">
        <v>12</v>
      </c>
      <c r="M498">
        <v>1.6653436779068265</v>
      </c>
      <c r="N498">
        <v>13.5</v>
      </c>
      <c r="O498">
        <v>4.5481300457679188</v>
      </c>
      <c r="P498">
        <v>13.5</v>
      </c>
      <c r="Q498">
        <v>2.2437488769392582</v>
      </c>
      <c r="R498">
        <v>15</v>
      </c>
      <c r="S498">
        <v>1.9811098939775798</v>
      </c>
      <c r="T498">
        <v>13.5</v>
      </c>
      <c r="U498">
        <v>4.7632777971587013</v>
      </c>
    </row>
    <row r="499" spans="2:21">
      <c r="B499">
        <v>15</v>
      </c>
      <c r="C499">
        <v>2.7092061851703249</v>
      </c>
      <c r="D499">
        <v>15</v>
      </c>
      <c r="E499">
        <v>1.0235594608513072</v>
      </c>
      <c r="H499">
        <v>15</v>
      </c>
      <c r="I499">
        <v>2.0822729767072841</v>
      </c>
      <c r="J499">
        <v>15</v>
      </c>
      <c r="K499">
        <v>2.7490046709644851</v>
      </c>
      <c r="L499">
        <v>13.5</v>
      </c>
      <c r="M499">
        <v>2.0827713953911484</v>
      </c>
      <c r="N499">
        <v>15</v>
      </c>
      <c r="O499">
        <v>6.0876280897946469</v>
      </c>
      <c r="P499">
        <v>15</v>
      </c>
      <c r="Q499">
        <v>2.7753620584595371</v>
      </c>
      <c r="R499">
        <v>16</v>
      </c>
      <c r="S499">
        <v>1.9751251469261062</v>
      </c>
      <c r="T499">
        <v>15</v>
      </c>
      <c r="U499">
        <v>3.453901406054297</v>
      </c>
    </row>
    <row r="500" spans="2:21">
      <c r="D500">
        <v>16.5</v>
      </c>
      <c r="E500">
        <v>1.0569889747527734</v>
      </c>
      <c r="L500">
        <v>14</v>
      </c>
      <c r="M500">
        <v>2.1981041573894746</v>
      </c>
      <c r="N500">
        <v>16</v>
      </c>
      <c r="O500">
        <v>5.556400812390641</v>
      </c>
    </row>
    <row r="501" spans="2:21">
      <c r="L501">
        <v>15</v>
      </c>
      <c r="M501">
        <v>2.1811541120048599</v>
      </c>
    </row>
  </sheetData>
  <mergeCells count="20">
    <mergeCell ref="E231:H231"/>
    <mergeCell ref="E285:H285"/>
    <mergeCell ref="E331:H331"/>
    <mergeCell ref="E381:H381"/>
    <mergeCell ref="E429:H429"/>
    <mergeCell ref="E1:H1"/>
    <mergeCell ref="E49:H49"/>
    <mergeCell ref="E95:H95"/>
    <mergeCell ref="E140:H140"/>
    <mergeCell ref="E185:H185"/>
    <mergeCell ref="B486:C486"/>
    <mergeCell ref="D486:E486"/>
    <mergeCell ref="F486:G486"/>
    <mergeCell ref="H486:I486"/>
    <mergeCell ref="J486:K486"/>
    <mergeCell ref="L486:M486"/>
    <mergeCell ref="N486:O486"/>
    <mergeCell ref="P486:Q486"/>
    <mergeCell ref="R486:S486"/>
    <mergeCell ref="T486:U4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hp</cp:lastModifiedBy>
  <cp:revision/>
  <dcterms:created xsi:type="dcterms:W3CDTF">2021-11-22T03:22:51Z</dcterms:created>
  <dcterms:modified xsi:type="dcterms:W3CDTF">2021-11-23T16:54:46Z</dcterms:modified>
  <cp:category/>
  <cp:contentStatus/>
</cp:coreProperties>
</file>