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20" windowWidth="14940" windowHeight="9228"/>
  </bookViews>
  <sheets>
    <sheet name="Sheet1" sheetId="1" r:id="rId1"/>
    <sheet name="Sheet2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2" i="1" l="1"/>
  <c r="J83" i="1"/>
  <c r="B83" i="1" l="1"/>
  <c r="B84" i="1"/>
  <c r="B85" i="1"/>
  <c r="F85" i="1" s="1"/>
  <c r="B86" i="1"/>
  <c r="F86" i="1" s="1"/>
  <c r="B87" i="1"/>
  <c r="F87" i="1" s="1"/>
  <c r="B88" i="1"/>
  <c r="F88" i="1" s="1"/>
  <c r="B89" i="1"/>
  <c r="F89" i="1" s="1"/>
  <c r="B90" i="1"/>
  <c r="F90" i="1" s="1"/>
  <c r="B91" i="1"/>
  <c r="F91" i="1" s="1"/>
  <c r="B92" i="1"/>
  <c r="F92" i="1" s="1"/>
  <c r="B93" i="1"/>
  <c r="F93" i="1" s="1"/>
  <c r="B82" i="1"/>
  <c r="F82" i="1"/>
  <c r="I82" i="1"/>
  <c r="F83" i="1"/>
  <c r="I83" i="1"/>
  <c r="F84" i="1"/>
  <c r="I84" i="1"/>
  <c r="I85" i="1"/>
  <c r="I86" i="1"/>
  <c r="I87" i="1"/>
  <c r="I88" i="1"/>
  <c r="I89" i="1"/>
  <c r="I90" i="1"/>
  <c r="I91" i="1"/>
  <c r="I92" i="1"/>
  <c r="I93" i="1"/>
  <c r="F63" i="1"/>
  <c r="J74" i="1"/>
  <c r="J73" i="1"/>
  <c r="J72" i="1"/>
  <c r="J71" i="1"/>
  <c r="J70" i="1"/>
  <c r="J69" i="1"/>
  <c r="J68" i="1"/>
  <c r="J67" i="1"/>
  <c r="J66" i="1"/>
  <c r="J65" i="1"/>
  <c r="J64" i="1"/>
  <c r="J63" i="1"/>
  <c r="E33" i="1"/>
  <c r="B34" i="1"/>
  <c r="B35" i="1"/>
  <c r="B36" i="1"/>
  <c r="B37" i="1"/>
  <c r="B38" i="1"/>
  <c r="F38" i="1" s="1"/>
  <c r="B39" i="1"/>
  <c r="F39" i="1" s="1"/>
  <c r="B40" i="1"/>
  <c r="F40" i="1" s="1"/>
  <c r="B41" i="1"/>
  <c r="F41" i="1" s="1"/>
  <c r="B42" i="1"/>
  <c r="F42" i="1" s="1"/>
  <c r="B43" i="1"/>
  <c r="F43" i="1" s="1"/>
  <c r="B44" i="1"/>
  <c r="F44" i="1" s="1"/>
  <c r="B45" i="1"/>
  <c r="F45" i="1" s="1"/>
  <c r="B33" i="1"/>
  <c r="F33" i="1" s="1"/>
  <c r="F13" i="1"/>
  <c r="E12" i="1"/>
  <c r="D33" i="1" l="1"/>
  <c r="G12" i="1"/>
  <c r="O12" i="1" s="1"/>
  <c r="E34" i="1"/>
  <c r="E13" i="1"/>
  <c r="D34" i="1" s="1"/>
  <c r="F14" i="1"/>
  <c r="G33" i="1"/>
  <c r="E82" i="1"/>
  <c r="E63" i="1"/>
  <c r="F64" i="1"/>
  <c r="I45" i="1"/>
  <c r="I44" i="1"/>
  <c r="I43" i="1"/>
  <c r="I42" i="1"/>
  <c r="I41" i="1"/>
  <c r="I40" i="1"/>
  <c r="I39" i="1"/>
  <c r="I38" i="1"/>
  <c r="I37" i="1"/>
  <c r="F37" i="1"/>
  <c r="I36" i="1"/>
  <c r="F36" i="1"/>
  <c r="I35" i="1"/>
  <c r="F35" i="1"/>
  <c r="I34" i="1"/>
  <c r="F34" i="1"/>
  <c r="I33" i="1"/>
  <c r="J13" i="1"/>
  <c r="J14" i="1"/>
  <c r="J15" i="1"/>
  <c r="J16" i="1"/>
  <c r="J17" i="1"/>
  <c r="J18" i="1"/>
  <c r="J19" i="1"/>
  <c r="J20" i="1"/>
  <c r="J21" i="1"/>
  <c r="J22" i="1"/>
  <c r="J23" i="1"/>
  <c r="J24" i="1"/>
  <c r="J12" i="1"/>
  <c r="E83" i="1" l="1"/>
  <c r="F65" i="1"/>
  <c r="E64" i="1"/>
  <c r="D82" i="1"/>
  <c r="G63" i="1"/>
  <c r="O63" i="1" s="1"/>
  <c r="P63" i="1" s="1"/>
  <c r="C82" i="1" s="1"/>
  <c r="H82" i="1" s="1"/>
  <c r="G82" i="1"/>
  <c r="E35" i="1"/>
  <c r="E14" i="1"/>
  <c r="D35" i="1" s="1"/>
  <c r="F15" i="1"/>
  <c r="G14" i="1"/>
  <c r="O14" i="1" s="1"/>
  <c r="P14" i="1" s="1"/>
  <c r="C35" i="1" s="1"/>
  <c r="H35" i="1" s="1"/>
  <c r="G35" i="1"/>
  <c r="J35" i="1" s="1"/>
  <c r="P12" i="1"/>
  <c r="C33" i="1" s="1"/>
  <c r="H33" i="1" s="1"/>
  <c r="J33" i="1" s="1"/>
  <c r="E36" i="1" l="1"/>
  <c r="E15" i="1"/>
  <c r="F16" i="1"/>
  <c r="G64" i="1"/>
  <c r="O64" i="1" s="1"/>
  <c r="P64" i="1" s="1"/>
  <c r="C83" i="1" s="1"/>
  <c r="H83" i="1" s="1"/>
  <c r="D83" i="1"/>
  <c r="E84" i="1"/>
  <c r="F66" i="1"/>
  <c r="E65" i="1"/>
  <c r="G83" i="1"/>
  <c r="G13" i="1"/>
  <c r="O13" i="1" s="1"/>
  <c r="P13" i="1" s="1"/>
  <c r="C34" i="1" s="1"/>
  <c r="H34" i="1" s="1"/>
  <c r="G65" i="1" l="1"/>
  <c r="O65" i="1" s="1"/>
  <c r="P65" i="1" s="1"/>
  <c r="C84" i="1" s="1"/>
  <c r="H84" i="1" s="1"/>
  <c r="D84" i="1"/>
  <c r="E85" i="1"/>
  <c r="F67" i="1"/>
  <c r="E66" i="1"/>
  <c r="G84" i="1"/>
  <c r="E37" i="1"/>
  <c r="E16" i="1"/>
  <c r="F17" i="1"/>
  <c r="D36" i="1"/>
  <c r="G15" i="1"/>
  <c r="O15" i="1" s="1"/>
  <c r="P15" i="1" s="1"/>
  <c r="C36" i="1" s="1"/>
  <c r="H36" i="1" s="1"/>
  <c r="G36" i="1"/>
  <c r="J36" i="1" s="1"/>
  <c r="G34" i="1"/>
  <c r="J34" i="1" s="1"/>
  <c r="E38" i="1" l="1"/>
  <c r="E17" i="1"/>
  <c r="F18" i="1"/>
  <c r="D37" i="1"/>
  <c r="G16" i="1"/>
  <c r="O16" i="1" s="1"/>
  <c r="P16" i="1" s="1"/>
  <c r="C37" i="1" s="1"/>
  <c r="H37" i="1" s="1"/>
  <c r="G37" i="1"/>
  <c r="G66" i="1"/>
  <c r="O66" i="1" s="1"/>
  <c r="P66" i="1" s="1"/>
  <c r="C85" i="1" s="1"/>
  <c r="H85" i="1" s="1"/>
  <c r="D85" i="1"/>
  <c r="E86" i="1"/>
  <c r="F68" i="1"/>
  <c r="E67" i="1"/>
  <c r="G85" i="1"/>
  <c r="J84" i="1"/>
  <c r="D86" i="1" l="1"/>
  <c r="G67" i="1"/>
  <c r="O67" i="1" s="1"/>
  <c r="P67" i="1" s="1"/>
  <c r="C86" i="1" s="1"/>
  <c r="H86" i="1" s="1"/>
  <c r="E87" i="1"/>
  <c r="F69" i="1"/>
  <c r="E68" i="1"/>
  <c r="G86" i="1"/>
  <c r="J85" i="1"/>
  <c r="J37" i="1"/>
  <c r="E39" i="1"/>
  <c r="E18" i="1"/>
  <c r="F19" i="1"/>
  <c r="D38" i="1"/>
  <c r="G17" i="1"/>
  <c r="O17" i="1" s="1"/>
  <c r="P17" i="1" s="1"/>
  <c r="C38" i="1" s="1"/>
  <c r="H38" i="1" s="1"/>
  <c r="G38" i="1"/>
  <c r="J38" i="1" l="1"/>
  <c r="E40" i="1"/>
  <c r="E19" i="1"/>
  <c r="F20" i="1"/>
  <c r="D39" i="1"/>
  <c r="G18" i="1"/>
  <c r="O18" i="1" s="1"/>
  <c r="P18" i="1" s="1"/>
  <c r="C39" i="1" s="1"/>
  <c r="H39" i="1" s="1"/>
  <c r="G39" i="1"/>
  <c r="D87" i="1"/>
  <c r="G68" i="1"/>
  <c r="O68" i="1" s="1"/>
  <c r="P68" i="1" s="1"/>
  <c r="C87" i="1" s="1"/>
  <c r="H87" i="1" s="1"/>
  <c r="E88" i="1"/>
  <c r="F70" i="1"/>
  <c r="E69" i="1"/>
  <c r="G87" i="1"/>
  <c r="J86" i="1"/>
  <c r="D88" i="1" l="1"/>
  <c r="G69" i="1"/>
  <c r="O69" i="1" s="1"/>
  <c r="P69" i="1" s="1"/>
  <c r="C88" i="1" s="1"/>
  <c r="H88" i="1" s="1"/>
  <c r="E89" i="1"/>
  <c r="F71" i="1"/>
  <c r="E70" i="1"/>
  <c r="G88" i="1"/>
  <c r="J87" i="1"/>
  <c r="J39" i="1"/>
  <c r="E41" i="1"/>
  <c r="E20" i="1"/>
  <c r="F21" i="1"/>
  <c r="D40" i="1"/>
  <c r="G19" i="1"/>
  <c r="O19" i="1" s="1"/>
  <c r="P19" i="1" s="1"/>
  <c r="C40" i="1" s="1"/>
  <c r="H40" i="1" s="1"/>
  <c r="G40" i="1"/>
  <c r="J40" i="1" s="1"/>
  <c r="E42" i="1" l="1"/>
  <c r="E21" i="1"/>
  <c r="F22" i="1"/>
  <c r="D41" i="1"/>
  <c r="G20" i="1"/>
  <c r="O20" i="1" s="1"/>
  <c r="P20" i="1" s="1"/>
  <c r="C41" i="1" s="1"/>
  <c r="H41" i="1" s="1"/>
  <c r="G41" i="1"/>
  <c r="J41" i="1" s="1"/>
  <c r="D89" i="1"/>
  <c r="G70" i="1"/>
  <c r="O70" i="1" s="1"/>
  <c r="P70" i="1" s="1"/>
  <c r="C89" i="1" s="1"/>
  <c r="H89" i="1" s="1"/>
  <c r="E90" i="1"/>
  <c r="F72" i="1"/>
  <c r="E71" i="1"/>
  <c r="G89" i="1"/>
  <c r="J88" i="1"/>
  <c r="D90" i="1" l="1"/>
  <c r="G71" i="1"/>
  <c r="O71" i="1" s="1"/>
  <c r="P71" i="1" s="1"/>
  <c r="C90" i="1" s="1"/>
  <c r="H90" i="1" s="1"/>
  <c r="E91" i="1"/>
  <c r="F73" i="1"/>
  <c r="E72" i="1"/>
  <c r="G90" i="1"/>
  <c r="J89" i="1"/>
  <c r="E43" i="1"/>
  <c r="E22" i="1"/>
  <c r="F23" i="1"/>
  <c r="D42" i="1"/>
  <c r="G21" i="1"/>
  <c r="O21" i="1" s="1"/>
  <c r="P21" i="1" s="1"/>
  <c r="C42" i="1" s="1"/>
  <c r="H42" i="1" s="1"/>
  <c r="G42" i="1"/>
  <c r="J42" i="1" s="1"/>
  <c r="E44" i="1" l="1"/>
  <c r="E23" i="1"/>
  <c r="F24" i="1"/>
  <c r="D43" i="1"/>
  <c r="G22" i="1"/>
  <c r="O22" i="1" s="1"/>
  <c r="P22" i="1" s="1"/>
  <c r="C43" i="1" s="1"/>
  <c r="H43" i="1" s="1"/>
  <c r="G43" i="1"/>
  <c r="J43" i="1" s="1"/>
  <c r="D91" i="1"/>
  <c r="G72" i="1"/>
  <c r="O72" i="1" s="1"/>
  <c r="P72" i="1" s="1"/>
  <c r="C91" i="1" s="1"/>
  <c r="H91" i="1" s="1"/>
  <c r="E92" i="1"/>
  <c r="F74" i="1"/>
  <c r="E73" i="1"/>
  <c r="G91" i="1"/>
  <c r="J90" i="1"/>
  <c r="D92" i="1" l="1"/>
  <c r="G73" i="1"/>
  <c r="O73" i="1" s="1"/>
  <c r="P73" i="1" s="1"/>
  <c r="C92" i="1" s="1"/>
  <c r="H92" i="1" s="1"/>
  <c r="E93" i="1"/>
  <c r="E74" i="1"/>
  <c r="G92" i="1"/>
  <c r="J91" i="1"/>
  <c r="E45" i="1"/>
  <c r="E24" i="1"/>
  <c r="D44" i="1"/>
  <c r="G23" i="1"/>
  <c r="O23" i="1" s="1"/>
  <c r="P23" i="1" s="1"/>
  <c r="C44" i="1" s="1"/>
  <c r="H44" i="1" s="1"/>
  <c r="G44" i="1"/>
  <c r="J44" i="1" s="1"/>
  <c r="D45" i="1" l="1"/>
  <c r="G24" i="1"/>
  <c r="O24" i="1" s="1"/>
  <c r="P24" i="1" s="1"/>
  <c r="C45" i="1" s="1"/>
  <c r="H45" i="1" s="1"/>
  <c r="G45" i="1"/>
  <c r="J45" i="1" s="1"/>
  <c r="D93" i="1"/>
  <c r="G74" i="1"/>
  <c r="O74" i="1" s="1"/>
  <c r="P74" i="1" s="1"/>
  <c r="C93" i="1" s="1"/>
  <c r="H93" i="1" s="1"/>
  <c r="G93" i="1"/>
  <c r="J92" i="1"/>
  <c r="J93" i="1" l="1"/>
</calcChain>
</file>

<file path=xl/sharedStrings.xml><?xml version="1.0" encoding="utf-8"?>
<sst xmlns="http://schemas.openxmlformats.org/spreadsheetml/2006/main" count="202" uniqueCount="60">
  <si>
    <t>BORE-HOLE NO. 1</t>
  </si>
  <si>
    <t>STRUCTURE : SUMP WELL</t>
  </si>
  <si>
    <t>WATER TABLE = 1 m</t>
  </si>
  <si>
    <t>SITE : CHACHCAR NALA , ALLAHABAD</t>
  </si>
  <si>
    <t>Density</t>
  </si>
  <si>
    <t xml:space="preserve">Effective </t>
  </si>
  <si>
    <t>Total</t>
  </si>
  <si>
    <t>Correction</t>
  </si>
  <si>
    <t>Hammer</t>
  </si>
  <si>
    <t>Fine</t>
  </si>
  <si>
    <t xml:space="preserve">Correction for the </t>
  </si>
  <si>
    <t>Measured</t>
  </si>
  <si>
    <t>Corrected</t>
  </si>
  <si>
    <t>Depth</t>
  </si>
  <si>
    <t>Stress</t>
  </si>
  <si>
    <t xml:space="preserve">due to Overburden </t>
  </si>
  <si>
    <t>Energy</t>
  </si>
  <si>
    <t>Content</t>
  </si>
  <si>
    <t>due to FC</t>
  </si>
  <si>
    <t>for Borehole</t>
  </si>
  <si>
    <t>due to</t>
  </si>
  <si>
    <t xml:space="preserve">Presence of </t>
  </si>
  <si>
    <t>N-SPT</t>
  </si>
  <si>
    <r>
      <t>(KN/m^3)</t>
    </r>
    <r>
      <rPr>
        <b/>
        <vertAlign val="superscript"/>
        <sz val="10"/>
        <color theme="1"/>
        <rFont val="Arial"/>
        <family val="2"/>
      </rPr>
      <t xml:space="preserve">   </t>
    </r>
  </si>
  <si>
    <r>
      <t>(KN/m</t>
    </r>
    <r>
      <rPr>
        <b/>
        <vertAlign val="superscript"/>
        <sz val="10"/>
        <color theme="1"/>
        <rFont val="Arial"/>
        <family val="2"/>
      </rPr>
      <t>3</t>
    </r>
  </si>
  <si>
    <r>
      <t>(KN/m</t>
    </r>
    <r>
      <rPr>
        <b/>
        <vertAlign val="super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)</t>
    </r>
  </si>
  <si>
    <t>Diameter</t>
  </si>
  <si>
    <t>Rod Length</t>
  </si>
  <si>
    <t>Liner</t>
  </si>
  <si>
    <t>Without</t>
  </si>
  <si>
    <t>with FC</t>
  </si>
  <si>
    <t>(m)</t>
  </si>
  <si>
    <t>(Ɣsat )</t>
  </si>
  <si>
    <t>(Ɣd)</t>
  </si>
  <si>
    <r>
      <rPr>
        <b/>
        <sz val="16"/>
        <color theme="1"/>
        <rFont val="Calibri"/>
        <family val="2"/>
      </rPr>
      <t>(σ'</t>
    </r>
    <r>
      <rPr>
        <b/>
        <i/>
        <vertAlign val="subscript"/>
        <sz val="16"/>
        <color theme="1"/>
        <rFont val="High Tower Text"/>
        <family val="1"/>
      </rPr>
      <t>v0</t>
    </r>
    <r>
      <rPr>
        <b/>
        <i/>
        <sz val="16"/>
        <color theme="1"/>
        <rFont val="Calibri"/>
        <family val="2"/>
        <scheme val="minor"/>
      </rPr>
      <t>)</t>
    </r>
  </si>
  <si>
    <r>
      <rPr>
        <b/>
        <sz val="16"/>
        <color theme="1"/>
        <rFont val="Calibri"/>
        <family val="2"/>
      </rPr>
      <t>(σ</t>
    </r>
    <r>
      <rPr>
        <b/>
        <i/>
        <vertAlign val="subscript"/>
        <sz val="14"/>
        <color theme="1"/>
        <rFont val="High Tower Text"/>
        <family val="1"/>
      </rPr>
      <t>v0</t>
    </r>
    <r>
      <rPr>
        <b/>
        <i/>
        <sz val="14"/>
        <color theme="1"/>
        <rFont val="Calibri"/>
        <family val="2"/>
        <scheme val="minor"/>
      </rPr>
      <t>)</t>
    </r>
  </si>
  <si>
    <r>
      <t>(C</t>
    </r>
    <r>
      <rPr>
        <b/>
        <vertAlign val="subscript"/>
        <sz val="14"/>
        <color theme="1"/>
        <rFont val="Arial"/>
        <family val="2"/>
      </rPr>
      <t>N</t>
    </r>
    <r>
      <rPr>
        <b/>
        <sz val="14"/>
        <color theme="1"/>
        <rFont val="Arial"/>
        <family val="2"/>
      </rPr>
      <t>)</t>
    </r>
  </si>
  <si>
    <r>
      <t>(C</t>
    </r>
    <r>
      <rPr>
        <b/>
        <vertAlign val="subscript"/>
        <sz val="14"/>
        <color theme="1"/>
        <rFont val="Arial"/>
        <family val="2"/>
      </rPr>
      <t>E</t>
    </r>
    <r>
      <rPr>
        <b/>
        <sz val="14"/>
        <color theme="1"/>
        <rFont val="Arial"/>
        <family val="2"/>
      </rPr>
      <t>)</t>
    </r>
  </si>
  <si>
    <t>(FC)</t>
  </si>
  <si>
    <r>
      <t>[</t>
    </r>
    <r>
      <rPr>
        <b/>
        <sz val="14"/>
        <color theme="1"/>
        <rFont val="Calibri"/>
        <family val="2"/>
      </rPr>
      <t>Δ</t>
    </r>
    <r>
      <rPr>
        <b/>
        <sz val="14"/>
        <color theme="1"/>
        <rFont val="Arial"/>
        <family val="2"/>
      </rPr>
      <t>(N</t>
    </r>
    <r>
      <rPr>
        <b/>
        <vertAlign val="subscript"/>
        <sz val="14"/>
        <color theme="1"/>
        <rFont val="Arial"/>
        <family val="2"/>
      </rPr>
      <t>1</t>
    </r>
    <r>
      <rPr>
        <b/>
        <sz val="14"/>
        <color theme="1"/>
        <rFont val="Arial"/>
        <family val="2"/>
      </rPr>
      <t>)</t>
    </r>
    <r>
      <rPr>
        <b/>
        <vertAlign val="subscript"/>
        <sz val="14"/>
        <color theme="1"/>
        <rFont val="Arial"/>
        <family val="2"/>
      </rPr>
      <t>60</t>
    </r>
    <r>
      <rPr>
        <b/>
        <sz val="14"/>
        <color theme="1"/>
        <rFont val="Arial"/>
        <family val="2"/>
      </rPr>
      <t>]</t>
    </r>
  </si>
  <si>
    <t>of 150 mm</t>
  </si>
  <si>
    <r>
      <t>FC(N</t>
    </r>
    <r>
      <rPr>
        <b/>
        <vertAlign val="subscript"/>
        <sz val="12"/>
        <color theme="1"/>
        <rFont val="Arial"/>
        <family val="2"/>
      </rPr>
      <t>1</t>
    </r>
    <r>
      <rPr>
        <b/>
        <sz val="12"/>
        <color theme="1"/>
        <rFont val="Arial"/>
        <family val="2"/>
      </rPr>
      <t>)</t>
    </r>
    <r>
      <rPr>
        <b/>
        <vertAlign val="subscript"/>
        <sz val="12"/>
        <color theme="1"/>
        <rFont val="Arial"/>
        <family val="2"/>
      </rPr>
      <t>60</t>
    </r>
  </si>
  <si>
    <r>
      <t>(C</t>
    </r>
    <r>
      <rPr>
        <b/>
        <vertAlign val="subscript"/>
        <sz val="14"/>
        <color theme="1"/>
        <rFont val="Arial"/>
        <family val="2"/>
      </rPr>
      <t>B</t>
    </r>
    <r>
      <rPr>
        <b/>
        <sz val="14"/>
        <color theme="1"/>
        <rFont val="Arial"/>
        <family val="2"/>
      </rPr>
      <t>)</t>
    </r>
  </si>
  <si>
    <r>
      <t>(C</t>
    </r>
    <r>
      <rPr>
        <b/>
        <vertAlign val="subscript"/>
        <sz val="14"/>
        <color theme="1"/>
        <rFont val="Arial"/>
        <family val="2"/>
      </rPr>
      <t>R</t>
    </r>
    <r>
      <rPr>
        <b/>
        <sz val="14"/>
        <color theme="1"/>
        <rFont val="Arial"/>
        <family val="2"/>
      </rPr>
      <t>)</t>
    </r>
  </si>
  <si>
    <r>
      <t>(C</t>
    </r>
    <r>
      <rPr>
        <b/>
        <vertAlign val="subscript"/>
        <sz val="14"/>
        <color theme="1"/>
        <rFont val="Arial"/>
        <family val="2"/>
      </rPr>
      <t>S</t>
    </r>
    <r>
      <rPr>
        <b/>
        <sz val="14"/>
        <color theme="1"/>
        <rFont val="Arial"/>
        <family val="2"/>
      </rPr>
      <t>)</t>
    </r>
  </si>
  <si>
    <t>(N)</t>
  </si>
  <si>
    <r>
      <t>[(N</t>
    </r>
    <r>
      <rPr>
        <vertAlign val="subscript"/>
        <sz val="14"/>
        <color theme="1"/>
        <rFont val="Arial"/>
        <family val="2"/>
      </rPr>
      <t>1</t>
    </r>
    <r>
      <rPr>
        <sz val="14"/>
        <color theme="1"/>
        <rFont val="Arial"/>
        <family val="2"/>
      </rPr>
      <t>)</t>
    </r>
    <r>
      <rPr>
        <vertAlign val="subscript"/>
        <sz val="14"/>
        <color theme="1"/>
        <rFont val="Arial"/>
        <family val="2"/>
      </rPr>
      <t>60CS</t>
    </r>
    <r>
      <rPr>
        <sz val="14"/>
        <color theme="1"/>
        <rFont val="Arial"/>
        <family val="2"/>
      </rPr>
      <t>]</t>
    </r>
  </si>
  <si>
    <r>
      <t>(N</t>
    </r>
    <r>
      <rPr>
        <b/>
        <vertAlign val="subscript"/>
        <sz val="12"/>
        <color theme="1"/>
        <rFont val="Arial"/>
        <family val="2"/>
      </rPr>
      <t>1</t>
    </r>
    <r>
      <rPr>
        <b/>
        <sz val="12"/>
        <color theme="1"/>
        <rFont val="Arial"/>
        <family val="2"/>
      </rPr>
      <t>)</t>
    </r>
    <r>
      <rPr>
        <b/>
        <vertAlign val="subscript"/>
        <sz val="12"/>
        <color theme="1"/>
        <rFont val="Arial"/>
        <family val="2"/>
      </rPr>
      <t>60CS</t>
    </r>
  </si>
  <si>
    <r>
      <t>(σ'</t>
    </r>
    <r>
      <rPr>
        <i/>
        <vertAlign val="subscript"/>
        <sz val="14"/>
        <color theme="1"/>
        <rFont val="High Tower Text"/>
        <family val="1"/>
      </rPr>
      <t>v0</t>
    </r>
    <r>
      <rPr>
        <b/>
        <sz val="12"/>
        <color theme="1"/>
        <rFont val="Arial"/>
        <family val="2"/>
      </rPr>
      <t>)</t>
    </r>
  </si>
  <si>
    <r>
      <t>(</t>
    </r>
    <r>
      <rPr>
        <b/>
        <sz val="12"/>
        <color theme="1"/>
        <rFont val="Calibri"/>
        <family val="2"/>
      </rPr>
      <t>σ</t>
    </r>
    <r>
      <rPr>
        <b/>
        <i/>
        <vertAlign val="subscript"/>
        <sz val="12"/>
        <color theme="1"/>
        <rFont val="High Tower Text"/>
        <family val="1"/>
      </rPr>
      <t>v0</t>
    </r>
    <r>
      <rPr>
        <b/>
        <sz val="12"/>
        <color theme="1"/>
        <rFont val="Arial"/>
        <family val="2"/>
      </rPr>
      <t>)</t>
    </r>
  </si>
  <si>
    <r>
      <t>(r</t>
    </r>
    <r>
      <rPr>
        <b/>
        <vertAlign val="subscript"/>
        <sz val="12"/>
        <color theme="1"/>
        <rFont val="Arial"/>
        <family val="2"/>
      </rPr>
      <t>d</t>
    </r>
    <r>
      <rPr>
        <b/>
        <sz val="12"/>
        <color theme="1"/>
        <rFont val="Arial"/>
        <family val="2"/>
      </rPr>
      <t>)</t>
    </r>
  </si>
  <si>
    <t>CSR</t>
  </si>
  <si>
    <t>CRR</t>
  </si>
  <si>
    <t>MSF</t>
  </si>
  <si>
    <t>FOS</t>
  </si>
  <si>
    <t>BORE-HOLE NO. 2</t>
  </si>
  <si>
    <t>WATER TABLE = 2.5m</t>
  </si>
  <si>
    <t>(Ɣsat , Ɣd)</t>
  </si>
  <si>
    <t>BOREHOLE 1</t>
  </si>
  <si>
    <t>BOREHOLE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</si>
</sst>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.00"/>
    <numFmt numFmtId="165" formatCode="0.##"/>
    <numFmt numFmtId="166" formatCode="0.###"/>
    <numFmt numFmtId="167" formatCode="0.000"/>
  </numFmts>
  <fonts count="25">
    <font>
      <sz val="10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vertAlign val="subscript"/>
      <sz val="14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vertAlign val="subscript"/>
      <sz val="12"/>
      <color theme="1"/>
      <name val="Arial"/>
      <family val="2"/>
    </font>
    <font>
      <b/>
      <sz val="12"/>
      <color theme="1"/>
      <name val="Calibri"/>
      <family val="2"/>
    </font>
    <font>
      <b/>
      <i/>
      <vertAlign val="subscript"/>
      <sz val="12"/>
      <color theme="1"/>
      <name val="High Tower Text"/>
      <family val="1"/>
    </font>
    <font>
      <b/>
      <vertAlign val="superscript"/>
      <sz val="10"/>
      <color theme="1"/>
      <name val="Arial"/>
      <family val="2"/>
    </font>
    <font>
      <b/>
      <sz val="16"/>
      <color theme="1"/>
      <name val="Arial"/>
      <family val="2"/>
    </font>
    <font>
      <b/>
      <sz val="16"/>
      <color theme="1"/>
      <name val="Calibri"/>
      <family val="2"/>
    </font>
    <font>
      <b/>
      <i/>
      <vertAlign val="subscript"/>
      <sz val="16"/>
      <color theme="1"/>
      <name val="High Tower Text"/>
      <family val="1"/>
    </font>
    <font>
      <b/>
      <i/>
      <sz val="16"/>
      <color theme="1"/>
      <name val="Calibri"/>
      <family val="2"/>
      <scheme val="minor"/>
    </font>
    <font>
      <b/>
      <sz val="12"/>
      <color rgb="FF444444"/>
      <name val="Roboto"/>
      <family val="2"/>
      <charset val="1"/>
    </font>
    <font>
      <b/>
      <sz val="10"/>
      <color theme="1"/>
      <name val="Calibri"/>
      <family val="2"/>
    </font>
    <font>
      <b/>
      <i/>
      <vertAlign val="subscript"/>
      <sz val="14"/>
      <color theme="1"/>
      <name val="High Tower Text"/>
      <family val="1"/>
    </font>
    <font>
      <b/>
      <i/>
      <sz val="14"/>
      <color theme="1"/>
      <name val="Calibri"/>
      <family val="2"/>
      <scheme val="minor"/>
    </font>
    <font>
      <b/>
      <vertAlign val="subscript"/>
      <sz val="14"/>
      <color theme="1"/>
      <name val="Arial"/>
      <family val="2"/>
    </font>
    <font>
      <b/>
      <sz val="14"/>
      <color theme="1"/>
      <name val="Calibri"/>
      <family val="2"/>
    </font>
    <font>
      <sz val="20"/>
      <color theme="1"/>
      <name val="Arial"/>
      <family val="2"/>
    </font>
    <font>
      <sz val="18"/>
      <color theme="1"/>
      <name val="Arial"/>
      <family val="2"/>
    </font>
    <font>
      <i/>
      <vertAlign val="subscript"/>
      <sz val="14"/>
      <color theme="1"/>
      <name val="High Tower Text"/>
      <family val="1"/>
    </font>
    <font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2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1" fontId="0" fillId="0" borderId="0" xfId="0" applyNumberFormat="1"/>
    <xf numFmtId="2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6" fontId="0" fillId="0" borderId="0" xfId="0" applyNumberFormat="1"/>
    <xf numFmtId="167" fontId="1" fillId="0" borderId="0" xfId="0" applyNumberFormat="1" applyFont="1"/>
    <xf numFmtId="167" fontId="0" fillId="0" borderId="0" xfId="0" applyNumberForma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21" fillId="0" borderId="0" xfId="0" applyFont="1"/>
    <xf numFmtId="0" fontId="2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4" fillId="0" borderId="0" xfId="0" applyFont="1"/>
    <xf numFmtId="0" fontId="2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95"/>
  <sheetViews>
    <sheetView tabSelected="1" topLeftCell="A103" zoomScale="85" zoomScaleNormal="85" workbookViewId="0">
      <selection activeCell="H113" sqref="H113:I113"/>
    </sheetView>
  </sheetViews>
  <sheetFormatPr defaultRowHeight="13.2"/>
  <cols>
    <col min="2" max="2" width="8.33203125" customWidth="1"/>
    <col min="3" max="3" width="13.5546875" customWidth="1"/>
    <col min="4" max="4" width="13.88671875" customWidth="1"/>
    <col min="5" max="5" width="8.88671875" customWidth="1"/>
    <col min="6" max="6" width="16.6640625" customWidth="1"/>
    <col min="7" max="7" width="11.5546875" customWidth="1"/>
    <col min="8" max="8" width="14.88671875" customWidth="1"/>
    <col min="9" max="9" width="11.88671875" customWidth="1"/>
    <col min="10" max="10" width="16.109375" customWidth="1"/>
    <col min="11" max="11" width="15.6640625" customWidth="1"/>
    <col min="12" max="12" width="17.5546875" customWidth="1"/>
    <col min="13" max="13" width="18.33203125" style="1" customWidth="1"/>
    <col min="14" max="14" width="18.88671875" style="1" customWidth="1"/>
    <col min="15" max="15" width="15.33203125" customWidth="1"/>
    <col min="16" max="16" width="14" customWidth="1"/>
  </cols>
  <sheetData>
    <row r="2" spans="2:16" ht="22.8">
      <c r="E2" s="27" t="s">
        <v>0</v>
      </c>
      <c r="F2" s="27"/>
      <c r="G2" s="27"/>
      <c r="H2" s="27"/>
      <c r="M2"/>
      <c r="O2" s="1"/>
    </row>
    <row r="3" spans="2:16" ht="22.8">
      <c r="E3" s="27" t="s">
        <v>1</v>
      </c>
      <c r="F3" s="27"/>
      <c r="G3" s="27"/>
      <c r="H3" s="27"/>
      <c r="I3" s="27"/>
      <c r="J3" s="27"/>
      <c r="K3" s="27"/>
      <c r="L3" t="s">
        <v>2</v>
      </c>
      <c r="M3"/>
      <c r="O3" s="1"/>
    </row>
    <row r="4" spans="2:16" ht="24.6">
      <c r="E4" s="26" t="s">
        <v>3</v>
      </c>
      <c r="F4" s="26"/>
      <c r="G4" s="26"/>
      <c r="H4" s="26"/>
      <c r="I4" s="26"/>
      <c r="M4"/>
      <c r="O4" s="1"/>
    </row>
    <row r="5" spans="2:16">
      <c r="M5"/>
      <c r="O5" s="1"/>
    </row>
    <row r="6" spans="2:16">
      <c r="C6" s="16" t="s">
        <v>4</v>
      </c>
      <c r="D6" s="16" t="s">
        <v>4</v>
      </c>
      <c r="E6" s="17" t="s">
        <v>5</v>
      </c>
      <c r="F6" s="17" t="s">
        <v>6</v>
      </c>
      <c r="G6" s="17" t="s">
        <v>7</v>
      </c>
      <c r="H6" s="17" t="s">
        <v>8</v>
      </c>
      <c r="I6" s="17" t="s">
        <v>9</v>
      </c>
      <c r="J6" s="17" t="s">
        <v>7</v>
      </c>
      <c r="K6" s="17" t="s">
        <v>7</v>
      </c>
      <c r="L6" s="17" t="s">
        <v>7</v>
      </c>
      <c r="M6" s="17" t="s">
        <v>10</v>
      </c>
      <c r="N6" s="23" t="s">
        <v>11</v>
      </c>
      <c r="O6" s="23" t="s">
        <v>12</v>
      </c>
      <c r="P6" s="17" t="s">
        <v>12</v>
      </c>
    </row>
    <row r="7" spans="2:16">
      <c r="B7" s="19" t="s">
        <v>13</v>
      </c>
      <c r="C7" s="16" t="s">
        <v>14</v>
      </c>
      <c r="D7" s="16" t="s">
        <v>14</v>
      </c>
      <c r="E7" s="17" t="s">
        <v>14</v>
      </c>
      <c r="F7" s="17" t="s">
        <v>14</v>
      </c>
      <c r="G7" s="17" t="s">
        <v>15</v>
      </c>
      <c r="H7" s="17" t="s">
        <v>16</v>
      </c>
      <c r="I7" s="17" t="s">
        <v>17</v>
      </c>
      <c r="J7" s="17" t="s">
        <v>18</v>
      </c>
      <c r="K7" s="17" t="s">
        <v>19</v>
      </c>
      <c r="L7" s="17" t="s">
        <v>20</v>
      </c>
      <c r="M7" s="17" t="s">
        <v>21</v>
      </c>
      <c r="N7" s="23" t="s">
        <v>22</v>
      </c>
      <c r="O7" s="23" t="s">
        <v>22</v>
      </c>
      <c r="P7" s="17" t="s">
        <v>22</v>
      </c>
    </row>
    <row r="8" spans="2:16" ht="15.6">
      <c r="B8" s="6"/>
      <c r="C8" s="16" t="s">
        <v>23</v>
      </c>
      <c r="D8" s="16" t="s">
        <v>24</v>
      </c>
      <c r="E8" s="17" t="s">
        <v>25</v>
      </c>
      <c r="F8" s="17" t="s">
        <v>25</v>
      </c>
      <c r="G8" s="5"/>
      <c r="H8" s="17" t="s">
        <v>7</v>
      </c>
      <c r="I8" s="5"/>
      <c r="J8" s="5"/>
      <c r="K8" s="17" t="s">
        <v>26</v>
      </c>
      <c r="L8" s="17" t="s">
        <v>27</v>
      </c>
      <c r="M8" s="17" t="s">
        <v>28</v>
      </c>
      <c r="N8" s="9"/>
      <c r="O8" s="23" t="s">
        <v>29</v>
      </c>
      <c r="P8" s="17" t="s">
        <v>30</v>
      </c>
    </row>
    <row r="9" spans="2:16" ht="23.4">
      <c r="B9" s="6" t="s">
        <v>31</v>
      </c>
      <c r="C9" s="20" t="s">
        <v>32</v>
      </c>
      <c r="D9" s="20" t="s">
        <v>33</v>
      </c>
      <c r="E9" s="18" t="s">
        <v>34</v>
      </c>
      <c r="F9" s="21" t="s">
        <v>35</v>
      </c>
      <c r="G9" s="22" t="s">
        <v>36</v>
      </c>
      <c r="H9" s="22" t="s">
        <v>37</v>
      </c>
      <c r="I9" s="22" t="s">
        <v>38</v>
      </c>
      <c r="J9" s="22" t="s">
        <v>39</v>
      </c>
      <c r="K9" s="17" t="s">
        <v>40</v>
      </c>
      <c r="L9" s="5"/>
      <c r="M9" s="5"/>
      <c r="N9" s="9"/>
      <c r="O9" s="25" t="s">
        <v>41</v>
      </c>
      <c r="P9" s="17" t="s">
        <v>7</v>
      </c>
    </row>
    <row r="10" spans="2:16" ht="21">
      <c r="J10" s="4"/>
      <c r="K10" s="22" t="s">
        <v>42</v>
      </c>
      <c r="L10" s="22" t="s">
        <v>43</v>
      </c>
      <c r="M10" s="22" t="s">
        <v>44</v>
      </c>
      <c r="N10" s="24" t="s">
        <v>45</v>
      </c>
      <c r="O10" s="9"/>
      <c r="P10" s="7" t="s">
        <v>46</v>
      </c>
    </row>
    <row r="11" spans="2:16">
      <c r="M11"/>
      <c r="O11" s="1"/>
    </row>
    <row r="12" spans="2:16">
      <c r="B12">
        <v>4.5</v>
      </c>
      <c r="C12">
        <v>19.329999999999998</v>
      </c>
      <c r="D12">
        <v>14.91</v>
      </c>
      <c r="E12">
        <f>F12-(B12-1)*9.81</f>
        <v>0</v>
      </c>
      <c r="F12">
        <v>34.335000000000001</v>
      </c>
      <c r="G12" s="1">
        <f>2.2/(1.2+E12/100)</f>
        <v>1.8333333333333335</v>
      </c>
      <c r="H12">
        <v>0.7</v>
      </c>
      <c r="I12">
        <v>72.260000000000005</v>
      </c>
      <c r="J12" s="1">
        <f>EXP(1.63+9.7/(I12+0.001)-(15.7/(I12+0.001))^2)</f>
        <v>5.5679684238392522</v>
      </c>
      <c r="K12">
        <v>1.05</v>
      </c>
      <c r="L12">
        <v>1</v>
      </c>
      <c r="M12">
        <v>1</v>
      </c>
      <c r="N12" s="1">
        <v>4</v>
      </c>
      <c r="O12" s="1">
        <f>N12*M12*L12*K12*H12*G12</f>
        <v>5.3900000000000006</v>
      </c>
      <c r="P12" s="8">
        <f>O12+J12</f>
        <v>10.957968423839253</v>
      </c>
    </row>
    <row r="13" spans="2:16">
      <c r="B13">
        <v>6</v>
      </c>
      <c r="C13">
        <v>19.329999999999998</v>
      </c>
      <c r="D13">
        <v>14.91</v>
      </c>
      <c r="E13">
        <f>F13-(B13-1)*9.81</f>
        <v>14.279999999999994</v>
      </c>
      <c r="F13">
        <f>F12+(B13-B12)*C12</f>
        <v>63.33</v>
      </c>
      <c r="G13" s="1">
        <f t="shared" ref="G13:G24" si="0">2.2/(1.2+E13/100)</f>
        <v>1.6383675901102175</v>
      </c>
      <c r="H13">
        <v>0.7</v>
      </c>
      <c r="I13">
        <v>72.260000000000005</v>
      </c>
      <c r="J13" s="1">
        <f t="shared" ref="J13:J24" si="1">EXP(1.63+9.7/(I13+0.001)-(15.7/(I13+0.001))^2)</f>
        <v>5.5679684238392522</v>
      </c>
      <c r="K13">
        <v>1.05</v>
      </c>
      <c r="L13">
        <v>1</v>
      </c>
      <c r="M13">
        <v>1</v>
      </c>
      <c r="N13" s="1">
        <v>8</v>
      </c>
      <c r="O13" s="1">
        <f t="shared" ref="O13:O24" si="2">N13*M13*L13*K13*H13*G13</f>
        <v>9.6336014298480794</v>
      </c>
      <c r="P13" s="8">
        <f t="shared" ref="P13:P24" si="3">O13+J13</f>
        <v>15.201569853687332</v>
      </c>
    </row>
    <row r="14" spans="2:16">
      <c r="B14">
        <v>7.5</v>
      </c>
      <c r="C14">
        <v>19.329999999999998</v>
      </c>
      <c r="D14">
        <v>14.91</v>
      </c>
      <c r="E14">
        <f t="shared" ref="E14:E24" si="4">F14-(B14-1)*9.81</f>
        <v>28.559999999999988</v>
      </c>
      <c r="F14">
        <f t="shared" ref="F14:F24" si="5">F13+(B14-B13)*C13</f>
        <v>92.324999999999989</v>
      </c>
      <c r="G14" s="1">
        <f t="shared" si="0"/>
        <v>1.480883144857297</v>
      </c>
      <c r="H14">
        <v>0.7</v>
      </c>
      <c r="I14">
        <v>72.260000000000005</v>
      </c>
      <c r="J14" s="1">
        <f t="shared" si="1"/>
        <v>5.5679684238392522</v>
      </c>
      <c r="K14">
        <v>1.05</v>
      </c>
      <c r="L14">
        <v>1</v>
      </c>
      <c r="M14">
        <v>1</v>
      </c>
      <c r="N14" s="1">
        <v>6</v>
      </c>
      <c r="O14" s="1">
        <f t="shared" si="2"/>
        <v>6.5306946688206802</v>
      </c>
      <c r="P14" s="8">
        <f t="shared" si="3"/>
        <v>12.098663092659933</v>
      </c>
    </row>
    <row r="15" spans="2:16">
      <c r="B15">
        <v>8</v>
      </c>
      <c r="C15">
        <v>18.05</v>
      </c>
      <c r="D15">
        <v>13.83</v>
      </c>
      <c r="E15">
        <f t="shared" si="4"/>
        <v>33.319999999999979</v>
      </c>
      <c r="F15">
        <f t="shared" si="5"/>
        <v>101.98999999999998</v>
      </c>
      <c r="G15" s="1">
        <f t="shared" si="0"/>
        <v>1.434907383250718</v>
      </c>
      <c r="H15">
        <v>0.7</v>
      </c>
      <c r="I15">
        <v>98.63</v>
      </c>
      <c r="J15" s="1">
        <f t="shared" si="1"/>
        <v>5.4904397683703738</v>
      </c>
      <c r="K15">
        <v>1.05</v>
      </c>
      <c r="L15">
        <v>1</v>
      </c>
      <c r="M15">
        <v>1</v>
      </c>
      <c r="N15" s="1">
        <v>6</v>
      </c>
      <c r="O15" s="1">
        <f t="shared" si="2"/>
        <v>6.3279415601356668</v>
      </c>
      <c r="P15" s="8">
        <f t="shared" si="3"/>
        <v>11.818381328506041</v>
      </c>
    </row>
    <row r="16" spans="2:16">
      <c r="B16">
        <v>9</v>
      </c>
      <c r="C16">
        <v>19.82</v>
      </c>
      <c r="D16">
        <v>15.5</v>
      </c>
      <c r="E16">
        <f t="shared" si="4"/>
        <v>41.559999999999974</v>
      </c>
      <c r="F16">
        <f t="shared" si="5"/>
        <v>120.03999999999998</v>
      </c>
      <c r="G16" s="1">
        <f t="shared" si="0"/>
        <v>1.3617231988115874</v>
      </c>
      <c r="H16">
        <v>0.7</v>
      </c>
      <c r="I16">
        <v>90.07</v>
      </c>
      <c r="J16" s="1">
        <f t="shared" si="1"/>
        <v>5.5141080737767076</v>
      </c>
      <c r="K16">
        <v>1.05</v>
      </c>
      <c r="L16">
        <v>1</v>
      </c>
      <c r="M16">
        <v>1</v>
      </c>
      <c r="N16" s="1">
        <v>5</v>
      </c>
      <c r="O16" s="1">
        <f t="shared" si="2"/>
        <v>5.0043327556325838</v>
      </c>
      <c r="P16" s="8">
        <f t="shared" si="3"/>
        <v>10.518440829409291</v>
      </c>
    </row>
    <row r="17" spans="2:16">
      <c r="B17">
        <v>10.5</v>
      </c>
      <c r="C17">
        <v>19.82</v>
      </c>
      <c r="D17">
        <v>15.5</v>
      </c>
      <c r="E17">
        <f t="shared" si="4"/>
        <v>56.574999999999974</v>
      </c>
      <c r="F17">
        <f t="shared" si="5"/>
        <v>149.76999999999998</v>
      </c>
      <c r="G17" s="1">
        <f t="shared" si="0"/>
        <v>1.2459294917174009</v>
      </c>
      <c r="H17">
        <v>0.7</v>
      </c>
      <c r="I17">
        <v>90.07</v>
      </c>
      <c r="J17" s="1">
        <f t="shared" si="1"/>
        <v>5.5141080737767076</v>
      </c>
      <c r="K17">
        <v>1.05</v>
      </c>
      <c r="L17">
        <v>1</v>
      </c>
      <c r="M17">
        <v>1</v>
      </c>
      <c r="N17" s="1">
        <v>13</v>
      </c>
      <c r="O17" s="1">
        <f t="shared" si="2"/>
        <v>11.904856293359765</v>
      </c>
      <c r="P17" s="8">
        <f t="shared" si="3"/>
        <v>17.418964367136475</v>
      </c>
    </row>
    <row r="18" spans="2:16">
      <c r="B18">
        <v>12</v>
      </c>
      <c r="C18">
        <v>19.82</v>
      </c>
      <c r="D18">
        <v>15.5</v>
      </c>
      <c r="E18">
        <f t="shared" si="4"/>
        <v>71.589999999999961</v>
      </c>
      <c r="F18">
        <f t="shared" si="5"/>
        <v>179.49999999999997</v>
      </c>
      <c r="G18" s="1">
        <f t="shared" si="0"/>
        <v>1.1482854011169688</v>
      </c>
      <c r="H18">
        <v>0.7</v>
      </c>
      <c r="I18">
        <v>90.07</v>
      </c>
      <c r="J18" s="1">
        <f t="shared" si="1"/>
        <v>5.5141080737767076</v>
      </c>
      <c r="K18">
        <v>1.05</v>
      </c>
      <c r="L18">
        <v>1</v>
      </c>
      <c r="M18">
        <v>1</v>
      </c>
      <c r="N18" s="1">
        <v>11</v>
      </c>
      <c r="O18" s="1">
        <f t="shared" si="2"/>
        <v>9.2838874680306933</v>
      </c>
      <c r="P18" s="8">
        <f t="shared" si="3"/>
        <v>14.797995541807401</v>
      </c>
    </row>
    <row r="19" spans="2:16">
      <c r="B19">
        <v>12.5</v>
      </c>
      <c r="C19">
        <v>19.82</v>
      </c>
      <c r="D19">
        <v>15.5</v>
      </c>
      <c r="E19">
        <f t="shared" si="4"/>
        <v>76.594999999999956</v>
      </c>
      <c r="F19">
        <f t="shared" si="5"/>
        <v>189.40999999999997</v>
      </c>
      <c r="G19" s="1">
        <f t="shared" si="0"/>
        <v>1.1190518578804145</v>
      </c>
      <c r="H19">
        <v>0.7</v>
      </c>
      <c r="I19">
        <v>90.07</v>
      </c>
      <c r="J19" s="1">
        <f t="shared" si="1"/>
        <v>5.5141080737767076</v>
      </c>
      <c r="K19">
        <v>1.05</v>
      </c>
      <c r="L19">
        <v>1</v>
      </c>
      <c r="M19">
        <v>1</v>
      </c>
      <c r="N19" s="1">
        <v>11</v>
      </c>
      <c r="O19" s="1">
        <f t="shared" si="2"/>
        <v>9.047534270963153</v>
      </c>
      <c r="P19" s="8">
        <f t="shared" si="3"/>
        <v>14.561642344739861</v>
      </c>
    </row>
    <row r="20" spans="2:16">
      <c r="B20">
        <v>13.5</v>
      </c>
      <c r="C20">
        <v>19.72</v>
      </c>
      <c r="D20">
        <v>16</v>
      </c>
      <c r="E20">
        <f t="shared" si="4"/>
        <v>86.604999999999961</v>
      </c>
      <c r="F20">
        <f t="shared" si="5"/>
        <v>209.22999999999996</v>
      </c>
      <c r="G20" s="1">
        <f t="shared" si="0"/>
        <v>1.0648338617168027</v>
      </c>
      <c r="H20">
        <v>0.7</v>
      </c>
      <c r="I20" s="1">
        <v>93.95</v>
      </c>
      <c r="J20" s="1">
        <f t="shared" si="1"/>
        <v>5.5031469203941548</v>
      </c>
      <c r="K20">
        <v>1.05</v>
      </c>
      <c r="L20">
        <v>1</v>
      </c>
      <c r="M20">
        <v>1</v>
      </c>
      <c r="N20" s="1">
        <v>13</v>
      </c>
      <c r="O20" s="1">
        <f t="shared" si="2"/>
        <v>10.17448754870405</v>
      </c>
      <c r="P20" s="8">
        <f t="shared" si="3"/>
        <v>15.677634469098205</v>
      </c>
    </row>
    <row r="21" spans="2:16">
      <c r="B21">
        <v>15</v>
      </c>
      <c r="C21">
        <v>19.72</v>
      </c>
      <c r="D21">
        <v>16</v>
      </c>
      <c r="E21">
        <f t="shared" si="4"/>
        <v>101.46999999999994</v>
      </c>
      <c r="F21">
        <f t="shared" si="5"/>
        <v>238.80999999999995</v>
      </c>
      <c r="G21" s="1">
        <f t="shared" si="0"/>
        <v>0.99336253217140047</v>
      </c>
      <c r="H21">
        <v>0.7</v>
      </c>
      <c r="I21" s="1">
        <v>93.95</v>
      </c>
      <c r="J21" s="1">
        <f t="shared" si="1"/>
        <v>5.5031469203941548</v>
      </c>
      <c r="K21">
        <v>1.05</v>
      </c>
      <c r="L21">
        <v>1</v>
      </c>
      <c r="M21">
        <v>1</v>
      </c>
      <c r="N21" s="1">
        <v>14</v>
      </c>
      <c r="O21" s="1">
        <f t="shared" si="2"/>
        <v>10.221700456043711</v>
      </c>
      <c r="P21" s="8">
        <f t="shared" si="3"/>
        <v>15.724847376437866</v>
      </c>
    </row>
    <row r="22" spans="2:16">
      <c r="B22">
        <v>16.5</v>
      </c>
      <c r="C22">
        <v>19.72</v>
      </c>
      <c r="D22">
        <v>16</v>
      </c>
      <c r="E22">
        <f t="shared" si="4"/>
        <v>116.33499999999992</v>
      </c>
      <c r="F22">
        <f t="shared" si="5"/>
        <v>268.38999999999993</v>
      </c>
      <c r="G22" s="1">
        <f t="shared" si="0"/>
        <v>0.93088201070514354</v>
      </c>
      <c r="H22">
        <v>0.7</v>
      </c>
      <c r="I22" s="1">
        <v>93.95</v>
      </c>
      <c r="J22" s="1">
        <f t="shared" si="1"/>
        <v>5.5031469203941548</v>
      </c>
      <c r="K22">
        <v>1.05</v>
      </c>
      <c r="L22">
        <v>1</v>
      </c>
      <c r="M22">
        <v>1</v>
      </c>
      <c r="N22" s="1">
        <v>15</v>
      </c>
      <c r="O22" s="1">
        <f t="shared" si="2"/>
        <v>10.262974168024206</v>
      </c>
      <c r="P22" s="8">
        <f t="shared" si="3"/>
        <v>15.766121088418361</v>
      </c>
    </row>
    <row r="23" spans="2:16">
      <c r="B23">
        <v>18</v>
      </c>
      <c r="C23">
        <v>19.72</v>
      </c>
      <c r="D23">
        <v>16</v>
      </c>
      <c r="E23">
        <f t="shared" si="4"/>
        <v>131.1999999999999</v>
      </c>
      <c r="F23">
        <f t="shared" si="5"/>
        <v>297.96999999999991</v>
      </c>
      <c r="G23" s="1">
        <f t="shared" si="0"/>
        <v>0.87579617834394963</v>
      </c>
      <c r="H23">
        <v>0.7</v>
      </c>
      <c r="I23" s="1">
        <v>93.95</v>
      </c>
      <c r="J23" s="1">
        <f t="shared" si="1"/>
        <v>5.5031469203941548</v>
      </c>
      <c r="K23">
        <v>1.05</v>
      </c>
      <c r="L23">
        <v>1</v>
      </c>
      <c r="M23">
        <v>1</v>
      </c>
      <c r="N23" s="1">
        <v>18</v>
      </c>
      <c r="O23" s="1">
        <f t="shared" si="2"/>
        <v>11.586783439490453</v>
      </c>
      <c r="P23" s="8">
        <f t="shared" si="3"/>
        <v>17.089930359884608</v>
      </c>
    </row>
    <row r="24" spans="2:16">
      <c r="B24">
        <v>20</v>
      </c>
      <c r="C24">
        <v>19.72</v>
      </c>
      <c r="D24">
        <v>16</v>
      </c>
      <c r="E24">
        <f t="shared" si="4"/>
        <v>151.0199999999999</v>
      </c>
      <c r="F24">
        <f t="shared" si="5"/>
        <v>337.40999999999991</v>
      </c>
      <c r="G24" s="1">
        <f t="shared" si="0"/>
        <v>0.81174821046417289</v>
      </c>
      <c r="H24">
        <v>0.7</v>
      </c>
      <c r="I24" s="1">
        <v>93.95</v>
      </c>
      <c r="J24" s="1">
        <f t="shared" si="1"/>
        <v>5.5031469203941548</v>
      </c>
      <c r="K24">
        <v>1.05</v>
      </c>
      <c r="L24">
        <v>1</v>
      </c>
      <c r="M24">
        <v>1</v>
      </c>
      <c r="N24" s="1">
        <v>20</v>
      </c>
      <c r="O24" s="1">
        <f t="shared" si="2"/>
        <v>11.93269869382334</v>
      </c>
      <c r="P24" s="8">
        <f t="shared" si="3"/>
        <v>17.435845614217495</v>
      </c>
    </row>
    <row r="25" spans="2:16">
      <c r="E25" s="3"/>
      <c r="G25" s="1"/>
      <c r="I25" s="2"/>
      <c r="J25" s="1"/>
      <c r="M25"/>
      <c r="O25" s="1"/>
      <c r="P25" s="8"/>
    </row>
    <row r="31" spans="2:16" ht="20.399999999999999">
      <c r="B31" s="15" t="s">
        <v>13</v>
      </c>
      <c r="C31" s="15" t="s">
        <v>47</v>
      </c>
      <c r="D31" s="15" t="s">
        <v>48</v>
      </c>
      <c r="E31" s="15" t="s">
        <v>49</v>
      </c>
      <c r="F31" s="15" t="s">
        <v>50</v>
      </c>
      <c r="G31" s="15" t="s">
        <v>51</v>
      </c>
      <c r="H31" s="15" t="s">
        <v>52</v>
      </c>
      <c r="I31" s="15" t="s">
        <v>53</v>
      </c>
      <c r="J31" s="15" t="s">
        <v>54</v>
      </c>
    </row>
    <row r="32" spans="2:16" ht="15">
      <c r="B32" s="11" t="s">
        <v>31</v>
      </c>
      <c r="C32" s="10"/>
      <c r="D32" s="10"/>
      <c r="E32" s="10"/>
      <c r="F32" s="13"/>
      <c r="G32" s="10"/>
      <c r="H32" s="10"/>
      <c r="I32" s="10"/>
      <c r="J32" s="10"/>
    </row>
    <row r="33" spans="2:10">
      <c r="B33">
        <f>B12</f>
        <v>4.5</v>
      </c>
      <c r="C33" s="8">
        <f>P12</f>
        <v>10.957968423839253</v>
      </c>
      <c r="D33">
        <f>E12</f>
        <v>0</v>
      </c>
      <c r="E33">
        <f>F12</f>
        <v>34.335000000000001</v>
      </c>
      <c r="F33" s="14">
        <f>1-0.00765*B33</f>
        <v>0.96557499999999996</v>
      </c>
      <c r="G33" s="14" t="e">
        <f>0.65*0.16*(E33/D33)*F33</f>
        <v>#DIV/0!</v>
      </c>
      <c r="H33" s="12">
        <f>EXP((C33/14.1)+((C33/126)^2)-((C33/23.6)^3)+((C33/25.4)^4)-2.8)</f>
        <v>0.12483783379554159</v>
      </c>
      <c r="I33" s="14">
        <f>((10^2.24)/(6.8^2.56))</f>
        <v>1.2846274075918176</v>
      </c>
      <c r="J33" s="2" t="e">
        <f>(H33*I33)/G33</f>
        <v>#DIV/0!</v>
      </c>
    </row>
    <row r="34" spans="2:10">
      <c r="B34">
        <f t="shared" ref="B34:B45" si="6">B13</f>
        <v>6</v>
      </c>
      <c r="C34" s="8">
        <f t="shared" ref="C34:C45" si="7">P13</f>
        <v>15.201569853687332</v>
      </c>
      <c r="D34">
        <f t="shared" ref="D34:D45" si="8">E13</f>
        <v>14.279999999999994</v>
      </c>
      <c r="E34">
        <f t="shared" ref="E34:E45" si="9">F13</f>
        <v>63.33</v>
      </c>
      <c r="F34" s="14">
        <f t="shared" ref="F34:F37" si="10">1-0.00765*B34</f>
        <v>0.95409999999999995</v>
      </c>
      <c r="G34" s="14">
        <f t="shared" ref="G34:G45" si="11">0.65*0.16*(E34/D34)*F34</f>
        <v>0.44005657647058843</v>
      </c>
      <c r="H34" s="12">
        <f t="shared" ref="H34:H45" si="12">EXP((C34/14.1)+((C34/126)^2)-((C34/23.6)^3)+((C34/25.4)^4)-2.8)</f>
        <v>0.15782347493409168</v>
      </c>
      <c r="I34" s="14">
        <f t="shared" ref="I34:I45" si="13">((10^2.24)/(6.8^2.56))</f>
        <v>1.2846274075918176</v>
      </c>
      <c r="J34" s="2">
        <f t="shared" ref="J34:J45" si="14">(H34*I34)/G34</f>
        <v>0.46072339854069877</v>
      </c>
    </row>
    <row r="35" spans="2:10">
      <c r="B35">
        <f t="shared" si="6"/>
        <v>7.5</v>
      </c>
      <c r="C35" s="8">
        <f t="shared" si="7"/>
        <v>12.098663092659933</v>
      </c>
      <c r="D35">
        <f t="shared" si="8"/>
        <v>28.559999999999988</v>
      </c>
      <c r="E35">
        <f t="shared" si="9"/>
        <v>92.324999999999989</v>
      </c>
      <c r="F35" s="14">
        <f t="shared" si="10"/>
        <v>0.94262500000000005</v>
      </c>
      <c r="G35" s="14">
        <f t="shared" si="11"/>
        <v>0.31690814863445393</v>
      </c>
      <c r="H35" s="12">
        <f t="shared" si="12"/>
        <v>0.13319044878941294</v>
      </c>
      <c r="I35" s="14">
        <f t="shared" si="13"/>
        <v>1.2846274075918176</v>
      </c>
      <c r="J35" s="2">
        <f t="shared" si="14"/>
        <v>0.53990439085141417</v>
      </c>
    </row>
    <row r="36" spans="2:10">
      <c r="B36">
        <f t="shared" si="6"/>
        <v>8</v>
      </c>
      <c r="C36" s="8">
        <f t="shared" si="7"/>
        <v>11.818381328506041</v>
      </c>
      <c r="D36">
        <f t="shared" si="8"/>
        <v>33.319999999999979</v>
      </c>
      <c r="E36">
        <f t="shared" si="9"/>
        <v>101.98999999999998</v>
      </c>
      <c r="F36" s="14">
        <f t="shared" si="10"/>
        <v>0.93879999999999997</v>
      </c>
      <c r="G36" s="14">
        <f t="shared" si="11"/>
        <v>0.29885396302521028</v>
      </c>
      <c r="H36" s="12">
        <f t="shared" si="12"/>
        <v>0.13110799074904061</v>
      </c>
      <c r="I36" s="14">
        <f t="shared" si="13"/>
        <v>1.2846274075918176</v>
      </c>
      <c r="J36" s="2">
        <f t="shared" si="14"/>
        <v>0.56356929841450454</v>
      </c>
    </row>
    <row r="37" spans="2:10">
      <c r="B37">
        <f t="shared" si="6"/>
        <v>9</v>
      </c>
      <c r="C37" s="8">
        <f t="shared" si="7"/>
        <v>10.518440829409291</v>
      </c>
      <c r="D37">
        <f t="shared" si="8"/>
        <v>41.559999999999974</v>
      </c>
      <c r="E37">
        <f t="shared" si="9"/>
        <v>120.03999999999998</v>
      </c>
      <c r="F37" s="14">
        <f t="shared" si="10"/>
        <v>0.93115000000000003</v>
      </c>
      <c r="G37" s="14">
        <f t="shared" si="11"/>
        <v>0.27970706410009638</v>
      </c>
      <c r="H37" s="12">
        <f t="shared" si="12"/>
        <v>0.12170323269480866</v>
      </c>
      <c r="I37" s="14">
        <f t="shared" si="13"/>
        <v>1.2846274075918176</v>
      </c>
      <c r="J37" s="2">
        <f t="shared" si="14"/>
        <v>0.55895373545634353</v>
      </c>
    </row>
    <row r="38" spans="2:10">
      <c r="B38">
        <f t="shared" si="6"/>
        <v>10.5</v>
      </c>
      <c r="C38" s="8">
        <f t="shared" si="7"/>
        <v>17.418964367136475</v>
      </c>
      <c r="D38">
        <f t="shared" si="8"/>
        <v>56.574999999999974</v>
      </c>
      <c r="E38">
        <f t="shared" si="9"/>
        <v>149.76999999999998</v>
      </c>
      <c r="F38" s="14">
        <f>1.174-0.0267*B38</f>
        <v>0.89364999999999994</v>
      </c>
      <c r="G38" s="14">
        <f t="shared" si="11"/>
        <v>0.24603736441891302</v>
      </c>
      <c r="H38" s="12">
        <f t="shared" si="12"/>
        <v>0.17792141283640878</v>
      </c>
      <c r="I38" s="14">
        <f t="shared" si="13"/>
        <v>1.2846274075918176</v>
      </c>
      <c r="J38" s="2">
        <f t="shared" si="14"/>
        <v>0.92897566134690557</v>
      </c>
    </row>
    <row r="39" spans="2:10">
      <c r="B39">
        <f t="shared" si="6"/>
        <v>12</v>
      </c>
      <c r="C39" s="8">
        <f t="shared" si="7"/>
        <v>14.797995541807401</v>
      </c>
      <c r="D39">
        <f t="shared" si="8"/>
        <v>71.589999999999961</v>
      </c>
      <c r="E39">
        <f t="shared" si="9"/>
        <v>179.49999999999997</v>
      </c>
      <c r="F39" s="14">
        <f t="shared" ref="F39:F45" si="15">1.174-0.0267*B39</f>
        <v>0.85359999999999991</v>
      </c>
      <c r="G39" s="14">
        <f t="shared" si="11"/>
        <v>0.22258702053359414</v>
      </c>
      <c r="H39" s="12">
        <f t="shared" si="12"/>
        <v>0.15442777048575571</v>
      </c>
      <c r="I39" s="14">
        <f t="shared" si="13"/>
        <v>1.2846274075918176</v>
      </c>
      <c r="J39" s="2">
        <f t="shared" si="14"/>
        <v>0.89125657903920574</v>
      </c>
    </row>
    <row r="40" spans="2:10">
      <c r="B40">
        <f t="shared" si="6"/>
        <v>12.5</v>
      </c>
      <c r="C40" s="8">
        <f t="shared" si="7"/>
        <v>14.561642344739861</v>
      </c>
      <c r="D40">
        <f t="shared" si="8"/>
        <v>76.594999999999956</v>
      </c>
      <c r="E40">
        <f t="shared" si="9"/>
        <v>189.40999999999997</v>
      </c>
      <c r="F40" s="14">
        <f t="shared" si="15"/>
        <v>0.84024999999999994</v>
      </c>
      <c r="G40" s="14">
        <f t="shared" si="11"/>
        <v>0.21609481376068942</v>
      </c>
      <c r="H40" s="12">
        <f t="shared" si="12"/>
        <v>0.15246972426705685</v>
      </c>
      <c r="I40" s="14">
        <f t="shared" si="13"/>
        <v>1.2846274075918176</v>
      </c>
      <c r="J40" s="2">
        <f t="shared" si="14"/>
        <v>0.90639281532382288</v>
      </c>
    </row>
    <row r="41" spans="2:10">
      <c r="B41">
        <f t="shared" si="6"/>
        <v>13.5</v>
      </c>
      <c r="C41" s="8">
        <f t="shared" si="7"/>
        <v>15.677634469098205</v>
      </c>
      <c r="D41">
        <f t="shared" si="8"/>
        <v>86.604999999999961</v>
      </c>
      <c r="E41">
        <f t="shared" si="9"/>
        <v>209.22999999999996</v>
      </c>
      <c r="F41" s="14">
        <f t="shared" si="15"/>
        <v>0.81354999999999988</v>
      </c>
      <c r="G41" s="14">
        <f t="shared" si="11"/>
        <v>0.20440832418451593</v>
      </c>
      <c r="H41" s="12">
        <f t="shared" si="12"/>
        <v>0.16192049641096726</v>
      </c>
      <c r="I41" s="14">
        <f t="shared" si="13"/>
        <v>1.2846274075918176</v>
      </c>
      <c r="J41" s="2">
        <f t="shared" si="14"/>
        <v>1.0176078120607075</v>
      </c>
    </row>
    <row r="42" spans="2:10">
      <c r="B42">
        <f t="shared" si="6"/>
        <v>15</v>
      </c>
      <c r="C42" s="8">
        <f t="shared" si="7"/>
        <v>15.724847376437866</v>
      </c>
      <c r="D42">
        <f t="shared" si="8"/>
        <v>101.46999999999994</v>
      </c>
      <c r="E42">
        <f t="shared" si="9"/>
        <v>238.80999999999995</v>
      </c>
      <c r="F42" s="14">
        <f t="shared" si="15"/>
        <v>0.77349999999999985</v>
      </c>
      <c r="G42" s="14">
        <f t="shared" si="11"/>
        <v>0.18932523543904606</v>
      </c>
      <c r="H42" s="12">
        <f t="shared" si="12"/>
        <v>0.16233254921010037</v>
      </c>
      <c r="I42" s="14">
        <f t="shared" si="13"/>
        <v>1.2846274075918176</v>
      </c>
      <c r="J42" s="2">
        <f t="shared" si="14"/>
        <v>1.1014740923255399</v>
      </c>
    </row>
    <row r="43" spans="2:10">
      <c r="B43">
        <f t="shared" si="6"/>
        <v>16.5</v>
      </c>
      <c r="C43" s="8">
        <f t="shared" si="7"/>
        <v>15.766121088418361</v>
      </c>
      <c r="D43">
        <f t="shared" si="8"/>
        <v>116.33499999999992</v>
      </c>
      <c r="E43">
        <f t="shared" si="9"/>
        <v>268.38999999999993</v>
      </c>
      <c r="F43" s="14">
        <f t="shared" si="15"/>
        <v>0.73344999999999994</v>
      </c>
      <c r="G43" s="14">
        <f t="shared" si="11"/>
        <v>0.17597857164224015</v>
      </c>
      <c r="H43" s="12">
        <f t="shared" si="12"/>
        <v>0.16269364891038265</v>
      </c>
      <c r="I43" s="14">
        <f t="shared" si="13"/>
        <v>1.2846274075918176</v>
      </c>
      <c r="J43" s="2">
        <f t="shared" si="14"/>
        <v>1.1876486920026332</v>
      </c>
    </row>
    <row r="44" spans="2:10">
      <c r="B44">
        <f t="shared" si="6"/>
        <v>18</v>
      </c>
      <c r="C44" s="8">
        <f t="shared" si="7"/>
        <v>17.089930359884608</v>
      </c>
      <c r="D44">
        <f t="shared" si="8"/>
        <v>131.1999999999999</v>
      </c>
      <c r="E44">
        <f t="shared" si="9"/>
        <v>297.96999999999991</v>
      </c>
      <c r="F44" s="14">
        <f t="shared" si="15"/>
        <v>0.69339999999999991</v>
      </c>
      <c r="G44" s="14">
        <f t="shared" si="11"/>
        <v>0.16377812036585374</v>
      </c>
      <c r="H44" s="12">
        <f t="shared" si="12"/>
        <v>0.17475846991311153</v>
      </c>
      <c r="I44" s="14">
        <f t="shared" si="13"/>
        <v>1.2846274075918176</v>
      </c>
      <c r="J44" s="2">
        <f t="shared" si="14"/>
        <v>1.37075404002499</v>
      </c>
    </row>
    <row r="45" spans="2:10">
      <c r="B45">
        <f t="shared" si="6"/>
        <v>20</v>
      </c>
      <c r="C45" s="8">
        <f t="shared" si="7"/>
        <v>17.435845614217495</v>
      </c>
      <c r="D45">
        <f t="shared" si="8"/>
        <v>151.0199999999999</v>
      </c>
      <c r="E45">
        <f t="shared" si="9"/>
        <v>337.40999999999991</v>
      </c>
      <c r="F45" s="14">
        <f t="shared" si="15"/>
        <v>0.6399999999999999</v>
      </c>
      <c r="G45" s="14">
        <f t="shared" si="11"/>
        <v>0.14870884386174021</v>
      </c>
      <c r="H45" s="12">
        <f t="shared" si="12"/>
        <v>0.17808567442523235</v>
      </c>
      <c r="I45" s="14">
        <f t="shared" si="13"/>
        <v>1.2846274075918176</v>
      </c>
      <c r="J45" s="2">
        <f t="shared" si="14"/>
        <v>1.5384003555217307</v>
      </c>
    </row>
    <row r="46" spans="2:10">
      <c r="F46" s="14"/>
      <c r="G46" s="14"/>
      <c r="H46" s="12"/>
      <c r="I46" s="14"/>
      <c r="J46" s="2"/>
    </row>
    <row r="53" spans="2:16" ht="22.8">
      <c r="E53" s="27" t="s">
        <v>55</v>
      </c>
      <c r="F53" s="27"/>
      <c r="G53" s="27"/>
      <c r="H53" s="27"/>
      <c r="L53" t="s">
        <v>56</v>
      </c>
      <c r="M53"/>
      <c r="O53" s="1"/>
    </row>
    <row r="54" spans="2:16" ht="22.95" customHeight="1">
      <c r="E54" s="27" t="s">
        <v>1</v>
      </c>
      <c r="F54" s="27"/>
      <c r="G54" s="27"/>
      <c r="H54" s="27"/>
      <c r="I54" s="27"/>
      <c r="J54" s="27"/>
      <c r="K54" s="27"/>
      <c r="M54"/>
      <c r="O54" s="1"/>
    </row>
    <row r="55" spans="2:16" ht="24.6" customHeight="1">
      <c r="E55" s="26" t="s">
        <v>3</v>
      </c>
      <c r="F55" s="26"/>
      <c r="G55" s="26"/>
      <c r="H55" s="26"/>
      <c r="I55" s="26"/>
      <c r="M55"/>
      <c r="O55" s="1"/>
    </row>
    <row r="56" spans="2:16">
      <c r="M56"/>
      <c r="O56" s="1"/>
    </row>
    <row r="57" spans="2:16">
      <c r="C57" s="16" t="s">
        <v>4</v>
      </c>
      <c r="D57" s="16" t="s">
        <v>4</v>
      </c>
      <c r="E57" s="17" t="s">
        <v>5</v>
      </c>
      <c r="F57" s="17" t="s">
        <v>6</v>
      </c>
      <c r="G57" s="17" t="s">
        <v>7</v>
      </c>
      <c r="H57" s="17" t="s">
        <v>8</v>
      </c>
      <c r="I57" s="17" t="s">
        <v>9</v>
      </c>
      <c r="J57" s="17" t="s">
        <v>7</v>
      </c>
      <c r="K57" s="17" t="s">
        <v>7</v>
      </c>
      <c r="L57" s="17" t="s">
        <v>7</v>
      </c>
      <c r="M57" s="17" t="s">
        <v>10</v>
      </c>
      <c r="N57" s="23" t="s">
        <v>11</v>
      </c>
      <c r="O57" s="23" t="s">
        <v>12</v>
      </c>
      <c r="P57" s="17" t="s">
        <v>12</v>
      </c>
    </row>
    <row r="58" spans="2:16">
      <c r="B58" s="19" t="s">
        <v>13</v>
      </c>
      <c r="C58" s="16" t="s">
        <v>14</v>
      </c>
      <c r="D58" s="16" t="s">
        <v>14</v>
      </c>
      <c r="E58" s="17" t="s">
        <v>14</v>
      </c>
      <c r="F58" s="17" t="s">
        <v>14</v>
      </c>
      <c r="G58" s="17" t="s">
        <v>15</v>
      </c>
      <c r="H58" s="17" t="s">
        <v>16</v>
      </c>
      <c r="I58" s="17" t="s">
        <v>17</v>
      </c>
      <c r="J58" s="17" t="s">
        <v>18</v>
      </c>
      <c r="K58" s="17" t="s">
        <v>19</v>
      </c>
      <c r="L58" s="17" t="s">
        <v>20</v>
      </c>
      <c r="M58" s="17" t="s">
        <v>21</v>
      </c>
      <c r="N58" s="23" t="s">
        <v>22</v>
      </c>
      <c r="O58" s="23" t="s">
        <v>22</v>
      </c>
      <c r="P58" s="17" t="s">
        <v>22</v>
      </c>
    </row>
    <row r="59" spans="2:16" ht="15.6">
      <c r="B59" s="6"/>
      <c r="C59" s="16" t="s">
        <v>23</v>
      </c>
      <c r="D59" s="16" t="s">
        <v>24</v>
      </c>
      <c r="E59" s="17" t="s">
        <v>25</v>
      </c>
      <c r="F59" s="17" t="s">
        <v>25</v>
      </c>
      <c r="G59" s="5"/>
      <c r="H59" s="17" t="s">
        <v>7</v>
      </c>
      <c r="I59" s="5"/>
      <c r="J59" s="5"/>
      <c r="K59" s="17" t="s">
        <v>26</v>
      </c>
      <c r="L59" s="17" t="s">
        <v>27</v>
      </c>
      <c r="M59" s="17" t="s">
        <v>28</v>
      </c>
      <c r="N59" s="9"/>
      <c r="O59" s="23" t="s">
        <v>29</v>
      </c>
      <c r="P59" s="17" t="s">
        <v>30</v>
      </c>
    </row>
    <row r="60" spans="2:16" ht="23.4">
      <c r="B60" s="6" t="s">
        <v>31</v>
      </c>
      <c r="C60" s="20" t="s">
        <v>32</v>
      </c>
      <c r="D60" s="20" t="s">
        <v>33</v>
      </c>
      <c r="E60" s="18" t="s">
        <v>34</v>
      </c>
      <c r="F60" s="21" t="s">
        <v>35</v>
      </c>
      <c r="G60" s="22" t="s">
        <v>36</v>
      </c>
      <c r="H60" s="22" t="s">
        <v>37</v>
      </c>
      <c r="I60" s="22" t="s">
        <v>38</v>
      </c>
      <c r="J60" s="22" t="s">
        <v>39</v>
      </c>
      <c r="K60" s="17" t="s">
        <v>40</v>
      </c>
      <c r="L60" s="5"/>
      <c r="M60" s="5"/>
      <c r="N60" s="9"/>
      <c r="O60" s="25" t="s">
        <v>41</v>
      </c>
      <c r="P60" s="17" t="s">
        <v>7</v>
      </c>
    </row>
    <row r="61" spans="2:16" ht="21">
      <c r="J61" s="4"/>
      <c r="K61" s="22" t="s">
        <v>42</v>
      </c>
      <c r="L61" s="22" t="s">
        <v>43</v>
      </c>
      <c r="M61" s="22" t="s">
        <v>44</v>
      </c>
      <c r="N61" s="24" t="s">
        <v>45</v>
      </c>
      <c r="O61" s="9"/>
      <c r="P61" s="7" t="s">
        <v>46</v>
      </c>
    </row>
    <row r="62" spans="2:16">
      <c r="M62"/>
      <c r="O62" s="1"/>
    </row>
    <row r="63" spans="2:16">
      <c r="B63">
        <v>6</v>
      </c>
      <c r="C63">
        <v>20.405000000000001</v>
      </c>
      <c r="D63">
        <v>16.09</v>
      </c>
      <c r="E63">
        <f>F63-(B63-2.5)*9.81</f>
        <v>0</v>
      </c>
      <c r="F63">
        <f>3.5*9.81</f>
        <v>34.335000000000001</v>
      </c>
      <c r="G63" s="1">
        <f>2.2/(1.2+E63/100)</f>
        <v>1.8333333333333335</v>
      </c>
      <c r="H63">
        <v>0.7</v>
      </c>
      <c r="I63">
        <v>89.18</v>
      </c>
      <c r="J63" s="1">
        <f>EXP(1.63+9.7/(I63+0.001)-(15.7/(I63+0.001))^2)</f>
        <v>5.5166743392230533</v>
      </c>
      <c r="K63">
        <v>1.05</v>
      </c>
      <c r="L63">
        <v>1</v>
      </c>
      <c r="M63">
        <v>1</v>
      </c>
      <c r="N63" s="1">
        <v>6</v>
      </c>
      <c r="O63" s="1">
        <f>N63*M63*L63*K63*H63*G63</f>
        <v>8.0850000000000009</v>
      </c>
      <c r="P63" s="8">
        <f>O63+J63</f>
        <v>13.601674339223054</v>
      </c>
    </row>
    <row r="64" spans="2:16">
      <c r="B64">
        <v>7.5</v>
      </c>
      <c r="C64">
        <v>20.405000000000001</v>
      </c>
      <c r="D64">
        <v>16.09</v>
      </c>
      <c r="E64">
        <f>F64-(B64-1)*9.81</f>
        <v>1.1774999999999949</v>
      </c>
      <c r="F64">
        <f>F63+(B64-B63)*C63</f>
        <v>64.942499999999995</v>
      </c>
      <c r="G64" s="1">
        <f t="shared" ref="G64:G74" si="16">2.2/(1.2+E64/100)</f>
        <v>1.8155185574879829</v>
      </c>
      <c r="H64">
        <v>0.7</v>
      </c>
      <c r="I64">
        <v>89.18</v>
      </c>
      <c r="J64" s="1">
        <f t="shared" ref="J64:J74" si="17">EXP(1.63+9.7/(I64+0.001)-(15.7/(I64+0.001))^2)</f>
        <v>5.5166743392230533</v>
      </c>
      <c r="K64">
        <v>1.05</v>
      </c>
      <c r="L64">
        <v>1</v>
      </c>
      <c r="M64">
        <v>1</v>
      </c>
      <c r="N64" s="1">
        <v>8</v>
      </c>
      <c r="O64" s="1">
        <f t="shared" ref="O64:O74" si="18">N64*M64*L64*K64*H64*G64</f>
        <v>10.675249118029338</v>
      </c>
      <c r="P64" s="8">
        <f t="shared" ref="P64:P74" si="19">O64+J64</f>
        <v>16.191923457252393</v>
      </c>
    </row>
    <row r="65" spans="2:16">
      <c r="B65">
        <v>8</v>
      </c>
      <c r="C65">
        <v>20.405000000000001</v>
      </c>
      <c r="D65">
        <v>16.09</v>
      </c>
      <c r="E65">
        <f t="shared" ref="E65:E74" si="20">F65-(B65-1)*9.81</f>
        <v>6.4749999999999943</v>
      </c>
      <c r="F65">
        <f t="shared" ref="F65:F74" si="21">F64+(B65-B64)*C64</f>
        <v>75.144999999999996</v>
      </c>
      <c r="G65" s="1">
        <f t="shared" si="16"/>
        <v>1.7394742043882194</v>
      </c>
      <c r="H65">
        <v>0.7</v>
      </c>
      <c r="I65">
        <v>89.18</v>
      </c>
      <c r="J65" s="1">
        <f t="shared" si="17"/>
        <v>5.5166743392230533</v>
      </c>
      <c r="K65">
        <v>1.05</v>
      </c>
      <c r="L65">
        <v>1</v>
      </c>
      <c r="M65">
        <v>1</v>
      </c>
      <c r="N65" s="1">
        <v>8</v>
      </c>
      <c r="O65" s="1">
        <f t="shared" si="18"/>
        <v>10.228108321802731</v>
      </c>
      <c r="P65" s="8">
        <f t="shared" si="19"/>
        <v>15.744782661025784</v>
      </c>
    </row>
    <row r="66" spans="2:16">
      <c r="B66">
        <v>9</v>
      </c>
      <c r="C66">
        <v>31.78</v>
      </c>
      <c r="D66">
        <v>24.33</v>
      </c>
      <c r="E66">
        <f t="shared" si="20"/>
        <v>17.069999999999993</v>
      </c>
      <c r="F66">
        <f t="shared" si="21"/>
        <v>95.55</v>
      </c>
      <c r="G66" s="1">
        <f t="shared" si="16"/>
        <v>1.6050193331874227</v>
      </c>
      <c r="H66">
        <v>0.7</v>
      </c>
      <c r="I66">
        <v>96.46</v>
      </c>
      <c r="J66" s="1">
        <f t="shared" si="17"/>
        <v>5.4962603887683876</v>
      </c>
      <c r="K66">
        <v>1.05</v>
      </c>
      <c r="L66">
        <v>1</v>
      </c>
      <c r="M66">
        <v>1</v>
      </c>
      <c r="N66" s="1">
        <v>5</v>
      </c>
      <c r="O66" s="1">
        <f t="shared" si="18"/>
        <v>5.8984460494637787</v>
      </c>
      <c r="P66" s="8">
        <f t="shared" si="19"/>
        <v>11.394706438232166</v>
      </c>
    </row>
    <row r="67" spans="2:16">
      <c r="B67">
        <v>10.5</v>
      </c>
      <c r="C67">
        <v>31.78</v>
      </c>
      <c r="D67">
        <v>24.33</v>
      </c>
      <c r="E67">
        <f t="shared" si="20"/>
        <v>50.024999999999991</v>
      </c>
      <c r="F67">
        <f t="shared" si="21"/>
        <v>143.22</v>
      </c>
      <c r="G67" s="1">
        <f t="shared" si="16"/>
        <v>1.2939273636229969</v>
      </c>
      <c r="H67">
        <v>0.7</v>
      </c>
      <c r="I67">
        <v>96.46</v>
      </c>
      <c r="J67" s="1">
        <f t="shared" si="17"/>
        <v>5.4962603887683876</v>
      </c>
      <c r="K67">
        <v>1.05</v>
      </c>
      <c r="L67">
        <v>1</v>
      </c>
      <c r="M67">
        <v>1</v>
      </c>
      <c r="N67" s="1">
        <v>13</v>
      </c>
      <c r="O67" s="1">
        <f t="shared" si="18"/>
        <v>12.363475959417734</v>
      </c>
      <c r="P67" s="8">
        <f t="shared" si="19"/>
        <v>17.859736348186122</v>
      </c>
    </row>
    <row r="68" spans="2:16">
      <c r="B68">
        <v>12</v>
      </c>
      <c r="C68">
        <v>31.78</v>
      </c>
      <c r="D68">
        <v>24.33</v>
      </c>
      <c r="E68">
        <f t="shared" si="20"/>
        <v>82.979999999999976</v>
      </c>
      <c r="F68">
        <f t="shared" si="21"/>
        <v>190.89</v>
      </c>
      <c r="G68" s="1">
        <f t="shared" si="16"/>
        <v>1.0838506256774068</v>
      </c>
      <c r="H68">
        <v>0.7</v>
      </c>
      <c r="I68">
        <v>96.46</v>
      </c>
      <c r="J68" s="1">
        <f t="shared" si="17"/>
        <v>5.4962603887683876</v>
      </c>
      <c r="K68">
        <v>1.05</v>
      </c>
      <c r="L68">
        <v>1</v>
      </c>
      <c r="M68">
        <v>1</v>
      </c>
      <c r="N68" s="1">
        <v>5</v>
      </c>
      <c r="O68" s="1">
        <f t="shared" si="18"/>
        <v>3.9831510493644697</v>
      </c>
      <c r="P68" s="8">
        <f t="shared" si="19"/>
        <v>9.4794114381328569</v>
      </c>
    </row>
    <row r="69" spans="2:16">
      <c r="B69">
        <v>13.5</v>
      </c>
      <c r="C69">
        <v>31.78</v>
      </c>
      <c r="D69">
        <v>24.33</v>
      </c>
      <c r="E69">
        <f t="shared" si="20"/>
        <v>115.935</v>
      </c>
      <c r="F69">
        <f t="shared" si="21"/>
        <v>238.56</v>
      </c>
      <c r="G69" s="1">
        <f t="shared" si="16"/>
        <v>0.93246021149892988</v>
      </c>
      <c r="H69">
        <v>0.7</v>
      </c>
      <c r="I69">
        <v>96.46</v>
      </c>
      <c r="J69" s="1">
        <f t="shared" si="17"/>
        <v>5.4962603887683876</v>
      </c>
      <c r="K69">
        <v>1.05</v>
      </c>
      <c r="L69">
        <v>1</v>
      </c>
      <c r="M69">
        <v>1</v>
      </c>
      <c r="N69" s="1">
        <v>7</v>
      </c>
      <c r="O69" s="1">
        <f t="shared" si="18"/>
        <v>4.7975077881619947</v>
      </c>
      <c r="P69" s="8">
        <f t="shared" si="19"/>
        <v>10.293768176930381</v>
      </c>
    </row>
    <row r="70" spans="2:16">
      <c r="B70">
        <v>15</v>
      </c>
      <c r="C70">
        <v>18.84</v>
      </c>
      <c r="D70">
        <v>15.205</v>
      </c>
      <c r="E70">
        <f t="shared" si="20"/>
        <v>148.89000000000001</v>
      </c>
      <c r="F70">
        <f t="shared" si="21"/>
        <v>286.23</v>
      </c>
      <c r="G70" s="1">
        <f t="shared" si="16"/>
        <v>0.81817843727918482</v>
      </c>
      <c r="H70">
        <v>0.7</v>
      </c>
      <c r="I70">
        <v>97.5</v>
      </c>
      <c r="J70" s="1">
        <f t="shared" si="17"/>
        <v>5.4934552763010602</v>
      </c>
      <c r="K70">
        <v>1.05</v>
      </c>
      <c r="L70">
        <v>1</v>
      </c>
      <c r="M70">
        <v>1</v>
      </c>
      <c r="N70" s="1">
        <v>11</v>
      </c>
      <c r="O70" s="1">
        <f t="shared" si="18"/>
        <v>6.6149726654022096</v>
      </c>
      <c r="P70" s="8">
        <f t="shared" si="19"/>
        <v>12.108427941703269</v>
      </c>
    </row>
    <row r="71" spans="2:16">
      <c r="B71">
        <v>16.5</v>
      </c>
      <c r="C71">
        <v>18.84</v>
      </c>
      <c r="D71">
        <v>15.205</v>
      </c>
      <c r="E71">
        <f t="shared" si="20"/>
        <v>162.435</v>
      </c>
      <c r="F71">
        <f t="shared" si="21"/>
        <v>314.49</v>
      </c>
      <c r="G71" s="1">
        <f t="shared" si="16"/>
        <v>0.77894028714571506</v>
      </c>
      <c r="H71">
        <v>0.7</v>
      </c>
      <c r="I71">
        <v>97.5</v>
      </c>
      <c r="J71" s="1">
        <f t="shared" si="17"/>
        <v>5.4934552763010602</v>
      </c>
      <c r="K71">
        <v>1.05</v>
      </c>
      <c r="L71">
        <v>1</v>
      </c>
      <c r="M71">
        <v>1</v>
      </c>
      <c r="N71" s="1">
        <v>19</v>
      </c>
      <c r="O71" s="1">
        <f t="shared" si="18"/>
        <v>10.87790110998991</v>
      </c>
      <c r="P71" s="8">
        <f t="shared" si="19"/>
        <v>16.371356386290969</v>
      </c>
    </row>
    <row r="72" spans="2:16">
      <c r="B72">
        <v>18</v>
      </c>
      <c r="C72">
        <v>18.84</v>
      </c>
      <c r="D72">
        <v>15.205</v>
      </c>
      <c r="E72">
        <f t="shared" si="20"/>
        <v>175.98</v>
      </c>
      <c r="F72">
        <f t="shared" si="21"/>
        <v>342.75</v>
      </c>
      <c r="G72" s="1">
        <f t="shared" si="16"/>
        <v>0.74329346577471467</v>
      </c>
      <c r="H72">
        <v>0.7</v>
      </c>
      <c r="I72">
        <v>97.5</v>
      </c>
      <c r="J72" s="1">
        <f t="shared" si="17"/>
        <v>5.4934552763010602</v>
      </c>
      <c r="K72">
        <v>1.05</v>
      </c>
      <c r="L72">
        <v>1</v>
      </c>
      <c r="M72">
        <v>1</v>
      </c>
      <c r="N72" s="1">
        <v>22</v>
      </c>
      <c r="O72" s="1">
        <f t="shared" si="18"/>
        <v>12.019055341577138</v>
      </c>
      <c r="P72" s="8">
        <f t="shared" si="19"/>
        <v>17.512510617878199</v>
      </c>
    </row>
    <row r="73" spans="2:16">
      <c r="B73">
        <v>19.5</v>
      </c>
      <c r="C73">
        <v>18.84</v>
      </c>
      <c r="D73">
        <v>15.205</v>
      </c>
      <c r="E73">
        <f t="shared" si="20"/>
        <v>189.52499999999998</v>
      </c>
      <c r="F73">
        <f t="shared" si="21"/>
        <v>371.01</v>
      </c>
      <c r="G73" s="1">
        <f t="shared" si="16"/>
        <v>0.71076649705193451</v>
      </c>
      <c r="H73">
        <v>0.7</v>
      </c>
      <c r="I73">
        <v>97.5</v>
      </c>
      <c r="J73" s="1">
        <f t="shared" si="17"/>
        <v>5.4934552763010602</v>
      </c>
      <c r="K73">
        <v>1.05</v>
      </c>
      <c r="L73">
        <v>1</v>
      </c>
      <c r="M73">
        <v>1</v>
      </c>
      <c r="N73" s="1">
        <v>21</v>
      </c>
      <c r="O73" s="1">
        <f t="shared" si="18"/>
        <v>10.970680881996609</v>
      </c>
      <c r="P73" s="8">
        <f t="shared" si="19"/>
        <v>16.46413615829767</v>
      </c>
    </row>
    <row r="74" spans="2:16">
      <c r="B74">
        <v>20</v>
      </c>
      <c r="C74">
        <v>18.84</v>
      </c>
      <c r="D74">
        <v>15.205</v>
      </c>
      <c r="E74">
        <f t="shared" si="20"/>
        <v>194.04</v>
      </c>
      <c r="F74">
        <f t="shared" si="21"/>
        <v>380.43</v>
      </c>
      <c r="G74" s="1">
        <f t="shared" si="16"/>
        <v>0.700547700929818</v>
      </c>
      <c r="H74">
        <v>0.7</v>
      </c>
      <c r="I74">
        <v>97.5</v>
      </c>
      <c r="J74" s="1">
        <f t="shared" si="17"/>
        <v>5.4934552763010602</v>
      </c>
      <c r="K74">
        <v>1.05</v>
      </c>
      <c r="L74">
        <v>1</v>
      </c>
      <c r="M74">
        <v>1</v>
      </c>
      <c r="N74" s="1">
        <v>21</v>
      </c>
      <c r="O74" s="1">
        <f t="shared" si="18"/>
        <v>10.812953763851739</v>
      </c>
      <c r="P74" s="8">
        <f t="shared" si="19"/>
        <v>16.306409040152801</v>
      </c>
    </row>
    <row r="75" spans="2:16">
      <c r="G75" s="1"/>
      <c r="I75" s="1"/>
      <c r="J75" s="1"/>
      <c r="M75"/>
      <c r="O75" s="1"/>
      <c r="P75" s="8"/>
    </row>
    <row r="76" spans="2:16">
      <c r="E76" s="3"/>
      <c r="G76" s="1"/>
      <c r="I76" s="2"/>
      <c r="J76" s="1"/>
      <c r="M76"/>
      <c r="O76" s="1"/>
      <c r="P76" s="8"/>
    </row>
    <row r="80" spans="2:16" ht="20.399999999999999">
      <c r="B80" s="15" t="s">
        <v>13</v>
      </c>
      <c r="C80" s="15" t="s">
        <v>47</v>
      </c>
      <c r="D80" s="15" t="s">
        <v>48</v>
      </c>
      <c r="E80" s="15" t="s">
        <v>49</v>
      </c>
      <c r="F80" s="15" t="s">
        <v>50</v>
      </c>
      <c r="G80" s="15" t="s">
        <v>51</v>
      </c>
      <c r="H80" s="15" t="s">
        <v>52</v>
      </c>
      <c r="I80" s="15" t="s">
        <v>53</v>
      </c>
      <c r="J80" s="15" t="s">
        <v>54</v>
      </c>
    </row>
    <row r="81" spans="2:10" ht="15">
      <c r="B81" s="11" t="s">
        <v>31</v>
      </c>
      <c r="C81" s="10"/>
      <c r="D81" s="10"/>
      <c r="E81" s="10"/>
      <c r="F81" s="13"/>
      <c r="G81" s="10"/>
      <c r="H81" s="10"/>
      <c r="I81" s="10"/>
      <c r="J81" s="10"/>
    </row>
    <row r="82" spans="2:10">
      <c r="B82">
        <f>B63</f>
        <v>6</v>
      </c>
      <c r="C82" s="8">
        <f>P63</f>
        <v>13.601674339223054</v>
      </c>
      <c r="D82">
        <f>E63</f>
        <v>0</v>
      </c>
      <c r="E82">
        <f>F63</f>
        <v>34.335000000000001</v>
      </c>
      <c r="F82" s="14">
        <f>1-0.00765*B82</f>
        <v>0.95409999999999995</v>
      </c>
      <c r="G82" s="14" t="e">
        <f>0.65*0.16*(E82/D82)*F82</f>
        <v>#DIV/0!</v>
      </c>
      <c r="H82" s="12">
        <f>EXP((C82/14.1)+((C82/126)^2)-((C82/23.6)^3)+((C82/25.4)^4)-2.8)</f>
        <v>0.14472759199787369</v>
      </c>
      <c r="I82" s="14">
        <f>((10^2.24)/(6.8^2.56))</f>
        <v>1.2846274075918176</v>
      </c>
      <c r="J82" s="2" t="e">
        <f>(H82*I82)/G82</f>
        <v>#DIV/0!</v>
      </c>
    </row>
    <row r="83" spans="2:10">
      <c r="B83">
        <f t="shared" ref="B83:B93" si="22">B64</f>
        <v>7.5</v>
      </c>
      <c r="C83" s="8">
        <f t="shared" ref="C83:C93" si="23">P64</f>
        <v>16.191923457252393</v>
      </c>
      <c r="D83">
        <f t="shared" ref="D83:E93" si="24">E64</f>
        <v>1.1774999999999949</v>
      </c>
      <c r="E83">
        <f t="shared" si="24"/>
        <v>64.942499999999995</v>
      </c>
      <c r="F83" s="14">
        <f t="shared" ref="F83:F84" si="25">1-0.00765*B83</f>
        <v>0.94262500000000005</v>
      </c>
      <c r="G83" s="14">
        <f t="shared" ref="G83:G93" si="26">0.65*0.16*(E83/D83)*F83</f>
        <v>5.4068009363057561</v>
      </c>
      <c r="H83" s="12">
        <f t="shared" ref="H83:H93" si="27">EXP((C83/14.1)+((C83/126)^2)-((C83/23.6)^3)+((C83/25.4)^4)-2.8)</f>
        <v>0.16646872062237231</v>
      </c>
      <c r="I83" s="14">
        <f t="shared" ref="I83:I93" si="28">((10^2.24)/(6.8^2.56))</f>
        <v>1.2846274075918176</v>
      </c>
      <c r="J83" s="2">
        <f>(H83*I83)/G83</f>
        <v>3.9552090697897925E-2</v>
      </c>
    </row>
    <row r="84" spans="2:10">
      <c r="B84">
        <f t="shared" si="22"/>
        <v>8</v>
      </c>
      <c r="C84" s="8">
        <f t="shared" si="23"/>
        <v>15.744782661025784</v>
      </c>
      <c r="D84">
        <f t="shared" si="24"/>
        <v>6.4749999999999943</v>
      </c>
      <c r="E84">
        <f t="shared" si="24"/>
        <v>75.144999999999996</v>
      </c>
      <c r="F84" s="14">
        <f t="shared" si="25"/>
        <v>0.93879999999999997</v>
      </c>
      <c r="G84" s="14">
        <f t="shared" si="26"/>
        <v>1.1330960778378389</v>
      </c>
      <c r="H84" s="12">
        <f t="shared" si="27"/>
        <v>0.16250685792873959</v>
      </c>
      <c r="I84" s="14">
        <f t="shared" si="28"/>
        <v>1.2846274075918176</v>
      </c>
      <c r="J84" s="2">
        <f t="shared" ref="J84:J93" si="29">(H84*I84)/G84</f>
        <v>0.18423924299097696</v>
      </c>
    </row>
    <row r="85" spans="2:10">
      <c r="B85">
        <f t="shared" si="22"/>
        <v>9</v>
      </c>
      <c r="C85" s="8">
        <f t="shared" si="23"/>
        <v>11.394706438232166</v>
      </c>
      <c r="D85">
        <f t="shared" si="24"/>
        <v>17.069999999999993</v>
      </c>
      <c r="E85">
        <f t="shared" si="24"/>
        <v>95.55</v>
      </c>
      <c r="F85" s="14">
        <f>1-0.00765*B85</f>
        <v>0.93115000000000003</v>
      </c>
      <c r="G85" s="14">
        <f t="shared" si="26"/>
        <v>0.54206349033391943</v>
      </c>
      <c r="H85" s="12">
        <f t="shared" si="27"/>
        <v>0.12799788085895136</v>
      </c>
      <c r="I85" s="14">
        <f t="shared" si="28"/>
        <v>1.2846274075918176</v>
      </c>
      <c r="J85" s="2">
        <f t="shared" si="29"/>
        <v>0.30334008616553365</v>
      </c>
    </row>
    <row r="86" spans="2:10">
      <c r="B86">
        <f t="shared" si="22"/>
        <v>10.5</v>
      </c>
      <c r="C86" s="8">
        <f t="shared" si="23"/>
        <v>17.859736348186122</v>
      </c>
      <c r="D86">
        <f t="shared" si="24"/>
        <v>50.024999999999991</v>
      </c>
      <c r="E86">
        <f t="shared" si="24"/>
        <v>143.22</v>
      </c>
      <c r="F86" s="14">
        <f>1.174-0.0267*B86</f>
        <v>0.89364999999999994</v>
      </c>
      <c r="G86" s="14">
        <f t="shared" si="26"/>
        <v>0.26608314866566718</v>
      </c>
      <c r="H86" s="12">
        <f t="shared" si="27"/>
        <v>0.18227753726479132</v>
      </c>
      <c r="I86" s="14">
        <f t="shared" si="28"/>
        <v>1.2846274075918176</v>
      </c>
      <c r="J86" s="2">
        <f t="shared" si="29"/>
        <v>0.88002085563452814</v>
      </c>
    </row>
    <row r="87" spans="2:10">
      <c r="B87">
        <f t="shared" si="22"/>
        <v>12</v>
      </c>
      <c r="C87" s="8">
        <f t="shared" si="23"/>
        <v>9.4794114381328569</v>
      </c>
      <c r="D87">
        <f t="shared" si="24"/>
        <v>82.979999999999976</v>
      </c>
      <c r="E87">
        <f t="shared" si="24"/>
        <v>190.89</v>
      </c>
      <c r="F87" s="14">
        <f t="shared" ref="F87:F93" si="30">1.174-0.0267*B87</f>
        <v>0.85359999999999991</v>
      </c>
      <c r="G87" s="14">
        <f t="shared" si="26"/>
        <v>0.20421963383947944</v>
      </c>
      <c r="H87" s="12">
        <f t="shared" si="27"/>
        <v>0.11446952093928743</v>
      </c>
      <c r="I87" s="14">
        <f t="shared" si="28"/>
        <v>1.2846274075918176</v>
      </c>
      <c r="J87" s="2">
        <f t="shared" si="29"/>
        <v>0.7200614415365113</v>
      </c>
    </row>
    <row r="88" spans="2:10">
      <c r="B88">
        <f t="shared" si="22"/>
        <v>13.5</v>
      </c>
      <c r="C88" s="8">
        <f t="shared" si="23"/>
        <v>10.293768176930381</v>
      </c>
      <c r="D88">
        <f t="shared" si="24"/>
        <v>115.935</v>
      </c>
      <c r="E88">
        <f t="shared" si="24"/>
        <v>238.56</v>
      </c>
      <c r="F88" s="14">
        <f t="shared" si="30"/>
        <v>0.81354999999999988</v>
      </c>
      <c r="G88" s="14">
        <f t="shared" si="26"/>
        <v>0.174100752594126</v>
      </c>
      <c r="H88" s="12">
        <f t="shared" si="27"/>
        <v>0.1201182345084252</v>
      </c>
      <c r="I88" s="14">
        <f t="shared" si="28"/>
        <v>1.2846274075918176</v>
      </c>
      <c r="J88" s="2">
        <f t="shared" si="29"/>
        <v>0.88630964485716102</v>
      </c>
    </row>
    <row r="89" spans="2:10">
      <c r="B89">
        <f t="shared" si="22"/>
        <v>15</v>
      </c>
      <c r="C89" s="8">
        <f t="shared" si="23"/>
        <v>12.108427941703269</v>
      </c>
      <c r="D89">
        <f t="shared" si="24"/>
        <v>148.89000000000001</v>
      </c>
      <c r="E89">
        <f t="shared" si="24"/>
        <v>286.23</v>
      </c>
      <c r="F89" s="14">
        <f t="shared" si="30"/>
        <v>0.77349999999999985</v>
      </c>
      <c r="G89" s="14">
        <f t="shared" si="26"/>
        <v>0.15464763328631873</v>
      </c>
      <c r="H89" s="12">
        <f t="shared" si="27"/>
        <v>0.13326336752954021</v>
      </c>
      <c r="I89" s="14">
        <f t="shared" si="28"/>
        <v>1.2846274075918176</v>
      </c>
      <c r="J89" s="2">
        <f t="shared" si="29"/>
        <v>1.106992526936873</v>
      </c>
    </row>
    <row r="90" spans="2:10">
      <c r="B90">
        <f t="shared" si="22"/>
        <v>16.5</v>
      </c>
      <c r="C90" s="8">
        <f t="shared" si="23"/>
        <v>16.371356386290969</v>
      </c>
      <c r="D90">
        <f t="shared" si="24"/>
        <v>162.435</v>
      </c>
      <c r="E90">
        <f t="shared" si="24"/>
        <v>314.49</v>
      </c>
      <c r="F90" s="14">
        <f t="shared" si="30"/>
        <v>0.73344999999999994</v>
      </c>
      <c r="G90" s="14">
        <f t="shared" si="26"/>
        <v>0.14768319519807924</v>
      </c>
      <c r="H90" s="12">
        <f t="shared" si="27"/>
        <v>0.16808797807807616</v>
      </c>
      <c r="I90" s="14">
        <f t="shared" si="28"/>
        <v>1.2846274075918176</v>
      </c>
      <c r="J90" s="2">
        <f t="shared" si="29"/>
        <v>1.4621191208395361</v>
      </c>
    </row>
    <row r="91" spans="2:10">
      <c r="B91">
        <f t="shared" si="22"/>
        <v>18</v>
      </c>
      <c r="C91" s="8">
        <f t="shared" si="23"/>
        <v>17.512510617878199</v>
      </c>
      <c r="D91">
        <f t="shared" si="24"/>
        <v>175.98</v>
      </c>
      <c r="E91">
        <f t="shared" si="24"/>
        <v>342.75</v>
      </c>
      <c r="F91" s="14">
        <f t="shared" si="30"/>
        <v>0.69339999999999991</v>
      </c>
      <c r="G91" s="14">
        <f t="shared" si="26"/>
        <v>0.14045309921582</v>
      </c>
      <c r="H91" s="12">
        <f t="shared" si="27"/>
        <v>0.17883417168118834</v>
      </c>
      <c r="I91" s="14">
        <f t="shared" si="28"/>
        <v>1.2846274075918176</v>
      </c>
      <c r="J91" s="2">
        <f t="shared" si="29"/>
        <v>1.6356725457700592</v>
      </c>
    </row>
    <row r="92" spans="2:10">
      <c r="B92">
        <f t="shared" si="22"/>
        <v>19.5</v>
      </c>
      <c r="C92" s="8">
        <f t="shared" si="23"/>
        <v>16.46413615829767</v>
      </c>
      <c r="D92">
        <f t="shared" si="24"/>
        <v>189.52499999999998</v>
      </c>
      <c r="E92">
        <f t="shared" si="24"/>
        <v>371.01</v>
      </c>
      <c r="F92" s="14">
        <f t="shared" si="30"/>
        <v>0.65334999999999988</v>
      </c>
      <c r="G92" s="14">
        <f t="shared" si="26"/>
        <v>0.13301430356944996</v>
      </c>
      <c r="H92" s="12">
        <f t="shared" si="27"/>
        <v>0.16893219988159441</v>
      </c>
      <c r="I92" s="14">
        <f t="shared" si="28"/>
        <v>1.2846274075918176</v>
      </c>
      <c r="J92" s="2">
        <f t="shared" si="29"/>
        <v>1.6315157706281316</v>
      </c>
    </row>
    <row r="93" spans="2:10">
      <c r="B93">
        <f t="shared" si="22"/>
        <v>20</v>
      </c>
      <c r="C93" s="8">
        <f t="shared" si="23"/>
        <v>16.306409040152801</v>
      </c>
      <c r="D93">
        <f t="shared" si="24"/>
        <v>194.04</v>
      </c>
      <c r="E93">
        <f t="shared" si="24"/>
        <v>380.43</v>
      </c>
      <c r="F93" s="14">
        <f t="shared" si="30"/>
        <v>0.6399999999999999</v>
      </c>
      <c r="G93" s="14">
        <f t="shared" si="26"/>
        <v>0.13049588126159553</v>
      </c>
      <c r="H93" s="12">
        <f t="shared" si="27"/>
        <v>0.16749985060903089</v>
      </c>
      <c r="I93" s="14">
        <f t="shared" si="28"/>
        <v>1.2846274075918176</v>
      </c>
      <c r="J93" s="2">
        <f t="shared" si="29"/>
        <v>1.6489018410362755</v>
      </c>
    </row>
    <row r="94" spans="2:10">
      <c r="F94" s="14"/>
      <c r="G94" s="14"/>
      <c r="H94" s="12"/>
      <c r="I94" s="14"/>
      <c r="J94" s="2"/>
    </row>
    <row r="95" spans="2:10">
      <c r="F95" s="14"/>
      <c r="G95" s="14"/>
      <c r="H95" s="12"/>
      <c r="I95" s="14"/>
      <c r="J95" s="2"/>
    </row>
    <row r="102" spans="2:16" ht="22.8">
      <c r="E102" s="27"/>
      <c r="F102" s="27"/>
      <c r="G102" s="27"/>
      <c r="H102" s="27"/>
      <c r="M102"/>
      <c r="O102" s="1"/>
    </row>
    <row r="103" spans="2:16" ht="22.8">
      <c r="E103" s="27"/>
      <c r="F103" s="27"/>
      <c r="G103" s="27"/>
      <c r="H103" s="27"/>
      <c r="I103" s="27"/>
      <c r="J103" s="27"/>
      <c r="K103" s="27"/>
      <c r="M103"/>
      <c r="O103" s="1"/>
    </row>
    <row r="104" spans="2:16" ht="24.6">
      <c r="E104" s="26"/>
      <c r="F104" s="26"/>
      <c r="G104" s="26"/>
      <c r="H104" s="26"/>
      <c r="I104" s="26"/>
      <c r="M104"/>
      <c r="O104" s="1"/>
    </row>
    <row r="105" spans="2:16">
      <c r="M105"/>
      <c r="O105" s="1"/>
    </row>
    <row r="106" spans="2:16">
      <c r="C106" s="16"/>
      <c r="D106" s="16"/>
      <c r="E106" s="17"/>
      <c r="F106" s="17"/>
      <c r="G106" s="17"/>
      <c r="H106" s="17"/>
      <c r="I106" s="17"/>
      <c r="J106" s="17"/>
      <c r="K106" s="17"/>
      <c r="L106" s="17"/>
      <c r="M106" s="17"/>
      <c r="N106" s="23"/>
      <c r="O106" s="23"/>
      <c r="P106" s="17"/>
    </row>
    <row r="107" spans="2:16">
      <c r="B107" s="19"/>
      <c r="C107" s="16"/>
      <c r="D107" s="16"/>
      <c r="E107" s="17"/>
      <c r="F107" s="17"/>
      <c r="G107" s="17"/>
      <c r="H107" s="17"/>
      <c r="I107" s="17"/>
      <c r="J107" s="17"/>
      <c r="K107" s="17"/>
      <c r="L107" s="17"/>
      <c r="M107" s="17"/>
      <c r="N107" s="23"/>
      <c r="O107" s="23"/>
      <c r="P107" s="17"/>
    </row>
    <row r="108" spans="2:16">
      <c r="B108" s="6"/>
      <c r="C108" s="16"/>
      <c r="D108" s="16"/>
      <c r="E108" s="17"/>
      <c r="F108" s="17"/>
      <c r="G108" s="5"/>
      <c r="H108" s="17"/>
      <c r="I108" s="5"/>
      <c r="J108" s="5"/>
      <c r="K108" s="17"/>
      <c r="L108" s="17"/>
      <c r="M108" s="17"/>
      <c r="N108" s="9"/>
      <c r="O108" s="23"/>
      <c r="P108" s="17"/>
    </row>
    <row r="109" spans="2:16" ht="21">
      <c r="B109" s="6"/>
      <c r="C109" s="20"/>
      <c r="D109" s="20"/>
      <c r="E109" s="18"/>
      <c r="F109" s="21"/>
      <c r="G109" s="22"/>
      <c r="H109" s="22"/>
      <c r="I109" s="22"/>
      <c r="J109" s="22"/>
      <c r="K109" s="17"/>
      <c r="L109" s="5"/>
      <c r="M109" s="5"/>
      <c r="N109" s="9"/>
      <c r="O109" s="25"/>
      <c r="P109" s="17"/>
    </row>
    <row r="110" spans="2:16" ht="20.399999999999999">
      <c r="B110" s="30" t="s">
        <v>1</v>
      </c>
      <c r="C110" s="30"/>
      <c r="D110" s="30"/>
      <c r="E110" s="30"/>
      <c r="F110" s="30"/>
      <c r="G110" s="30"/>
      <c r="H110" s="30"/>
      <c r="J110" s="4"/>
      <c r="K110" s="22"/>
      <c r="L110" s="22"/>
      <c r="M110" s="22"/>
      <c r="N110" s="24"/>
      <c r="O110" s="9"/>
      <c r="P110" s="7"/>
    </row>
    <row r="111" spans="2:16" ht="20.399999999999999">
      <c r="B111" s="29" t="s">
        <v>3</v>
      </c>
      <c r="C111" s="29"/>
      <c r="D111" s="29"/>
      <c r="E111" s="29"/>
      <c r="F111" s="29"/>
      <c r="G111" s="29"/>
      <c r="H111" s="29"/>
      <c r="M111"/>
      <c r="O111" s="1"/>
    </row>
    <row r="112" spans="2:16">
      <c r="G112" s="1"/>
      <c r="J112" s="1"/>
      <c r="M112"/>
      <c r="O112" s="1"/>
      <c r="P112" s="8"/>
    </row>
    <row r="113" spans="2:21">
      <c r="B113" s="28" t="s">
        <v>58</v>
      </c>
      <c r="C113" s="28"/>
      <c r="D113" s="28" t="s">
        <v>59</v>
      </c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</row>
    <row r="114" spans="2:21">
      <c r="B114" t="s">
        <v>13</v>
      </c>
      <c r="C114" t="s">
        <v>54</v>
      </c>
      <c r="D114" t="s">
        <v>13</v>
      </c>
      <c r="E114" t="s">
        <v>54</v>
      </c>
      <c r="M114"/>
      <c r="N114"/>
    </row>
    <row r="115" spans="2:21">
      <c r="B115" t="s">
        <v>31</v>
      </c>
      <c r="D115" t="s">
        <v>31</v>
      </c>
      <c r="M115"/>
      <c r="N115"/>
    </row>
    <row r="116" spans="2:21">
      <c r="B116">
        <v>4.5</v>
      </c>
      <c r="D116">
        <v>6</v>
      </c>
      <c r="E116" s="1"/>
      <c r="J116" s="1"/>
      <c r="M116"/>
      <c r="O116" s="1"/>
      <c r="P116" s="8"/>
    </row>
    <row r="117" spans="2:21">
      <c r="B117">
        <v>6</v>
      </c>
      <c r="C117">
        <v>0.46072339854069877</v>
      </c>
      <c r="D117">
        <v>7.5</v>
      </c>
      <c r="E117" s="1">
        <v>3.9552090697897925E-2</v>
      </c>
      <c r="J117" s="1"/>
      <c r="M117"/>
      <c r="O117" s="1"/>
      <c r="P117" s="8"/>
    </row>
    <row r="118" spans="2:21">
      <c r="B118">
        <v>7.5</v>
      </c>
      <c r="C118">
        <v>0.53990439085141417</v>
      </c>
      <c r="D118">
        <v>8</v>
      </c>
      <c r="E118" s="1">
        <v>0.18423924299097696</v>
      </c>
      <c r="J118" s="1"/>
      <c r="M118"/>
      <c r="O118" s="1"/>
      <c r="P118" s="8"/>
    </row>
    <row r="119" spans="2:21">
      <c r="B119">
        <v>8</v>
      </c>
      <c r="C119" s="3">
        <v>0.56356929841450454</v>
      </c>
      <c r="D119">
        <v>9</v>
      </c>
      <c r="E119" s="1">
        <v>0.30334008616553365</v>
      </c>
      <c r="I119" s="1"/>
      <c r="J119" s="1"/>
      <c r="M119"/>
      <c r="O119" s="1"/>
      <c r="P119" s="8"/>
    </row>
    <row r="120" spans="2:21">
      <c r="B120">
        <v>9</v>
      </c>
      <c r="C120" s="3">
        <v>0.55895373545634353</v>
      </c>
      <c r="D120">
        <v>10.5</v>
      </c>
      <c r="E120" s="1">
        <v>0.88002085563452814</v>
      </c>
      <c r="I120" s="1"/>
      <c r="J120" s="1"/>
      <c r="M120"/>
      <c r="O120" s="1"/>
      <c r="P120" s="8"/>
    </row>
    <row r="121" spans="2:21">
      <c r="B121">
        <v>10.5</v>
      </c>
      <c r="C121" s="3">
        <v>0.92897566134690557</v>
      </c>
      <c r="D121">
        <v>12</v>
      </c>
      <c r="E121" s="1">
        <v>0.7200614415365113</v>
      </c>
      <c r="I121" s="1"/>
      <c r="J121" s="1"/>
      <c r="M121"/>
      <c r="O121" s="1"/>
      <c r="P121" s="8"/>
    </row>
    <row r="122" spans="2:21">
      <c r="B122">
        <v>12</v>
      </c>
      <c r="C122" s="3">
        <v>0.89125657903920574</v>
      </c>
      <c r="D122">
        <v>13.5</v>
      </c>
      <c r="E122" s="1">
        <v>0.88630964485716102</v>
      </c>
      <c r="I122" s="1"/>
      <c r="J122" s="1"/>
      <c r="M122"/>
      <c r="O122" s="1"/>
      <c r="P122" s="8"/>
    </row>
    <row r="123" spans="2:21">
      <c r="B123">
        <v>12.5</v>
      </c>
      <c r="C123" s="3">
        <v>0.90639281532382288</v>
      </c>
      <c r="D123">
        <v>15</v>
      </c>
      <c r="E123" s="1">
        <v>1.106992526936873</v>
      </c>
      <c r="I123" s="1"/>
      <c r="J123" s="1"/>
      <c r="M123"/>
      <c r="O123" s="1"/>
      <c r="P123" s="8"/>
    </row>
    <row r="124" spans="2:21">
      <c r="B124">
        <v>13.5</v>
      </c>
      <c r="C124" s="3">
        <v>1.0176078120607075</v>
      </c>
      <c r="D124">
        <v>16.5</v>
      </c>
      <c r="E124" s="1">
        <v>1.4621191208395361</v>
      </c>
      <c r="I124" s="1"/>
      <c r="J124" s="1"/>
      <c r="M124"/>
      <c r="O124" s="1"/>
      <c r="P124" s="8"/>
    </row>
    <row r="125" spans="2:21">
      <c r="B125">
        <v>15</v>
      </c>
      <c r="C125">
        <v>1.1014740923255399</v>
      </c>
      <c r="D125">
        <v>18</v>
      </c>
      <c r="E125">
        <v>1.6356725457700592</v>
      </c>
    </row>
    <row r="126" spans="2:21">
      <c r="B126">
        <v>16.5</v>
      </c>
      <c r="C126">
        <v>1.1876486920026332</v>
      </c>
      <c r="D126">
        <v>19.5</v>
      </c>
      <c r="E126">
        <v>1.6315157706281316</v>
      </c>
    </row>
    <row r="127" spans="2:21">
      <c r="B127">
        <v>18</v>
      </c>
      <c r="C127">
        <v>1.37075404002499</v>
      </c>
      <c r="D127">
        <v>20</v>
      </c>
      <c r="E127">
        <v>1.6489018410362755</v>
      </c>
    </row>
    <row r="128" spans="2:21">
      <c r="B128">
        <v>20</v>
      </c>
      <c r="C128">
        <v>1.5384003555217307</v>
      </c>
    </row>
    <row r="130" spans="2:10" ht="15.6">
      <c r="B130" s="15"/>
      <c r="C130" s="15"/>
      <c r="D130" s="15"/>
      <c r="E130" s="15"/>
      <c r="F130" s="15"/>
      <c r="G130" s="15"/>
      <c r="H130" s="15"/>
      <c r="I130" s="15"/>
      <c r="J130" s="15"/>
    </row>
    <row r="131" spans="2:10" ht="15">
      <c r="B131" s="11"/>
      <c r="C131" s="10"/>
      <c r="D131" s="10"/>
      <c r="E131" s="10"/>
      <c r="F131" s="13"/>
      <c r="G131" s="10"/>
      <c r="H131" s="10"/>
      <c r="I131" s="10"/>
      <c r="J131" s="10"/>
    </row>
    <row r="132" spans="2:10">
      <c r="C132" s="8"/>
      <c r="F132" s="14"/>
      <c r="G132" s="14"/>
      <c r="H132" s="12"/>
      <c r="I132" s="14"/>
      <c r="J132" s="2"/>
    </row>
    <row r="133" spans="2:10">
      <c r="C133" s="8"/>
      <c r="F133" s="14"/>
      <c r="G133" s="14"/>
      <c r="H133" s="12"/>
      <c r="I133" s="14"/>
      <c r="J133" s="2"/>
    </row>
    <row r="134" spans="2:10">
      <c r="C134" s="8"/>
      <c r="F134" s="14"/>
      <c r="G134" s="14"/>
      <c r="H134" s="12"/>
      <c r="I134" s="14"/>
      <c r="J134" s="2"/>
    </row>
    <row r="135" spans="2:10">
      <c r="C135" s="8"/>
      <c r="F135" s="14"/>
      <c r="G135" s="14"/>
      <c r="H135" s="12"/>
      <c r="I135" s="14"/>
      <c r="J135" s="2"/>
    </row>
    <row r="136" spans="2:10">
      <c r="C136" s="8"/>
      <c r="F136" s="14"/>
      <c r="G136" s="14"/>
      <c r="H136" s="12"/>
      <c r="I136" s="14"/>
      <c r="J136" s="2"/>
    </row>
    <row r="137" spans="2:10">
      <c r="C137" s="8"/>
      <c r="F137" s="14"/>
      <c r="G137" s="14"/>
      <c r="H137" s="12"/>
      <c r="I137" s="14"/>
      <c r="J137" s="2"/>
    </row>
    <row r="138" spans="2:10">
      <c r="C138" s="8"/>
      <c r="F138" s="14"/>
      <c r="G138" s="14"/>
      <c r="H138" s="12"/>
      <c r="I138" s="14"/>
      <c r="J138" s="2"/>
    </row>
    <row r="139" spans="2:10">
      <c r="F139" s="14"/>
      <c r="G139" s="14"/>
      <c r="H139" s="12"/>
      <c r="I139" s="14"/>
      <c r="J139" s="2"/>
    </row>
    <row r="140" spans="2:10">
      <c r="F140" s="14"/>
      <c r="G140" s="14"/>
      <c r="H140" s="12"/>
      <c r="I140" s="14"/>
      <c r="J140" s="2"/>
    </row>
    <row r="141" spans="2:10">
      <c r="F141" s="14"/>
      <c r="G141" s="14"/>
      <c r="H141" s="12"/>
      <c r="I141" s="14"/>
      <c r="J141" s="2"/>
    </row>
    <row r="142" spans="2:10">
      <c r="F142" s="14"/>
      <c r="G142" s="14"/>
      <c r="H142" s="12"/>
      <c r="I142" s="14"/>
      <c r="J142" s="2"/>
    </row>
    <row r="143" spans="2:10">
      <c r="F143" s="14"/>
      <c r="G143" s="14"/>
      <c r="H143" s="12"/>
      <c r="I143" s="14"/>
      <c r="J143" s="2"/>
    </row>
    <row r="144" spans="2:10">
      <c r="F144" s="14"/>
      <c r="G144" s="14"/>
      <c r="H144" s="12"/>
      <c r="I144" s="14"/>
      <c r="J144" s="2"/>
    </row>
    <row r="153" spans="2:16" ht="22.8">
      <c r="E153" s="27"/>
      <c r="F153" s="27"/>
      <c r="G153" s="27"/>
      <c r="H153" s="27"/>
      <c r="M153"/>
      <c r="O153" s="1"/>
    </row>
    <row r="154" spans="2:16" ht="22.8">
      <c r="E154" s="27"/>
      <c r="F154" s="27"/>
      <c r="G154" s="27"/>
      <c r="H154" s="27"/>
      <c r="I154" s="27"/>
      <c r="J154" s="27"/>
      <c r="K154" s="27"/>
      <c r="M154"/>
      <c r="O154" s="1"/>
    </row>
    <row r="155" spans="2:16" ht="24.6">
      <c r="E155" s="26"/>
      <c r="F155" s="26"/>
      <c r="G155" s="26"/>
      <c r="H155" s="26"/>
      <c r="I155" s="26"/>
      <c r="M155"/>
      <c r="O155" s="1"/>
    </row>
    <row r="156" spans="2:16">
      <c r="M156"/>
      <c r="O156" s="1"/>
    </row>
    <row r="157" spans="2:16">
      <c r="C157" s="16"/>
      <c r="D157" s="16"/>
      <c r="E157" s="17"/>
      <c r="F157" s="17"/>
      <c r="G157" s="17"/>
      <c r="H157" s="17"/>
      <c r="I157" s="17"/>
      <c r="J157" s="17"/>
      <c r="K157" s="17"/>
      <c r="L157" s="17"/>
      <c r="M157" s="17"/>
      <c r="N157" s="23"/>
      <c r="O157" s="23"/>
      <c r="P157" s="17"/>
    </row>
    <row r="158" spans="2:16">
      <c r="B158" s="19"/>
      <c r="C158" s="16"/>
      <c r="D158" s="16"/>
      <c r="E158" s="17"/>
      <c r="F158" s="17"/>
      <c r="G158" s="17"/>
      <c r="H158" s="17"/>
      <c r="I158" s="17"/>
      <c r="J158" s="17"/>
      <c r="K158" s="17"/>
      <c r="L158" s="17"/>
      <c r="M158" s="17"/>
      <c r="N158" s="23"/>
      <c r="O158" s="23"/>
      <c r="P158" s="17"/>
    </row>
    <row r="159" spans="2:16">
      <c r="B159" s="6"/>
      <c r="C159" s="16"/>
      <c r="D159" s="16"/>
      <c r="E159" s="17"/>
      <c r="F159" s="17"/>
      <c r="G159" s="5"/>
      <c r="H159" s="17"/>
      <c r="I159" s="5"/>
      <c r="J159" s="5"/>
      <c r="K159" s="17"/>
      <c r="L159" s="17"/>
      <c r="M159" s="17"/>
      <c r="N159" s="9"/>
      <c r="O159" s="23"/>
      <c r="P159" s="17"/>
    </row>
    <row r="160" spans="2:16" ht="21">
      <c r="B160" s="6"/>
      <c r="C160" s="20"/>
      <c r="D160" s="20"/>
      <c r="E160" s="18"/>
      <c r="F160" s="21"/>
      <c r="G160" s="22"/>
      <c r="H160" s="22"/>
      <c r="I160" s="22"/>
      <c r="J160" s="22"/>
      <c r="K160" s="17"/>
      <c r="L160" s="5"/>
      <c r="M160" s="5"/>
      <c r="N160" s="9"/>
      <c r="O160" s="25"/>
      <c r="P160" s="17"/>
    </row>
    <row r="161" spans="5:16" ht="17.399999999999999">
      <c r="J161" s="4"/>
      <c r="K161" s="22"/>
      <c r="L161" s="22"/>
      <c r="M161" s="22"/>
      <c r="N161" s="24"/>
      <c r="O161" s="9"/>
      <c r="P161" s="7"/>
    </row>
    <row r="162" spans="5:16">
      <c r="M162"/>
      <c r="O162" s="1"/>
    </row>
    <row r="163" spans="5:16">
      <c r="G163" s="1"/>
      <c r="J163" s="1"/>
      <c r="M163"/>
      <c r="O163" s="1"/>
      <c r="P163" s="8"/>
    </row>
    <row r="164" spans="5:16">
      <c r="G164" s="1"/>
      <c r="J164" s="1"/>
      <c r="M164"/>
      <c r="O164" s="1"/>
      <c r="P164" s="8"/>
    </row>
    <row r="165" spans="5:16">
      <c r="G165" s="1"/>
      <c r="J165" s="1"/>
      <c r="M165"/>
      <c r="O165" s="1"/>
      <c r="P165" s="8"/>
    </row>
    <row r="166" spans="5:16">
      <c r="G166" s="1"/>
      <c r="J166" s="1"/>
      <c r="M166"/>
      <c r="O166" s="1"/>
      <c r="P166" s="8"/>
    </row>
    <row r="167" spans="5:16">
      <c r="G167" s="1"/>
      <c r="J167" s="1"/>
      <c r="M167"/>
      <c r="O167" s="1"/>
      <c r="P167" s="8"/>
    </row>
    <row r="168" spans="5:16">
      <c r="G168" s="1"/>
      <c r="J168" s="1"/>
      <c r="M168"/>
      <c r="O168" s="1"/>
      <c r="P168" s="8"/>
    </row>
    <row r="169" spans="5:16">
      <c r="G169" s="1"/>
      <c r="J169" s="1"/>
      <c r="M169"/>
      <c r="O169" s="1"/>
      <c r="P169" s="8"/>
    </row>
    <row r="170" spans="5:16">
      <c r="E170" s="3"/>
      <c r="G170" s="1"/>
      <c r="I170" s="1"/>
      <c r="J170" s="1"/>
      <c r="M170"/>
      <c r="O170" s="1"/>
      <c r="P170" s="8"/>
    </row>
    <row r="171" spans="5:16">
      <c r="E171" s="3"/>
      <c r="G171" s="1"/>
      <c r="I171" s="1"/>
      <c r="J171" s="1"/>
      <c r="M171"/>
      <c r="O171" s="1"/>
      <c r="P171" s="8"/>
    </row>
    <row r="172" spans="5:16">
      <c r="E172" s="3"/>
      <c r="G172" s="1"/>
      <c r="I172" s="1"/>
      <c r="J172" s="1"/>
      <c r="M172"/>
      <c r="O172" s="1"/>
      <c r="P172" s="8"/>
    </row>
    <row r="173" spans="5:16">
      <c r="E173" s="3"/>
      <c r="G173" s="1"/>
      <c r="I173" s="1"/>
      <c r="J173" s="1"/>
      <c r="M173"/>
      <c r="O173" s="1"/>
      <c r="P173" s="8"/>
    </row>
    <row r="174" spans="5:16">
      <c r="E174" s="3"/>
      <c r="G174" s="1"/>
      <c r="I174" s="1"/>
      <c r="J174" s="1"/>
      <c r="M174"/>
      <c r="O174" s="1"/>
      <c r="P174" s="8"/>
    </row>
    <row r="175" spans="5:16">
      <c r="E175" s="3"/>
      <c r="G175" s="1"/>
      <c r="I175" s="1"/>
      <c r="J175" s="1"/>
      <c r="M175"/>
      <c r="O175" s="1"/>
      <c r="P175" s="8"/>
    </row>
    <row r="181" spans="2:10" ht="15.6">
      <c r="B181" s="15"/>
      <c r="C181" s="15"/>
      <c r="D181" s="15"/>
      <c r="E181" s="15"/>
      <c r="F181" s="15"/>
      <c r="G181" s="15"/>
      <c r="H181" s="15"/>
      <c r="I181" s="15"/>
      <c r="J181" s="15"/>
    </row>
    <row r="182" spans="2:10" ht="15">
      <c r="B182" s="11"/>
      <c r="C182" s="10"/>
      <c r="D182" s="10"/>
      <c r="E182" s="10"/>
      <c r="F182" s="13"/>
      <c r="G182" s="10"/>
      <c r="H182" s="10"/>
      <c r="I182" s="10"/>
      <c r="J182" s="10"/>
    </row>
    <row r="183" spans="2:10">
      <c r="C183" s="8"/>
      <c r="F183" s="14"/>
      <c r="G183" s="14"/>
      <c r="H183" s="12"/>
      <c r="I183" s="14"/>
      <c r="J183" s="2"/>
    </row>
    <row r="184" spans="2:10">
      <c r="C184" s="8"/>
      <c r="F184" s="14"/>
      <c r="G184" s="14"/>
      <c r="H184" s="12"/>
      <c r="I184" s="14"/>
      <c r="J184" s="2"/>
    </row>
    <row r="185" spans="2:10">
      <c r="C185" s="8"/>
      <c r="F185" s="14"/>
      <c r="G185" s="14"/>
      <c r="H185" s="12"/>
      <c r="I185" s="14"/>
      <c r="J185" s="2"/>
    </row>
    <row r="186" spans="2:10">
      <c r="C186" s="8"/>
      <c r="F186" s="14"/>
      <c r="G186" s="14"/>
      <c r="H186" s="12"/>
      <c r="I186" s="14"/>
      <c r="J186" s="2"/>
    </row>
    <row r="187" spans="2:10">
      <c r="C187" s="8"/>
      <c r="F187" s="14"/>
      <c r="G187" s="14"/>
      <c r="H187" s="12"/>
      <c r="I187" s="14"/>
      <c r="J187" s="2"/>
    </row>
    <row r="188" spans="2:10">
      <c r="C188" s="8"/>
      <c r="F188" s="14"/>
      <c r="G188" s="14"/>
      <c r="H188" s="12"/>
      <c r="I188" s="14"/>
      <c r="J188" s="2"/>
    </row>
    <row r="189" spans="2:10">
      <c r="C189" s="8"/>
      <c r="F189" s="14"/>
      <c r="G189" s="14"/>
      <c r="H189" s="12"/>
      <c r="I189" s="14"/>
      <c r="J189" s="2"/>
    </row>
    <row r="190" spans="2:10">
      <c r="F190" s="14"/>
      <c r="G190" s="14"/>
      <c r="H190" s="12"/>
      <c r="I190" s="14"/>
      <c r="J190" s="2"/>
    </row>
    <row r="191" spans="2:10">
      <c r="F191" s="14"/>
      <c r="G191" s="14"/>
      <c r="H191" s="12"/>
      <c r="I191" s="14"/>
      <c r="J191" s="2"/>
    </row>
    <row r="192" spans="2:10">
      <c r="F192" s="14"/>
      <c r="G192" s="14"/>
      <c r="H192" s="12"/>
      <c r="I192" s="14"/>
      <c r="J192" s="2"/>
    </row>
    <row r="193" spans="6:10">
      <c r="F193" s="14"/>
      <c r="G193" s="14"/>
      <c r="H193" s="12"/>
      <c r="I193" s="14"/>
      <c r="J193" s="2"/>
    </row>
    <row r="194" spans="6:10">
      <c r="F194" s="14"/>
      <c r="G194" s="14"/>
      <c r="H194" s="12"/>
      <c r="I194" s="14"/>
      <c r="J194" s="2"/>
    </row>
    <row r="195" spans="6:10">
      <c r="F195" s="14"/>
      <c r="G195" s="14"/>
      <c r="H195" s="12"/>
      <c r="I195" s="14"/>
      <c r="J195" s="2"/>
    </row>
  </sheetData>
  <mergeCells count="18">
    <mergeCell ref="L113:M113"/>
    <mergeCell ref="N113:O113"/>
    <mergeCell ref="P113:Q113"/>
    <mergeCell ref="R113:S113"/>
    <mergeCell ref="T113:U113"/>
    <mergeCell ref="B113:C113"/>
    <mergeCell ref="D113:E113"/>
    <mergeCell ref="F113:G113"/>
    <mergeCell ref="H113:I113"/>
    <mergeCell ref="J113:K113"/>
    <mergeCell ref="E2:H2"/>
    <mergeCell ref="E3:K3"/>
    <mergeCell ref="E53:H53"/>
    <mergeCell ref="E153:H153"/>
    <mergeCell ref="E154:K154"/>
    <mergeCell ref="E54:K54"/>
    <mergeCell ref="E102:H102"/>
    <mergeCell ref="E103:K103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8"/>
  <sheetViews>
    <sheetView workbookViewId="0">
      <selection activeCell="B4" sqref="B4:O8"/>
    </sheetView>
  </sheetViews>
  <sheetFormatPr defaultRowHeight="13.2"/>
  <sheetData>
    <row r="4" spans="2:15">
      <c r="B4" s="6"/>
      <c r="C4" s="16" t="s">
        <v>4</v>
      </c>
      <c r="D4" s="17" t="s">
        <v>5</v>
      </c>
      <c r="E4" s="17" t="s">
        <v>6</v>
      </c>
      <c r="F4" s="17" t="s">
        <v>7</v>
      </c>
      <c r="G4" s="17" t="s">
        <v>8</v>
      </c>
      <c r="H4" s="17" t="s">
        <v>9</v>
      </c>
      <c r="I4" s="17" t="s">
        <v>7</v>
      </c>
      <c r="J4" s="17" t="s">
        <v>7</v>
      </c>
      <c r="K4" s="17" t="s">
        <v>7</v>
      </c>
      <c r="L4" s="17" t="s">
        <v>10</v>
      </c>
      <c r="M4" s="23" t="s">
        <v>11</v>
      </c>
      <c r="N4" s="23" t="s">
        <v>12</v>
      </c>
      <c r="O4" s="17" t="s">
        <v>12</v>
      </c>
    </row>
    <row r="5" spans="2:15">
      <c r="B5" s="19" t="s">
        <v>13</v>
      </c>
      <c r="C5" s="16" t="s">
        <v>14</v>
      </c>
      <c r="D5" s="17" t="s">
        <v>14</v>
      </c>
      <c r="E5" s="17" t="s">
        <v>14</v>
      </c>
      <c r="F5" s="17" t="s">
        <v>15</v>
      </c>
      <c r="G5" s="17" t="s">
        <v>16</v>
      </c>
      <c r="H5" s="17" t="s">
        <v>17</v>
      </c>
      <c r="I5" s="17" t="s">
        <v>18</v>
      </c>
      <c r="J5" s="17" t="s">
        <v>19</v>
      </c>
      <c r="K5" s="17" t="s">
        <v>20</v>
      </c>
      <c r="L5" s="17" t="s">
        <v>21</v>
      </c>
      <c r="M5" s="23" t="s">
        <v>22</v>
      </c>
      <c r="N5" s="23" t="s">
        <v>22</v>
      </c>
      <c r="O5" s="17" t="s">
        <v>22</v>
      </c>
    </row>
    <row r="6" spans="2:15" ht="15.6">
      <c r="B6" s="6"/>
      <c r="C6" s="16" t="s">
        <v>24</v>
      </c>
      <c r="D6" s="17" t="s">
        <v>25</v>
      </c>
      <c r="E6" s="17" t="s">
        <v>25</v>
      </c>
      <c r="F6" s="5"/>
      <c r="G6" s="17" t="s">
        <v>7</v>
      </c>
      <c r="H6" s="5"/>
      <c r="I6" s="5"/>
      <c r="J6" s="17" t="s">
        <v>26</v>
      </c>
      <c r="K6" s="17" t="s">
        <v>27</v>
      </c>
      <c r="L6" s="17" t="s">
        <v>28</v>
      </c>
      <c r="M6" s="9"/>
      <c r="N6" s="23" t="s">
        <v>29</v>
      </c>
      <c r="O6" s="17" t="s">
        <v>30</v>
      </c>
    </row>
    <row r="7" spans="2:15" ht="23.4">
      <c r="B7" s="6" t="s">
        <v>31</v>
      </c>
      <c r="C7" s="20" t="s">
        <v>57</v>
      </c>
      <c r="D7" s="18" t="s">
        <v>34</v>
      </c>
      <c r="E7" s="21" t="s">
        <v>35</v>
      </c>
      <c r="F7" s="22" t="s">
        <v>36</v>
      </c>
      <c r="G7" s="22" t="s">
        <v>37</v>
      </c>
      <c r="H7" s="22" t="s">
        <v>38</v>
      </c>
      <c r="I7" s="22" t="s">
        <v>39</v>
      </c>
      <c r="J7" s="17" t="s">
        <v>40</v>
      </c>
      <c r="K7" s="5"/>
      <c r="L7" s="5"/>
      <c r="M7" s="9"/>
      <c r="N7" s="25" t="s">
        <v>41</v>
      </c>
      <c r="O7" s="17" t="s">
        <v>7</v>
      </c>
    </row>
    <row r="8" spans="2:15" ht="21">
      <c r="I8" s="4"/>
      <c r="J8" s="22" t="s">
        <v>42</v>
      </c>
      <c r="K8" s="22" t="s">
        <v>43</v>
      </c>
      <c r="L8" s="22" t="s">
        <v>44</v>
      </c>
      <c r="M8" s="24" t="s">
        <v>45</v>
      </c>
      <c r="N8" s="9"/>
      <c r="O8" s="7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hp</cp:lastModifiedBy>
  <cp:revision/>
  <dcterms:created xsi:type="dcterms:W3CDTF">2021-11-19T10:47:41Z</dcterms:created>
  <dcterms:modified xsi:type="dcterms:W3CDTF">2021-11-23T17:42:51Z</dcterms:modified>
  <cp:category/>
  <cp:contentStatus/>
</cp:coreProperties>
</file>