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08" windowWidth="14808" windowHeight="8016"/>
  </bookViews>
  <sheets>
    <sheet name="Sheet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6" i="1" l="1"/>
  <c r="F137" i="1"/>
  <c r="F136" i="1"/>
  <c r="F135" i="1"/>
  <c r="F134" i="1"/>
  <c r="E116" i="1"/>
  <c r="E114" i="1"/>
  <c r="E113" i="1"/>
  <c r="F115" i="1"/>
  <c r="F116" i="1"/>
  <c r="F117" i="1"/>
  <c r="F118" i="1"/>
  <c r="F119" i="1"/>
  <c r="F120" i="1"/>
  <c r="F121" i="1"/>
  <c r="F114" i="1"/>
  <c r="I140" i="1"/>
  <c r="B140" i="1"/>
  <c r="F140" i="1" s="1"/>
  <c r="I139" i="1"/>
  <c r="B139" i="1"/>
  <c r="F139" i="1" s="1"/>
  <c r="I138" i="1"/>
  <c r="B138" i="1"/>
  <c r="F138" i="1" s="1"/>
  <c r="I137" i="1"/>
  <c r="B137" i="1"/>
  <c r="I136" i="1"/>
  <c r="B136" i="1"/>
  <c r="I135" i="1"/>
  <c r="B135" i="1"/>
  <c r="I134" i="1"/>
  <c r="B134" i="1"/>
  <c r="I133" i="1"/>
  <c r="B133" i="1"/>
  <c r="F133" i="1" s="1"/>
  <c r="I132" i="1"/>
  <c r="B132" i="1"/>
  <c r="F132" i="1" s="1"/>
  <c r="I131" i="1"/>
  <c r="B131" i="1"/>
  <c r="F131" i="1" s="1"/>
  <c r="I130" i="1"/>
  <c r="B130" i="1"/>
  <c r="F130" i="1" s="1"/>
  <c r="I129" i="1"/>
  <c r="B129" i="1"/>
  <c r="F129" i="1" s="1"/>
  <c r="I128" i="1"/>
  <c r="B128" i="1"/>
  <c r="F128" i="1" s="1"/>
  <c r="J121" i="1"/>
  <c r="J120" i="1"/>
  <c r="J119" i="1"/>
  <c r="J118" i="1"/>
  <c r="J117" i="1"/>
  <c r="J116" i="1"/>
  <c r="J115" i="1"/>
  <c r="J114" i="1"/>
  <c r="J113" i="1"/>
  <c r="F113" i="1"/>
  <c r="E132" i="1" s="1"/>
  <c r="J112" i="1"/>
  <c r="F112" i="1"/>
  <c r="E131" i="1" s="1"/>
  <c r="E112" i="1"/>
  <c r="J111" i="1"/>
  <c r="F111" i="1"/>
  <c r="E130" i="1" s="1"/>
  <c r="E111" i="1"/>
  <c r="J110" i="1"/>
  <c r="F110" i="1"/>
  <c r="E129" i="1" s="1"/>
  <c r="E110" i="1"/>
  <c r="J109" i="1"/>
  <c r="F109" i="1"/>
  <c r="E128" i="1" s="1"/>
  <c r="E109" i="1"/>
  <c r="F86" i="1"/>
  <c r="F85" i="1"/>
  <c r="F84" i="1"/>
  <c r="F83" i="1"/>
  <c r="H87" i="1"/>
  <c r="I87" i="1"/>
  <c r="J87" i="1"/>
  <c r="H88" i="1"/>
  <c r="I88" i="1"/>
  <c r="J88" i="1"/>
  <c r="H89" i="1"/>
  <c r="I89" i="1"/>
  <c r="J89" i="1"/>
  <c r="H90" i="1"/>
  <c r="I90" i="1"/>
  <c r="J90" i="1"/>
  <c r="G87" i="1"/>
  <c r="G88" i="1"/>
  <c r="G89" i="1"/>
  <c r="G90" i="1"/>
  <c r="F87" i="1"/>
  <c r="F88" i="1"/>
  <c r="F89" i="1"/>
  <c r="F90" i="1"/>
  <c r="E87" i="1"/>
  <c r="E88" i="1"/>
  <c r="E89" i="1"/>
  <c r="E90" i="1"/>
  <c r="D87" i="1"/>
  <c r="D88" i="1"/>
  <c r="D89" i="1"/>
  <c r="D90" i="1"/>
  <c r="C87" i="1"/>
  <c r="C88" i="1"/>
  <c r="C89" i="1"/>
  <c r="C90" i="1"/>
  <c r="B90" i="1"/>
  <c r="B87" i="1"/>
  <c r="B88" i="1"/>
  <c r="B89" i="1"/>
  <c r="P68" i="1"/>
  <c r="P69" i="1"/>
  <c r="P70" i="1"/>
  <c r="P71" i="1"/>
  <c r="O68" i="1"/>
  <c r="O69" i="1"/>
  <c r="O70" i="1"/>
  <c r="O71" i="1"/>
  <c r="J68" i="1"/>
  <c r="J69" i="1"/>
  <c r="J70" i="1"/>
  <c r="J71" i="1"/>
  <c r="G68" i="1"/>
  <c r="G69" i="1"/>
  <c r="G70" i="1"/>
  <c r="G71" i="1"/>
  <c r="E64" i="1"/>
  <c r="E65" i="1"/>
  <c r="E66" i="1"/>
  <c r="E67" i="1"/>
  <c r="E68" i="1"/>
  <c r="E69" i="1"/>
  <c r="E70" i="1"/>
  <c r="E71" i="1"/>
  <c r="E63" i="1"/>
  <c r="F64" i="1"/>
  <c r="F65" i="1"/>
  <c r="F66" i="1"/>
  <c r="F67" i="1"/>
  <c r="F68" i="1"/>
  <c r="F69" i="1"/>
  <c r="F70" i="1"/>
  <c r="F71" i="1"/>
  <c r="F62" i="1"/>
  <c r="F63" i="1"/>
  <c r="I86" i="1"/>
  <c r="B86" i="1"/>
  <c r="I85" i="1"/>
  <c r="B85" i="1"/>
  <c r="I84" i="1"/>
  <c r="B84" i="1"/>
  <c r="I83" i="1"/>
  <c r="B83" i="1"/>
  <c r="I82" i="1"/>
  <c r="B82" i="1"/>
  <c r="F82" i="1" s="1"/>
  <c r="I81" i="1"/>
  <c r="B81" i="1"/>
  <c r="F81" i="1" s="1"/>
  <c r="I80" i="1"/>
  <c r="B80" i="1"/>
  <c r="F80" i="1" s="1"/>
  <c r="I79" i="1"/>
  <c r="B79" i="1"/>
  <c r="F79" i="1" s="1"/>
  <c r="I78" i="1"/>
  <c r="B78" i="1"/>
  <c r="F78" i="1" s="1"/>
  <c r="I77" i="1"/>
  <c r="B77" i="1"/>
  <c r="F77" i="1" s="1"/>
  <c r="I76" i="1"/>
  <c r="B76" i="1"/>
  <c r="F76" i="1" s="1"/>
  <c r="J67" i="1"/>
  <c r="J66" i="1"/>
  <c r="J65" i="1"/>
  <c r="J64" i="1"/>
  <c r="J63" i="1"/>
  <c r="J62" i="1"/>
  <c r="J61" i="1"/>
  <c r="F61" i="1"/>
  <c r="E61" i="1"/>
  <c r="J60" i="1"/>
  <c r="F60" i="1"/>
  <c r="E79" i="1" s="1"/>
  <c r="E60" i="1"/>
  <c r="J59" i="1"/>
  <c r="F59" i="1"/>
  <c r="E78" i="1" s="1"/>
  <c r="E59" i="1"/>
  <c r="J58" i="1"/>
  <c r="F58" i="1"/>
  <c r="E77" i="1" s="1"/>
  <c r="E58" i="1"/>
  <c r="J57" i="1"/>
  <c r="F57" i="1"/>
  <c r="E76" i="1" s="1"/>
  <c r="E57" i="1"/>
  <c r="F39" i="1"/>
  <c r="F38" i="1"/>
  <c r="F37" i="1"/>
  <c r="F36" i="1"/>
  <c r="B31" i="1"/>
  <c r="B32" i="1"/>
  <c r="B33" i="1"/>
  <c r="B34" i="1"/>
  <c r="B35" i="1"/>
  <c r="B36" i="1"/>
  <c r="B37" i="1"/>
  <c r="B38" i="1"/>
  <c r="B39" i="1"/>
  <c r="B40" i="1"/>
  <c r="B30" i="1"/>
  <c r="O21" i="1"/>
  <c r="P21" i="1" s="1"/>
  <c r="J21" i="1"/>
  <c r="G21" i="1"/>
  <c r="E17" i="1"/>
  <c r="E18" i="1"/>
  <c r="E19" i="1"/>
  <c r="E20" i="1"/>
  <c r="E21" i="1"/>
  <c r="E16" i="1"/>
  <c r="F17" i="1"/>
  <c r="F18" i="1"/>
  <c r="F19" i="1"/>
  <c r="F20" i="1"/>
  <c r="F21" i="1"/>
  <c r="F16" i="1"/>
  <c r="F12" i="1"/>
  <c r="F13" i="1"/>
  <c r="F14" i="1"/>
  <c r="F15" i="1"/>
  <c r="F11" i="1"/>
  <c r="I40" i="1"/>
  <c r="F40" i="1"/>
  <c r="I39" i="1"/>
  <c r="I38" i="1"/>
  <c r="I37" i="1"/>
  <c r="I36" i="1"/>
  <c r="I35" i="1"/>
  <c r="F35" i="1"/>
  <c r="I34" i="1"/>
  <c r="F34" i="1"/>
  <c r="I33" i="1"/>
  <c r="F33" i="1"/>
  <c r="I32" i="1"/>
  <c r="F32" i="1"/>
  <c r="I31" i="1"/>
  <c r="F31" i="1"/>
  <c r="I30" i="1"/>
  <c r="F30" i="1"/>
  <c r="J20" i="1"/>
  <c r="J19" i="1"/>
  <c r="J18" i="1"/>
  <c r="J17" i="1"/>
  <c r="J16" i="1"/>
  <c r="J15" i="1"/>
  <c r="J14" i="1"/>
  <c r="J13" i="1"/>
  <c r="J12" i="1"/>
  <c r="J11" i="1"/>
  <c r="E11" i="1"/>
  <c r="D128" i="1" l="1"/>
  <c r="G109" i="1"/>
  <c r="O109" i="1" s="1"/>
  <c r="P109" i="1" s="1"/>
  <c r="C128" i="1" s="1"/>
  <c r="H128" i="1" s="1"/>
  <c r="G128" i="1"/>
  <c r="D129" i="1"/>
  <c r="G110" i="1"/>
  <c r="O110" i="1" s="1"/>
  <c r="P110" i="1" s="1"/>
  <c r="C129" i="1" s="1"/>
  <c r="H129" i="1" s="1"/>
  <c r="G129" i="1"/>
  <c r="D130" i="1"/>
  <c r="G111" i="1"/>
  <c r="O111" i="1" s="1"/>
  <c r="P111" i="1" s="1"/>
  <c r="C130" i="1" s="1"/>
  <c r="H130" i="1" s="1"/>
  <c r="G130" i="1"/>
  <c r="D131" i="1"/>
  <c r="G112" i="1"/>
  <c r="O112" i="1" s="1"/>
  <c r="P112" i="1" s="1"/>
  <c r="C131" i="1" s="1"/>
  <c r="H131" i="1" s="1"/>
  <c r="G131" i="1"/>
  <c r="D132" i="1"/>
  <c r="G113" i="1"/>
  <c r="O113" i="1" s="1"/>
  <c r="P113" i="1" s="1"/>
  <c r="C132" i="1" s="1"/>
  <c r="H132" i="1" s="1"/>
  <c r="G132" i="1"/>
  <c r="D133" i="1"/>
  <c r="G114" i="1"/>
  <c r="O114" i="1" s="1"/>
  <c r="P114" i="1" s="1"/>
  <c r="C133" i="1" s="1"/>
  <c r="H133" i="1" s="1"/>
  <c r="E133" i="1"/>
  <c r="G133" i="1" s="1"/>
  <c r="D76" i="1"/>
  <c r="G57" i="1"/>
  <c r="O57" i="1" s="1"/>
  <c r="P57" i="1" s="1"/>
  <c r="C76" i="1" s="1"/>
  <c r="H76" i="1" s="1"/>
  <c r="G76" i="1"/>
  <c r="D77" i="1"/>
  <c r="G58" i="1"/>
  <c r="O58" i="1" s="1"/>
  <c r="P58" i="1" s="1"/>
  <c r="C77" i="1" s="1"/>
  <c r="H77" i="1" s="1"/>
  <c r="G77" i="1"/>
  <c r="D78" i="1"/>
  <c r="G59" i="1"/>
  <c r="O59" i="1" s="1"/>
  <c r="P59" i="1" s="1"/>
  <c r="C78" i="1" s="1"/>
  <c r="H78" i="1" s="1"/>
  <c r="G78" i="1"/>
  <c r="D79" i="1"/>
  <c r="G60" i="1"/>
  <c r="O60" i="1" s="1"/>
  <c r="P60" i="1" s="1"/>
  <c r="C79" i="1" s="1"/>
  <c r="H79" i="1" s="1"/>
  <c r="G79" i="1"/>
  <c r="D80" i="1"/>
  <c r="G61" i="1"/>
  <c r="O61" i="1" s="1"/>
  <c r="P61" i="1" s="1"/>
  <c r="C80" i="1" s="1"/>
  <c r="H80" i="1" s="1"/>
  <c r="E80" i="1"/>
  <c r="G80" i="1" s="1"/>
  <c r="D30" i="1"/>
  <c r="G11" i="1"/>
  <c r="O11" i="1" s="1"/>
  <c r="P11" i="1" s="1"/>
  <c r="C30" i="1" s="1"/>
  <c r="H30" i="1" s="1"/>
  <c r="E30" i="1"/>
  <c r="G30" i="1" s="1"/>
  <c r="E134" i="1" l="1"/>
  <c r="E115" i="1"/>
  <c r="J133" i="1"/>
  <c r="J132" i="1"/>
  <c r="J131" i="1"/>
  <c r="J130" i="1"/>
  <c r="J129" i="1"/>
  <c r="J128" i="1"/>
  <c r="E81" i="1"/>
  <c r="E62" i="1"/>
  <c r="J80" i="1"/>
  <c r="J79" i="1"/>
  <c r="J78" i="1"/>
  <c r="J77" i="1"/>
  <c r="J76" i="1"/>
  <c r="E31" i="1"/>
  <c r="E12" i="1"/>
  <c r="J30" i="1"/>
  <c r="D134" i="1" l="1"/>
  <c r="G115" i="1"/>
  <c r="O115" i="1" s="1"/>
  <c r="P115" i="1" s="1"/>
  <c r="C134" i="1" s="1"/>
  <c r="H134" i="1" s="1"/>
  <c r="E135" i="1"/>
  <c r="G134" i="1"/>
  <c r="D81" i="1"/>
  <c r="G62" i="1"/>
  <c r="O62" i="1" s="1"/>
  <c r="P62" i="1" s="1"/>
  <c r="C81" i="1" s="1"/>
  <c r="H81" i="1" s="1"/>
  <c r="E82" i="1"/>
  <c r="G81" i="1"/>
  <c r="D31" i="1"/>
  <c r="G12" i="1"/>
  <c r="O12" i="1" s="1"/>
  <c r="P12" i="1" s="1"/>
  <c r="C31" i="1" s="1"/>
  <c r="H31" i="1" s="1"/>
  <c r="E32" i="1"/>
  <c r="E13" i="1"/>
  <c r="G31" i="1"/>
  <c r="D135" i="1" l="1"/>
  <c r="G116" i="1"/>
  <c r="O116" i="1" s="1"/>
  <c r="P116" i="1" s="1"/>
  <c r="C135" i="1" s="1"/>
  <c r="H135" i="1" s="1"/>
  <c r="E117" i="1"/>
  <c r="G135" i="1"/>
  <c r="J134" i="1"/>
  <c r="D82" i="1"/>
  <c r="G63" i="1"/>
  <c r="O63" i="1" s="1"/>
  <c r="P63" i="1" s="1"/>
  <c r="C82" i="1" s="1"/>
  <c r="H82" i="1" s="1"/>
  <c r="E83" i="1"/>
  <c r="G82" i="1"/>
  <c r="J81" i="1"/>
  <c r="D32" i="1"/>
  <c r="G13" i="1"/>
  <c r="O13" i="1" s="1"/>
  <c r="P13" i="1" s="1"/>
  <c r="C32" i="1" s="1"/>
  <c r="H32" i="1" s="1"/>
  <c r="E33" i="1"/>
  <c r="E14" i="1"/>
  <c r="G32" i="1"/>
  <c r="J31" i="1"/>
  <c r="D136" i="1" l="1"/>
  <c r="G117" i="1"/>
  <c r="O117" i="1" s="1"/>
  <c r="P117" i="1" s="1"/>
  <c r="C136" i="1" s="1"/>
  <c r="H136" i="1" s="1"/>
  <c r="E137" i="1"/>
  <c r="E118" i="1"/>
  <c r="G136" i="1"/>
  <c r="J135" i="1"/>
  <c r="D83" i="1"/>
  <c r="G64" i="1"/>
  <c r="O64" i="1" s="1"/>
  <c r="P64" i="1" s="1"/>
  <c r="C83" i="1" s="1"/>
  <c r="H83" i="1" s="1"/>
  <c r="E84" i="1"/>
  <c r="G83" i="1"/>
  <c r="J82" i="1"/>
  <c r="D33" i="1"/>
  <c r="G14" i="1"/>
  <c r="O14" i="1" s="1"/>
  <c r="P14" i="1" s="1"/>
  <c r="C33" i="1" s="1"/>
  <c r="H33" i="1" s="1"/>
  <c r="E34" i="1"/>
  <c r="E15" i="1"/>
  <c r="G33" i="1"/>
  <c r="J32" i="1"/>
  <c r="D137" i="1" l="1"/>
  <c r="G118" i="1"/>
  <c r="O118" i="1" s="1"/>
  <c r="P118" i="1" s="1"/>
  <c r="C137" i="1" s="1"/>
  <c r="H137" i="1" s="1"/>
  <c r="E138" i="1"/>
  <c r="E119" i="1"/>
  <c r="G137" i="1"/>
  <c r="J136" i="1"/>
  <c r="D84" i="1"/>
  <c r="G65" i="1"/>
  <c r="O65" i="1" s="1"/>
  <c r="P65" i="1" s="1"/>
  <c r="C84" i="1" s="1"/>
  <c r="H84" i="1" s="1"/>
  <c r="E85" i="1"/>
  <c r="G84" i="1"/>
  <c r="J83" i="1"/>
  <c r="D34" i="1"/>
  <c r="G15" i="1"/>
  <c r="O15" i="1" s="1"/>
  <c r="P15" i="1" s="1"/>
  <c r="C34" i="1" s="1"/>
  <c r="H34" i="1" s="1"/>
  <c r="E35" i="1"/>
  <c r="G34" i="1"/>
  <c r="J33" i="1"/>
  <c r="D138" i="1" l="1"/>
  <c r="G119" i="1"/>
  <c r="O119" i="1" s="1"/>
  <c r="P119" i="1" s="1"/>
  <c r="C138" i="1" s="1"/>
  <c r="H138" i="1" s="1"/>
  <c r="E139" i="1"/>
  <c r="E120" i="1"/>
  <c r="G138" i="1"/>
  <c r="J137" i="1"/>
  <c r="D85" i="1"/>
  <c r="G66" i="1"/>
  <c r="O66" i="1" s="1"/>
  <c r="P66" i="1" s="1"/>
  <c r="C85" i="1" s="1"/>
  <c r="H85" i="1" s="1"/>
  <c r="E86" i="1"/>
  <c r="G85" i="1"/>
  <c r="J84" i="1"/>
  <c r="D35" i="1"/>
  <c r="G16" i="1"/>
  <c r="O16" i="1" s="1"/>
  <c r="P16" i="1" s="1"/>
  <c r="C35" i="1" s="1"/>
  <c r="H35" i="1" s="1"/>
  <c r="E36" i="1"/>
  <c r="G35" i="1"/>
  <c r="J34" i="1"/>
  <c r="D139" i="1" l="1"/>
  <c r="G120" i="1"/>
  <c r="O120" i="1" s="1"/>
  <c r="P120" i="1" s="1"/>
  <c r="C139" i="1" s="1"/>
  <c r="H139" i="1" s="1"/>
  <c r="E140" i="1"/>
  <c r="E121" i="1"/>
  <c r="G139" i="1"/>
  <c r="J138" i="1"/>
  <c r="D86" i="1"/>
  <c r="G67" i="1"/>
  <c r="O67" i="1" s="1"/>
  <c r="P67" i="1" s="1"/>
  <c r="C86" i="1" s="1"/>
  <c r="H86" i="1" s="1"/>
  <c r="G86" i="1"/>
  <c r="J85" i="1"/>
  <c r="D36" i="1"/>
  <c r="G17" i="1"/>
  <c r="O17" i="1" s="1"/>
  <c r="P17" i="1" s="1"/>
  <c r="C36" i="1" s="1"/>
  <c r="H36" i="1" s="1"/>
  <c r="E37" i="1"/>
  <c r="G36" i="1"/>
  <c r="J35" i="1"/>
  <c r="D140" i="1" l="1"/>
  <c r="G121" i="1"/>
  <c r="O121" i="1" s="1"/>
  <c r="P121" i="1" s="1"/>
  <c r="C140" i="1" s="1"/>
  <c r="H140" i="1" s="1"/>
  <c r="G140" i="1"/>
  <c r="J139" i="1"/>
  <c r="J86" i="1"/>
  <c r="D37" i="1"/>
  <c r="G18" i="1"/>
  <c r="O18" i="1" s="1"/>
  <c r="P18" i="1" s="1"/>
  <c r="C37" i="1" s="1"/>
  <c r="H37" i="1" s="1"/>
  <c r="E38" i="1"/>
  <c r="G37" i="1"/>
  <c r="J36" i="1"/>
  <c r="J140" i="1" l="1"/>
  <c r="D38" i="1"/>
  <c r="G19" i="1"/>
  <c r="O19" i="1" s="1"/>
  <c r="P19" i="1" s="1"/>
  <c r="C38" i="1" s="1"/>
  <c r="H38" i="1" s="1"/>
  <c r="E39" i="1"/>
  <c r="G38" i="1"/>
  <c r="J37" i="1"/>
  <c r="D39" i="1" l="1"/>
  <c r="G20" i="1"/>
  <c r="O20" i="1" s="1"/>
  <c r="P20" i="1" s="1"/>
  <c r="C39" i="1" s="1"/>
  <c r="H39" i="1" s="1"/>
  <c r="E40" i="1"/>
  <c r="G39" i="1"/>
  <c r="J38" i="1"/>
  <c r="D40" i="1" l="1"/>
  <c r="C40" i="1"/>
  <c r="H40" i="1" s="1"/>
  <c r="G40" i="1"/>
  <c r="J39" i="1"/>
  <c r="J40" i="1" l="1"/>
</calcChain>
</file>

<file path=xl/sharedStrings.xml><?xml version="1.0" encoding="utf-8"?>
<sst xmlns="http://schemas.openxmlformats.org/spreadsheetml/2006/main" count="212" uniqueCount="62">
  <si>
    <t>BORE-HOLE NO. 1</t>
  </si>
  <si>
    <t>STRUCTURE : MULTI STOREYED BUILDINGS</t>
  </si>
  <si>
    <t>WATER TABLE = 6 m</t>
  </si>
  <si>
    <t>SITE : VRINDAVAN YOJNA-4 , SECTOR-16, LUCKNOW</t>
  </si>
  <si>
    <t>Density</t>
  </si>
  <si>
    <t xml:space="preserve">Effective </t>
  </si>
  <si>
    <t>Total</t>
  </si>
  <si>
    <t>Correction</t>
  </si>
  <si>
    <t>Hammer</t>
  </si>
  <si>
    <t>Fine</t>
  </si>
  <si>
    <t xml:space="preserve">Correction for the </t>
  </si>
  <si>
    <t>Measured</t>
  </si>
  <si>
    <t>Corrected</t>
  </si>
  <si>
    <t>Depth</t>
  </si>
  <si>
    <t>Stress</t>
  </si>
  <si>
    <t xml:space="preserve">due to Overburden </t>
  </si>
  <si>
    <t>Energy</t>
  </si>
  <si>
    <t>Content</t>
  </si>
  <si>
    <t>due to FC</t>
  </si>
  <si>
    <t>for Borehole</t>
  </si>
  <si>
    <t>due to</t>
  </si>
  <si>
    <t xml:space="preserve">Presence of </t>
  </si>
  <si>
    <t>N-SPT</t>
  </si>
  <si>
    <r>
      <t>(KN/m^3)</t>
    </r>
    <r>
      <rPr>
        <b/>
        <vertAlign val="superscript"/>
        <sz val="10"/>
        <color theme="1"/>
        <rFont val="Arial"/>
        <family val="2"/>
      </rPr>
      <t xml:space="preserve">   </t>
    </r>
  </si>
  <si>
    <r>
      <t>(KN/m</t>
    </r>
    <r>
      <rPr>
        <b/>
        <vertAlign val="superscript"/>
        <sz val="10"/>
        <color theme="1"/>
        <rFont val="Arial"/>
        <family val="2"/>
      </rPr>
      <t>3</t>
    </r>
  </si>
  <si>
    <r>
      <t>(KN/m</t>
    </r>
    <r>
      <rPr>
        <b/>
        <vertAlign val="super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)</t>
    </r>
  </si>
  <si>
    <t>Diameter</t>
  </si>
  <si>
    <t>Rod Length</t>
  </si>
  <si>
    <t>Liner</t>
  </si>
  <si>
    <t>Without</t>
  </si>
  <si>
    <t>with FC</t>
  </si>
  <si>
    <t>(m)</t>
  </si>
  <si>
    <t>(Ɣsat )</t>
  </si>
  <si>
    <t>(Ɣd)</t>
  </si>
  <si>
    <r>
      <rPr>
        <b/>
        <sz val="16"/>
        <color theme="1"/>
        <rFont val="Calibri"/>
        <family val="2"/>
      </rPr>
      <t>(σ'</t>
    </r>
    <r>
      <rPr>
        <b/>
        <i/>
        <vertAlign val="subscript"/>
        <sz val="16"/>
        <color theme="1"/>
        <rFont val="High Tower Text"/>
        <family val="1"/>
      </rPr>
      <t>v0</t>
    </r>
    <r>
      <rPr>
        <b/>
        <i/>
        <sz val="16"/>
        <color theme="1"/>
        <rFont val="Calibri"/>
        <family val="2"/>
        <scheme val="minor"/>
      </rPr>
      <t>)</t>
    </r>
  </si>
  <si>
    <r>
      <rPr>
        <b/>
        <sz val="16"/>
        <color theme="1"/>
        <rFont val="Calibri"/>
        <family val="2"/>
      </rPr>
      <t>(σ</t>
    </r>
    <r>
      <rPr>
        <b/>
        <i/>
        <vertAlign val="subscript"/>
        <sz val="14"/>
        <color theme="1"/>
        <rFont val="High Tower Text"/>
        <family val="1"/>
      </rPr>
      <t>v0</t>
    </r>
    <r>
      <rPr>
        <b/>
        <i/>
        <sz val="14"/>
        <color theme="1"/>
        <rFont val="Calibri"/>
        <family val="2"/>
        <scheme val="minor"/>
      </rPr>
      <t>)</t>
    </r>
  </si>
  <si>
    <r>
      <t>(C</t>
    </r>
    <r>
      <rPr>
        <b/>
        <vertAlign val="subscript"/>
        <sz val="14"/>
        <color theme="1"/>
        <rFont val="Arial"/>
        <family val="2"/>
      </rPr>
      <t>N</t>
    </r>
    <r>
      <rPr>
        <b/>
        <sz val="14"/>
        <color theme="1"/>
        <rFont val="Arial"/>
        <family val="2"/>
      </rPr>
      <t>)</t>
    </r>
  </si>
  <si>
    <r>
      <t>(C</t>
    </r>
    <r>
      <rPr>
        <b/>
        <vertAlign val="subscript"/>
        <sz val="14"/>
        <color theme="1"/>
        <rFont val="Arial"/>
        <family val="2"/>
      </rPr>
      <t>E</t>
    </r>
    <r>
      <rPr>
        <b/>
        <sz val="14"/>
        <color theme="1"/>
        <rFont val="Arial"/>
        <family val="2"/>
      </rPr>
      <t>)</t>
    </r>
  </si>
  <si>
    <t>(FC)</t>
  </si>
  <si>
    <r>
      <t>[</t>
    </r>
    <r>
      <rPr>
        <b/>
        <sz val="14"/>
        <color theme="1"/>
        <rFont val="Calibri"/>
        <family val="2"/>
      </rPr>
      <t>Δ</t>
    </r>
    <r>
      <rPr>
        <b/>
        <sz val="14"/>
        <color theme="1"/>
        <rFont val="Arial"/>
        <family val="2"/>
      </rPr>
      <t>(N</t>
    </r>
    <r>
      <rPr>
        <b/>
        <vertAlign val="subscript"/>
        <sz val="14"/>
        <color theme="1"/>
        <rFont val="Arial"/>
        <family val="2"/>
      </rPr>
      <t>1</t>
    </r>
    <r>
      <rPr>
        <b/>
        <sz val="14"/>
        <color theme="1"/>
        <rFont val="Arial"/>
        <family val="2"/>
      </rPr>
      <t>)</t>
    </r>
    <r>
      <rPr>
        <b/>
        <vertAlign val="subscript"/>
        <sz val="14"/>
        <color theme="1"/>
        <rFont val="Arial"/>
        <family val="2"/>
      </rPr>
      <t>60</t>
    </r>
    <r>
      <rPr>
        <b/>
        <sz val="14"/>
        <color theme="1"/>
        <rFont val="Arial"/>
        <family val="2"/>
      </rPr>
      <t>]</t>
    </r>
  </si>
  <si>
    <t>of 150 mm</t>
  </si>
  <si>
    <r>
      <t>FC(N</t>
    </r>
    <r>
      <rPr>
        <b/>
        <vertAlign val="subscript"/>
        <sz val="12"/>
        <color theme="1"/>
        <rFont val="Arial"/>
        <family val="2"/>
      </rPr>
      <t>1</t>
    </r>
    <r>
      <rPr>
        <b/>
        <sz val="12"/>
        <color theme="1"/>
        <rFont val="Arial"/>
        <family val="2"/>
      </rPr>
      <t>)</t>
    </r>
    <r>
      <rPr>
        <b/>
        <vertAlign val="subscript"/>
        <sz val="12"/>
        <color theme="1"/>
        <rFont val="Arial"/>
        <family val="2"/>
      </rPr>
      <t>60</t>
    </r>
  </si>
  <si>
    <r>
      <t>(C</t>
    </r>
    <r>
      <rPr>
        <b/>
        <vertAlign val="subscript"/>
        <sz val="14"/>
        <color theme="1"/>
        <rFont val="Arial"/>
        <family val="2"/>
      </rPr>
      <t>B</t>
    </r>
    <r>
      <rPr>
        <b/>
        <sz val="14"/>
        <color theme="1"/>
        <rFont val="Arial"/>
        <family val="2"/>
      </rPr>
      <t>)</t>
    </r>
  </si>
  <si>
    <r>
      <t>(C</t>
    </r>
    <r>
      <rPr>
        <b/>
        <vertAlign val="subscript"/>
        <sz val="14"/>
        <color theme="1"/>
        <rFont val="Arial"/>
        <family val="2"/>
      </rPr>
      <t>R</t>
    </r>
    <r>
      <rPr>
        <b/>
        <sz val="14"/>
        <color theme="1"/>
        <rFont val="Arial"/>
        <family val="2"/>
      </rPr>
      <t>)</t>
    </r>
  </si>
  <si>
    <r>
      <t>(C</t>
    </r>
    <r>
      <rPr>
        <b/>
        <vertAlign val="subscript"/>
        <sz val="14"/>
        <color theme="1"/>
        <rFont val="Arial"/>
        <family val="2"/>
      </rPr>
      <t>S</t>
    </r>
    <r>
      <rPr>
        <b/>
        <sz val="14"/>
        <color theme="1"/>
        <rFont val="Arial"/>
        <family val="2"/>
      </rPr>
      <t>)</t>
    </r>
  </si>
  <si>
    <t>(N)</t>
  </si>
  <si>
    <r>
      <t>[(N</t>
    </r>
    <r>
      <rPr>
        <vertAlign val="subscript"/>
        <sz val="14"/>
        <color theme="1"/>
        <rFont val="Arial"/>
        <family val="2"/>
      </rPr>
      <t>1</t>
    </r>
    <r>
      <rPr>
        <sz val="14"/>
        <color theme="1"/>
        <rFont val="Arial"/>
        <family val="2"/>
      </rPr>
      <t>)</t>
    </r>
    <r>
      <rPr>
        <vertAlign val="subscript"/>
        <sz val="14"/>
        <color theme="1"/>
        <rFont val="Arial"/>
        <family val="2"/>
      </rPr>
      <t>60CS</t>
    </r>
    <r>
      <rPr>
        <sz val="14"/>
        <color theme="1"/>
        <rFont val="Arial"/>
        <family val="2"/>
      </rPr>
      <t>]</t>
    </r>
  </si>
  <si>
    <r>
      <t>(N</t>
    </r>
    <r>
      <rPr>
        <b/>
        <vertAlign val="subscript"/>
        <sz val="12"/>
        <color theme="1"/>
        <rFont val="Arial"/>
        <family val="2"/>
      </rPr>
      <t>1</t>
    </r>
    <r>
      <rPr>
        <b/>
        <sz val="12"/>
        <color theme="1"/>
        <rFont val="Arial"/>
        <family val="2"/>
      </rPr>
      <t>)</t>
    </r>
    <r>
      <rPr>
        <b/>
        <vertAlign val="subscript"/>
        <sz val="12"/>
        <color theme="1"/>
        <rFont val="Arial"/>
        <family val="2"/>
      </rPr>
      <t>60CS</t>
    </r>
  </si>
  <si>
    <r>
      <t>(σ'</t>
    </r>
    <r>
      <rPr>
        <i/>
        <vertAlign val="subscript"/>
        <sz val="14"/>
        <color theme="1"/>
        <rFont val="High Tower Text"/>
        <family val="1"/>
      </rPr>
      <t>v0</t>
    </r>
    <r>
      <rPr>
        <b/>
        <sz val="12"/>
        <color theme="1"/>
        <rFont val="Arial"/>
        <family val="2"/>
      </rPr>
      <t>)</t>
    </r>
  </si>
  <si>
    <r>
      <t>(</t>
    </r>
    <r>
      <rPr>
        <b/>
        <sz val="12"/>
        <color theme="1"/>
        <rFont val="Calibri"/>
        <family val="2"/>
      </rPr>
      <t>σ</t>
    </r>
    <r>
      <rPr>
        <b/>
        <i/>
        <vertAlign val="subscript"/>
        <sz val="12"/>
        <color theme="1"/>
        <rFont val="High Tower Text"/>
        <family val="1"/>
      </rPr>
      <t>v0</t>
    </r>
    <r>
      <rPr>
        <b/>
        <sz val="12"/>
        <color theme="1"/>
        <rFont val="Arial"/>
        <family val="2"/>
      </rPr>
      <t>)</t>
    </r>
  </si>
  <si>
    <r>
      <t>(r</t>
    </r>
    <r>
      <rPr>
        <b/>
        <vertAlign val="subscript"/>
        <sz val="12"/>
        <color theme="1"/>
        <rFont val="Arial"/>
        <family val="2"/>
      </rPr>
      <t>d</t>
    </r>
    <r>
      <rPr>
        <b/>
        <sz val="12"/>
        <color theme="1"/>
        <rFont val="Arial"/>
        <family val="2"/>
      </rPr>
      <t>)</t>
    </r>
  </si>
  <si>
    <t>CSR</t>
  </si>
  <si>
    <t>CRR</t>
  </si>
  <si>
    <t>MSF</t>
  </si>
  <si>
    <t>FOS</t>
  </si>
  <si>
    <t>BORE-HOLE NO. 2</t>
  </si>
  <si>
    <t>BORE-HOLE NO. 3</t>
  </si>
  <si>
    <t xml:space="preserve">Correction for  </t>
  </si>
  <si>
    <t xml:space="preserve">the Presence  </t>
  </si>
  <si>
    <t>of Liner</t>
  </si>
  <si>
    <t xml:space="preserve">due to </t>
  </si>
  <si>
    <t xml:space="preserve">Overburden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</si>
</sst>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.00"/>
    <numFmt numFmtId="165" formatCode="0.##"/>
    <numFmt numFmtId="166" formatCode="0.000"/>
    <numFmt numFmtId="167" formatCode="0.###"/>
  </numFmts>
  <fonts count="28">
    <font>
      <sz val="11"/>
      <color theme="1"/>
      <name val="Calibri"/>
      <family val="2"/>
      <scheme val="minor"/>
    </font>
    <font>
      <sz val="18"/>
      <color theme="1"/>
      <name val="Arial"/>
      <family val="2"/>
    </font>
    <font>
      <b/>
      <sz val="20"/>
      <color theme="1"/>
      <name val="Arial"/>
      <family val="2"/>
    </font>
    <font>
      <b/>
      <sz val="10"/>
      <color theme="1"/>
      <name val="Arial"/>
      <family val="2"/>
    </font>
    <font>
      <b/>
      <sz val="24"/>
      <color theme="1"/>
      <name val="Arial"/>
      <family val="2"/>
    </font>
    <font>
      <sz val="24"/>
      <color theme="1"/>
      <name val="Arial"/>
      <family val="2"/>
    </font>
    <font>
      <b/>
      <vertAlign val="superscript"/>
      <sz val="10"/>
      <color theme="1"/>
      <name val="Arial"/>
      <family val="2"/>
    </font>
    <font>
      <b/>
      <sz val="12"/>
      <color rgb="FF444444"/>
      <name val="Roboto"/>
      <family val="2"/>
      <charset val="1"/>
    </font>
    <font>
      <b/>
      <sz val="16"/>
      <color theme="1"/>
      <name val="Arial"/>
      <family val="2"/>
    </font>
    <font>
      <b/>
      <sz val="16"/>
      <color theme="1"/>
      <name val="Calibri"/>
      <family val="2"/>
    </font>
    <font>
      <b/>
      <i/>
      <vertAlign val="subscript"/>
      <sz val="16"/>
      <color theme="1"/>
      <name val="High Tower Text"/>
      <family val="1"/>
    </font>
    <font>
      <b/>
      <i/>
      <sz val="16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i/>
      <vertAlign val="subscript"/>
      <sz val="14"/>
      <color theme="1"/>
      <name val="High Tower Text"/>
      <family val="1"/>
    </font>
    <font>
      <b/>
      <i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vertAlign val="subscript"/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Arial"/>
      <family val="2"/>
    </font>
    <font>
      <b/>
      <vertAlign val="subscript"/>
      <sz val="12"/>
      <color theme="1"/>
      <name val="Arial"/>
      <family val="2"/>
    </font>
    <font>
      <sz val="14"/>
      <color theme="1"/>
      <name val="Arial"/>
      <family val="2"/>
    </font>
    <font>
      <vertAlign val="subscript"/>
      <sz val="14"/>
      <color theme="1"/>
      <name val="Arial"/>
      <family val="2"/>
    </font>
    <font>
      <i/>
      <vertAlign val="subscript"/>
      <sz val="14"/>
      <color theme="1"/>
      <name val="High Tower Text"/>
      <family val="1"/>
    </font>
    <font>
      <b/>
      <sz val="12"/>
      <color theme="1"/>
      <name val="Calibri"/>
      <family val="2"/>
    </font>
    <font>
      <b/>
      <i/>
      <vertAlign val="subscript"/>
      <sz val="12"/>
      <color theme="1"/>
      <name val="High Tower Text"/>
      <family val="1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2" fontId="0" fillId="0" borderId="0" xfId="0" applyNumberFormat="1"/>
    <xf numFmtId="0" fontId="2" fillId="0" borderId="0" xfId="0" applyFont="1"/>
    <xf numFmtId="0" fontId="4" fillId="0" borderId="0" xfId="0" applyFont="1"/>
    <xf numFmtId="0" fontId="5" fillId="0" borderId="0" xfId="0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26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1" xfId="0" applyBorder="1"/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4" xfId="0" applyBorder="1" applyAlignment="1">
      <alignment vertical="center"/>
    </xf>
    <xf numFmtId="0" fontId="2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26" fillId="0" borderId="4" xfId="0" applyFont="1" applyBorder="1" applyAlignment="1">
      <alignment vertical="center"/>
    </xf>
    <xf numFmtId="0" fontId="7" fillId="0" borderId="0" xfId="0" applyFont="1" applyBorder="1"/>
    <xf numFmtId="0" fontId="8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2" fontId="18" fillId="0" borderId="0" xfId="0" applyNumberFormat="1" applyFont="1" applyBorder="1" applyAlignment="1">
      <alignment horizontal="center"/>
    </xf>
    <xf numFmtId="0" fontId="0" fillId="0" borderId="4" xfId="0" applyBorder="1"/>
    <xf numFmtId="0" fontId="0" fillId="0" borderId="0" xfId="0" applyBorder="1"/>
    <xf numFmtId="2" fontId="0" fillId="0" borderId="0" xfId="0" applyNumberFormat="1" applyBorder="1"/>
    <xf numFmtId="0" fontId="0" fillId="0" borderId="5" xfId="0" applyBorder="1"/>
    <xf numFmtId="1" fontId="0" fillId="0" borderId="5" xfId="0" applyNumberFormat="1" applyBorder="1"/>
    <xf numFmtId="0" fontId="0" fillId="0" borderId="6" xfId="0" applyBorder="1"/>
    <xf numFmtId="0" fontId="0" fillId="0" borderId="7" xfId="0" applyBorder="1"/>
    <xf numFmtId="2" fontId="0" fillId="0" borderId="7" xfId="0" applyNumberFormat="1" applyBorder="1"/>
    <xf numFmtId="1" fontId="0" fillId="0" borderId="8" xfId="0" applyNumberFormat="1" applyBorder="1"/>
    <xf numFmtId="0" fontId="20" fillId="0" borderId="7" xfId="0" applyFont="1" applyBorder="1"/>
    <xf numFmtId="0" fontId="15" fillId="0" borderId="7" xfId="0" applyFont="1" applyBorder="1" applyAlignment="1">
      <alignment horizontal="center"/>
    </xf>
    <xf numFmtId="2" fontId="15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1" fontId="0" fillId="0" borderId="0" xfId="0" applyNumberFormat="1" applyBorder="1"/>
    <xf numFmtId="166" fontId="0" fillId="0" borderId="0" xfId="0" applyNumberFormat="1" applyBorder="1"/>
    <xf numFmtId="167" fontId="0" fillId="0" borderId="0" xfId="0" applyNumberFormat="1" applyBorder="1"/>
    <xf numFmtId="165" fontId="0" fillId="0" borderId="5" xfId="0" applyNumberFormat="1" applyBorder="1"/>
    <xf numFmtId="1" fontId="0" fillId="0" borderId="7" xfId="0" applyNumberFormat="1" applyBorder="1"/>
    <xf numFmtId="166" fontId="0" fillId="0" borderId="7" xfId="0" applyNumberFormat="1" applyBorder="1"/>
    <xf numFmtId="167" fontId="0" fillId="0" borderId="7" xfId="0" applyNumberFormat="1" applyBorder="1"/>
    <xf numFmtId="165" fontId="0" fillId="0" borderId="8" xfId="0" applyNumberFormat="1" applyBorder="1"/>
    <xf numFmtId="0" fontId="25" fillId="0" borderId="6" xfId="0" applyFont="1" applyBorder="1" applyAlignment="1">
      <alignment horizontal="center"/>
    </xf>
    <xf numFmtId="0" fontId="25" fillId="0" borderId="7" xfId="0" applyFont="1" applyBorder="1"/>
    <xf numFmtId="166" fontId="25" fillId="0" borderId="7" xfId="0" applyNumberFormat="1" applyFont="1" applyBorder="1"/>
    <xf numFmtId="0" fontId="25" fillId="0" borderId="8" xfId="0" applyFont="1" applyBorder="1"/>
    <xf numFmtId="165" fontId="0" fillId="0" borderId="0" xfId="0" applyNumberFormat="1" applyBorder="1"/>
    <xf numFmtId="0" fontId="27" fillId="0" borderId="0" xfId="0" quotePrefix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2"/>
  <sheetViews>
    <sheetView tabSelected="1" workbookViewId="0">
      <selection activeCell="L127" sqref="L127"/>
    </sheetView>
  </sheetViews>
  <sheetFormatPr defaultRowHeight="14.4"/>
  <cols>
    <col min="7" max="7" width="11.5546875" customWidth="1"/>
    <col min="10" max="10" width="14.109375" customWidth="1"/>
    <col min="11" max="11" width="13.6640625" customWidth="1"/>
    <col min="12" max="12" width="13.109375" customWidth="1"/>
    <col min="13" max="13" width="14.5546875" customWidth="1"/>
    <col min="15" max="15" width="9.6640625" customWidth="1"/>
    <col min="16" max="16" width="11.33203125" customWidth="1"/>
  </cols>
  <sheetData>
    <row r="1" spans="2:18" ht="22.8">
      <c r="E1" s="11" t="s">
        <v>0</v>
      </c>
      <c r="F1" s="11"/>
      <c r="G1" s="11"/>
      <c r="H1" s="11"/>
      <c r="I1" s="11"/>
      <c r="J1" s="11"/>
      <c r="K1" s="11"/>
      <c r="L1" s="11"/>
      <c r="N1" s="1"/>
      <c r="O1" s="1"/>
    </row>
    <row r="2" spans="2:18" ht="24.6">
      <c r="E2" s="11" t="s">
        <v>1</v>
      </c>
      <c r="F2" s="11"/>
      <c r="G2" s="11"/>
      <c r="H2" s="11"/>
      <c r="I2" s="11"/>
      <c r="J2" s="11"/>
      <c r="K2" s="11"/>
      <c r="L2" s="11"/>
      <c r="M2" s="2" t="s">
        <v>2</v>
      </c>
      <c r="N2" s="1"/>
      <c r="O2" s="1"/>
    </row>
    <row r="3" spans="2:18" ht="22.8">
      <c r="E3" s="11" t="s">
        <v>3</v>
      </c>
      <c r="F3" s="11"/>
      <c r="G3" s="11"/>
      <c r="H3" s="11"/>
      <c r="I3" s="11"/>
      <c r="J3" s="11"/>
      <c r="K3" s="11"/>
      <c r="L3" s="11"/>
      <c r="M3" s="10"/>
      <c r="N3" s="1"/>
      <c r="O3" s="1"/>
    </row>
    <row r="4" spans="2:18">
      <c r="N4" s="1"/>
      <c r="O4" s="1"/>
    </row>
    <row r="5" spans="2:18" ht="30">
      <c r="B5" s="13"/>
      <c r="C5" s="14" t="s">
        <v>4</v>
      </c>
      <c r="D5" s="14" t="s">
        <v>4</v>
      </c>
      <c r="E5" s="15" t="s">
        <v>5</v>
      </c>
      <c r="F5" s="15" t="s">
        <v>6</v>
      </c>
      <c r="G5" s="15" t="s">
        <v>7</v>
      </c>
      <c r="H5" s="15" t="s">
        <v>8</v>
      </c>
      <c r="I5" s="15" t="s">
        <v>9</v>
      </c>
      <c r="J5" s="15" t="s">
        <v>7</v>
      </c>
      <c r="K5" s="15" t="s">
        <v>7</v>
      </c>
      <c r="L5" s="15" t="s">
        <v>7</v>
      </c>
      <c r="M5" s="15" t="s">
        <v>57</v>
      </c>
      <c r="N5" s="16" t="s">
        <v>11</v>
      </c>
      <c r="O5" s="16" t="s">
        <v>12</v>
      </c>
      <c r="P5" s="17" t="s">
        <v>12</v>
      </c>
      <c r="Q5" s="3"/>
      <c r="R5" s="4"/>
    </row>
    <row r="6" spans="2:18">
      <c r="B6" s="18" t="s">
        <v>13</v>
      </c>
      <c r="C6" s="19" t="s">
        <v>14</v>
      </c>
      <c r="D6" s="19" t="s">
        <v>14</v>
      </c>
      <c r="E6" s="20" t="s">
        <v>14</v>
      </c>
      <c r="F6" s="20" t="s">
        <v>14</v>
      </c>
      <c r="G6" s="20" t="s">
        <v>60</v>
      </c>
      <c r="H6" s="20" t="s">
        <v>16</v>
      </c>
      <c r="I6" s="20" t="s">
        <v>17</v>
      </c>
      <c r="J6" s="20" t="s">
        <v>18</v>
      </c>
      <c r="K6" s="20" t="s">
        <v>19</v>
      </c>
      <c r="L6" s="20" t="s">
        <v>20</v>
      </c>
      <c r="M6" s="20" t="s">
        <v>58</v>
      </c>
      <c r="N6" s="21" t="s">
        <v>22</v>
      </c>
      <c r="O6" s="21" t="s">
        <v>22</v>
      </c>
      <c r="P6" s="22" t="s">
        <v>22</v>
      </c>
    </row>
    <row r="7" spans="2:18" ht="16.2">
      <c r="B7" s="23"/>
      <c r="C7" s="19" t="s">
        <v>23</v>
      </c>
      <c r="D7" s="19" t="s">
        <v>24</v>
      </c>
      <c r="E7" s="20" t="s">
        <v>25</v>
      </c>
      <c r="F7" s="20" t="s">
        <v>25</v>
      </c>
      <c r="G7" s="24" t="s">
        <v>61</v>
      </c>
      <c r="H7" s="20" t="s">
        <v>7</v>
      </c>
      <c r="I7" s="25"/>
      <c r="J7" s="25"/>
      <c r="K7" s="20" t="s">
        <v>26</v>
      </c>
      <c r="L7" s="20" t="s">
        <v>27</v>
      </c>
      <c r="M7" s="20" t="s">
        <v>59</v>
      </c>
      <c r="N7" s="26"/>
      <c r="O7" s="21" t="s">
        <v>29</v>
      </c>
      <c r="P7" s="22" t="s">
        <v>30</v>
      </c>
    </row>
    <row r="8" spans="2:18" ht="23.4">
      <c r="B8" s="27" t="s">
        <v>31</v>
      </c>
      <c r="C8" s="28" t="s">
        <v>32</v>
      </c>
      <c r="D8" s="28" t="s">
        <v>33</v>
      </c>
      <c r="E8" s="29" t="s">
        <v>34</v>
      </c>
      <c r="F8" s="30" t="s">
        <v>35</v>
      </c>
      <c r="G8" s="31" t="s">
        <v>36</v>
      </c>
      <c r="H8" s="31" t="s">
        <v>37</v>
      </c>
      <c r="I8" s="31" t="s">
        <v>38</v>
      </c>
      <c r="J8" s="31" t="s">
        <v>39</v>
      </c>
      <c r="K8" s="20" t="s">
        <v>40</v>
      </c>
      <c r="L8" s="25"/>
      <c r="M8" s="25"/>
      <c r="N8" s="26"/>
      <c r="O8" s="32" t="s">
        <v>41</v>
      </c>
      <c r="P8" s="22" t="s">
        <v>7</v>
      </c>
    </row>
    <row r="9" spans="2:18" ht="21">
      <c r="B9" s="38"/>
      <c r="C9" s="39"/>
      <c r="D9" s="39"/>
      <c r="E9" s="39"/>
      <c r="F9" s="39"/>
      <c r="G9" s="39"/>
      <c r="H9" s="39"/>
      <c r="I9" s="39"/>
      <c r="J9" s="42"/>
      <c r="K9" s="43" t="s">
        <v>42</v>
      </c>
      <c r="L9" s="43" t="s">
        <v>43</v>
      </c>
      <c r="M9" s="43" t="s">
        <v>44</v>
      </c>
      <c r="N9" s="44" t="s">
        <v>45</v>
      </c>
      <c r="O9" s="45"/>
      <c r="P9" s="46" t="s">
        <v>46</v>
      </c>
    </row>
    <row r="10" spans="2:18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5"/>
      <c r="O10" s="35"/>
      <c r="P10" s="36"/>
    </row>
    <row r="11" spans="2:18">
      <c r="B11" s="33">
        <v>1.5</v>
      </c>
      <c r="C11" s="34"/>
      <c r="D11" s="34">
        <v>13.54</v>
      </c>
      <c r="E11" s="34">
        <f>F11</f>
        <v>20.309999999999999</v>
      </c>
      <c r="F11" s="34">
        <f>B11*D11</f>
        <v>20.309999999999999</v>
      </c>
      <c r="G11" s="35">
        <f>2.2/(1.2+E11/100)</f>
        <v>1.5679566673793743</v>
      </c>
      <c r="H11" s="34">
        <v>0.7</v>
      </c>
      <c r="I11" s="34">
        <v>90.55</v>
      </c>
      <c r="J11" s="35">
        <f>EXP(1.63+9.7/(I11+0.001)-(15.7/(I11+0.001))^2)</f>
        <v>5.5127318791310813</v>
      </c>
      <c r="K11" s="34">
        <v>1.05</v>
      </c>
      <c r="L11" s="34">
        <v>0.75</v>
      </c>
      <c r="M11" s="34">
        <v>1</v>
      </c>
      <c r="N11" s="35">
        <v>17</v>
      </c>
      <c r="O11" s="35">
        <f>N11*M11*L11*K11*H11*G11</f>
        <v>14.693713919178961</v>
      </c>
      <c r="P11" s="37">
        <f>O11+J11</f>
        <v>20.206445798310043</v>
      </c>
    </row>
    <row r="12" spans="2:18">
      <c r="B12" s="33">
        <v>2.5</v>
      </c>
      <c r="C12" s="34"/>
      <c r="D12" s="34">
        <v>13.54</v>
      </c>
      <c r="E12" s="34">
        <f t="shared" ref="E12:E15" si="0">F12</f>
        <v>33.849999999999994</v>
      </c>
      <c r="F12" s="34">
        <f t="shared" ref="F12:F15" si="1">B12*D12</f>
        <v>33.849999999999994</v>
      </c>
      <c r="G12" s="35">
        <f t="shared" ref="G12:G21" si="2">2.2/(1.2+E12/100)</f>
        <v>1.4299642508937278</v>
      </c>
      <c r="H12" s="34">
        <v>0.7</v>
      </c>
      <c r="I12" s="34">
        <v>90.55</v>
      </c>
      <c r="J12" s="35">
        <f t="shared" ref="J12:J21" si="3">EXP(1.63+9.7/(I12+0.001)-(15.7/(I12+0.001))^2)</f>
        <v>5.5127318791310813</v>
      </c>
      <c r="K12" s="34">
        <v>1.05</v>
      </c>
      <c r="L12" s="34">
        <v>0.75</v>
      </c>
      <c r="M12" s="34">
        <v>1</v>
      </c>
      <c r="N12" s="35">
        <v>17</v>
      </c>
      <c r="O12" s="35">
        <f t="shared" ref="O12:O21" si="4">N12*M12*L12*K12*H12*G12</f>
        <v>13.400552486187847</v>
      </c>
      <c r="P12" s="37">
        <f t="shared" ref="P12:P21" si="5">O12+J12</f>
        <v>18.91328436531893</v>
      </c>
    </row>
    <row r="13" spans="2:18">
      <c r="B13" s="33">
        <v>3</v>
      </c>
      <c r="C13" s="34"/>
      <c r="D13" s="34">
        <v>14.22</v>
      </c>
      <c r="E13" s="34">
        <f t="shared" si="0"/>
        <v>42.660000000000004</v>
      </c>
      <c r="F13" s="34">
        <f t="shared" si="1"/>
        <v>42.660000000000004</v>
      </c>
      <c r="G13" s="35">
        <f t="shared" si="2"/>
        <v>1.3525144473134145</v>
      </c>
      <c r="H13" s="34">
        <v>0.7</v>
      </c>
      <c r="I13" s="34">
        <v>58.3</v>
      </c>
      <c r="J13" s="35">
        <f t="shared" si="3"/>
        <v>5.6061246537565594</v>
      </c>
      <c r="K13" s="34">
        <v>1.05</v>
      </c>
      <c r="L13" s="34">
        <v>0.75</v>
      </c>
      <c r="M13" s="34">
        <v>1</v>
      </c>
      <c r="N13" s="35">
        <v>9</v>
      </c>
      <c r="O13" s="35">
        <f t="shared" si="4"/>
        <v>6.7101623017336776</v>
      </c>
      <c r="P13" s="37">
        <f t="shared" si="5"/>
        <v>12.316286955490238</v>
      </c>
    </row>
    <row r="14" spans="2:18">
      <c r="B14" s="33">
        <v>4.5</v>
      </c>
      <c r="C14" s="34"/>
      <c r="D14" s="34">
        <v>14.22</v>
      </c>
      <c r="E14" s="34">
        <f t="shared" si="0"/>
        <v>63.99</v>
      </c>
      <c r="F14" s="34">
        <f t="shared" si="1"/>
        <v>63.99</v>
      </c>
      <c r="G14" s="35">
        <f t="shared" si="2"/>
        <v>1.1957171585412252</v>
      </c>
      <c r="H14" s="34">
        <v>0.7</v>
      </c>
      <c r="I14" s="34">
        <v>58.3</v>
      </c>
      <c r="J14" s="35">
        <f t="shared" si="3"/>
        <v>5.6061246537565594</v>
      </c>
      <c r="K14" s="34">
        <v>1.05</v>
      </c>
      <c r="L14" s="34">
        <v>1</v>
      </c>
      <c r="M14" s="34">
        <v>1</v>
      </c>
      <c r="N14" s="35">
        <v>3</v>
      </c>
      <c r="O14" s="35">
        <f t="shared" si="4"/>
        <v>2.6365563345834016</v>
      </c>
      <c r="P14" s="37">
        <f t="shared" si="5"/>
        <v>8.242680988339961</v>
      </c>
    </row>
    <row r="15" spans="2:18">
      <c r="B15" s="33">
        <v>6</v>
      </c>
      <c r="C15" s="34">
        <v>17.850000000000001</v>
      </c>
      <c r="D15" s="34">
        <v>14.22</v>
      </c>
      <c r="E15" s="34">
        <f t="shared" si="0"/>
        <v>85.320000000000007</v>
      </c>
      <c r="F15" s="34">
        <f t="shared" si="1"/>
        <v>85.320000000000007</v>
      </c>
      <c r="G15" s="35">
        <f t="shared" si="2"/>
        <v>1.0714981492304696</v>
      </c>
      <c r="H15" s="34">
        <v>0.7</v>
      </c>
      <c r="I15" s="34">
        <v>58.3</v>
      </c>
      <c r="J15" s="35">
        <f t="shared" si="3"/>
        <v>5.6061246537565594</v>
      </c>
      <c r="K15" s="34">
        <v>1.05</v>
      </c>
      <c r="L15" s="34">
        <v>1</v>
      </c>
      <c r="M15" s="34">
        <v>1</v>
      </c>
      <c r="N15" s="35">
        <v>15</v>
      </c>
      <c r="O15" s="35">
        <f t="shared" si="4"/>
        <v>11.813267095265926</v>
      </c>
      <c r="P15" s="37">
        <f t="shared" si="5"/>
        <v>17.419391749022488</v>
      </c>
    </row>
    <row r="16" spans="2:18">
      <c r="B16" s="33">
        <v>6.5</v>
      </c>
      <c r="C16" s="34">
        <v>17.850000000000001</v>
      </c>
      <c r="D16" s="34">
        <v>14.22</v>
      </c>
      <c r="E16" s="34">
        <f>F16-(B16-6)*9.81</f>
        <v>89.34</v>
      </c>
      <c r="F16" s="34">
        <f>F15+(B16-B15)*C15</f>
        <v>94.245000000000005</v>
      </c>
      <c r="G16" s="35">
        <f t="shared" si="2"/>
        <v>1.0509219451609824</v>
      </c>
      <c r="H16" s="34">
        <v>0.7</v>
      </c>
      <c r="I16" s="34">
        <v>58.3</v>
      </c>
      <c r="J16" s="35">
        <f t="shared" si="3"/>
        <v>5.6061246537565594</v>
      </c>
      <c r="K16" s="34">
        <v>1.05</v>
      </c>
      <c r="L16" s="34">
        <v>1</v>
      </c>
      <c r="M16" s="34">
        <v>1</v>
      </c>
      <c r="N16" s="35">
        <v>15</v>
      </c>
      <c r="O16" s="35">
        <f t="shared" si="4"/>
        <v>11.586414445399829</v>
      </c>
      <c r="P16" s="37">
        <f t="shared" si="5"/>
        <v>17.192539099156388</v>
      </c>
    </row>
    <row r="17" spans="2:16">
      <c r="B17" s="33">
        <v>7.5</v>
      </c>
      <c r="C17" s="34">
        <v>24.03</v>
      </c>
      <c r="D17" s="34">
        <v>18.149999999999999</v>
      </c>
      <c r="E17" s="34">
        <f t="shared" ref="E17:E21" si="6">F17-(B17-6)*9.81</f>
        <v>97.38</v>
      </c>
      <c r="F17" s="34">
        <f t="shared" ref="F17:F21" si="7">F16+(B17-B16)*C16</f>
        <v>112.095</v>
      </c>
      <c r="G17" s="35">
        <f t="shared" si="2"/>
        <v>1.0120526267365904</v>
      </c>
      <c r="H17" s="34">
        <v>0.7</v>
      </c>
      <c r="I17" s="34">
        <v>87.78</v>
      </c>
      <c r="J17" s="35">
        <f t="shared" si="3"/>
        <v>5.5207485059722075</v>
      </c>
      <c r="K17" s="34">
        <v>1.05</v>
      </c>
      <c r="L17" s="34">
        <v>1</v>
      </c>
      <c r="M17" s="34">
        <v>1</v>
      </c>
      <c r="N17" s="35">
        <v>13</v>
      </c>
      <c r="O17" s="35">
        <f t="shared" si="4"/>
        <v>9.6701628484681201</v>
      </c>
      <c r="P17" s="37">
        <f t="shared" si="5"/>
        <v>15.190911354440328</v>
      </c>
    </row>
    <row r="18" spans="2:16">
      <c r="B18" s="33">
        <v>9</v>
      </c>
      <c r="C18" s="34">
        <v>24.03</v>
      </c>
      <c r="D18" s="34">
        <v>18.149999999999999</v>
      </c>
      <c r="E18" s="34">
        <f t="shared" si="6"/>
        <v>118.70999999999998</v>
      </c>
      <c r="F18" s="34">
        <f t="shared" si="7"/>
        <v>148.13999999999999</v>
      </c>
      <c r="G18" s="35">
        <f t="shared" si="2"/>
        <v>0.92162037618868098</v>
      </c>
      <c r="H18" s="34">
        <v>0.7</v>
      </c>
      <c r="I18" s="34">
        <v>87.78</v>
      </c>
      <c r="J18" s="35">
        <f t="shared" si="3"/>
        <v>5.5207485059722075</v>
      </c>
      <c r="K18" s="34">
        <v>1.05</v>
      </c>
      <c r="L18" s="34">
        <v>1</v>
      </c>
      <c r="M18" s="34">
        <v>1</v>
      </c>
      <c r="N18" s="35">
        <v>14</v>
      </c>
      <c r="O18" s="35">
        <f t="shared" si="4"/>
        <v>9.4834736709815282</v>
      </c>
      <c r="P18" s="37">
        <f t="shared" si="5"/>
        <v>15.004222176953736</v>
      </c>
    </row>
    <row r="19" spans="2:16">
      <c r="B19" s="33">
        <v>9.5</v>
      </c>
      <c r="C19" s="34">
        <v>24.03</v>
      </c>
      <c r="D19" s="34">
        <v>18.149999999999999</v>
      </c>
      <c r="E19" s="34">
        <f t="shared" si="6"/>
        <v>125.81999999999996</v>
      </c>
      <c r="F19" s="34">
        <f t="shared" si="7"/>
        <v>160.15499999999997</v>
      </c>
      <c r="G19" s="35">
        <f t="shared" si="2"/>
        <v>0.89496379464648945</v>
      </c>
      <c r="H19" s="34">
        <v>0.7</v>
      </c>
      <c r="I19" s="34">
        <v>87.78</v>
      </c>
      <c r="J19" s="35">
        <f t="shared" si="3"/>
        <v>5.5207485059722075</v>
      </c>
      <c r="K19" s="34">
        <v>1.05</v>
      </c>
      <c r="L19" s="34">
        <v>1</v>
      </c>
      <c r="M19" s="34">
        <v>1</v>
      </c>
      <c r="N19" s="35">
        <v>14</v>
      </c>
      <c r="O19" s="35">
        <f t="shared" si="4"/>
        <v>9.2091774469123777</v>
      </c>
      <c r="P19" s="37">
        <f t="shared" si="5"/>
        <v>14.729925952884585</v>
      </c>
    </row>
    <row r="20" spans="2:16">
      <c r="B20" s="33">
        <v>10.5</v>
      </c>
      <c r="C20" s="34">
        <v>25.41</v>
      </c>
      <c r="D20" s="34">
        <v>19.62</v>
      </c>
      <c r="E20" s="34">
        <f t="shared" si="6"/>
        <v>140.03999999999996</v>
      </c>
      <c r="F20" s="34">
        <f t="shared" si="7"/>
        <v>184.18499999999997</v>
      </c>
      <c r="G20" s="35">
        <f t="shared" si="2"/>
        <v>0.84602368866328281</v>
      </c>
      <c r="H20" s="34">
        <v>0.7</v>
      </c>
      <c r="I20" s="34">
        <v>93.37</v>
      </c>
      <c r="J20" s="35">
        <f t="shared" si="3"/>
        <v>5.5047613897715166</v>
      </c>
      <c r="K20" s="34">
        <v>1.05</v>
      </c>
      <c r="L20" s="34">
        <v>1</v>
      </c>
      <c r="M20" s="34">
        <v>1</v>
      </c>
      <c r="N20" s="35">
        <v>12</v>
      </c>
      <c r="O20" s="35">
        <f t="shared" si="4"/>
        <v>7.4619289340101549</v>
      </c>
      <c r="P20" s="37">
        <f t="shared" si="5"/>
        <v>12.966690323781672</v>
      </c>
    </row>
    <row r="21" spans="2:16">
      <c r="B21" s="38">
        <v>12</v>
      </c>
      <c r="C21" s="39">
        <v>25.41</v>
      </c>
      <c r="D21" s="39">
        <v>19.62</v>
      </c>
      <c r="E21" s="39">
        <f t="shared" si="6"/>
        <v>163.44</v>
      </c>
      <c r="F21" s="39">
        <f t="shared" si="7"/>
        <v>222.29999999999998</v>
      </c>
      <c r="G21" s="40">
        <f t="shared" si="2"/>
        <v>0.77617837990403615</v>
      </c>
      <c r="H21" s="39">
        <v>0.7</v>
      </c>
      <c r="I21" s="39">
        <v>93.37</v>
      </c>
      <c r="J21" s="40">
        <f t="shared" si="3"/>
        <v>5.5047613897715166</v>
      </c>
      <c r="K21" s="39">
        <v>1.05</v>
      </c>
      <c r="L21" s="39">
        <v>1</v>
      </c>
      <c r="M21" s="39">
        <v>1</v>
      </c>
      <c r="N21" s="40">
        <v>19</v>
      </c>
      <c r="O21" s="40">
        <f t="shared" si="4"/>
        <v>10.839331075359864</v>
      </c>
      <c r="P21" s="41">
        <f t="shared" si="5"/>
        <v>16.344092465131382</v>
      </c>
    </row>
    <row r="22" spans="2:16">
      <c r="E22" s="6"/>
      <c r="G22" s="1"/>
      <c r="J22" s="1"/>
      <c r="N22" s="1"/>
      <c r="O22" s="1"/>
      <c r="P22" s="5"/>
    </row>
    <row r="23" spans="2:16">
      <c r="E23" s="6"/>
      <c r="G23" s="1"/>
      <c r="J23" s="1"/>
      <c r="N23" s="1"/>
      <c r="O23" s="1"/>
      <c r="P23" s="5"/>
    </row>
    <row r="24" spans="2:16">
      <c r="E24" s="6"/>
      <c r="G24" s="1"/>
      <c r="I24" s="7"/>
      <c r="J24" s="1"/>
      <c r="N24" s="1"/>
      <c r="O24" s="1"/>
      <c r="P24" s="5"/>
    </row>
    <row r="25" spans="2:16">
      <c r="M25" s="1"/>
      <c r="N25" s="1"/>
    </row>
    <row r="26" spans="2:16">
      <c r="M26" s="1"/>
      <c r="N26" s="1"/>
    </row>
    <row r="27" spans="2:16">
      <c r="M27" s="1"/>
      <c r="N27" s="1"/>
    </row>
    <row r="28" spans="2:16" ht="20.399999999999999">
      <c r="B28" s="47" t="s">
        <v>13</v>
      </c>
      <c r="C28" s="48" t="s">
        <v>47</v>
      </c>
      <c r="D28" s="48" t="s">
        <v>48</v>
      </c>
      <c r="E28" s="48" t="s">
        <v>49</v>
      </c>
      <c r="F28" s="48" t="s">
        <v>50</v>
      </c>
      <c r="G28" s="48" t="s">
        <v>51</v>
      </c>
      <c r="H28" s="48" t="s">
        <v>52</v>
      </c>
      <c r="I28" s="48" t="s">
        <v>53</v>
      </c>
      <c r="J28" s="49" t="s">
        <v>54</v>
      </c>
      <c r="M28" s="1"/>
      <c r="N28" s="1"/>
    </row>
    <row r="29" spans="2:16" ht="15.6">
      <c r="B29" s="58" t="s">
        <v>31</v>
      </c>
      <c r="C29" s="59"/>
      <c r="D29" s="59"/>
      <c r="E29" s="59"/>
      <c r="F29" s="60"/>
      <c r="G29" s="59"/>
      <c r="H29" s="59"/>
      <c r="I29" s="59"/>
      <c r="J29" s="61"/>
      <c r="M29" s="1"/>
      <c r="N29" s="1"/>
    </row>
    <row r="30" spans="2:16">
      <c r="B30" s="33">
        <f>B11</f>
        <v>1.5</v>
      </c>
      <c r="C30" s="50">
        <f>P11</f>
        <v>20.206445798310043</v>
      </c>
      <c r="D30" s="34">
        <f>E11</f>
        <v>20.309999999999999</v>
      </c>
      <c r="E30" s="34">
        <f>F11</f>
        <v>20.309999999999999</v>
      </c>
      <c r="F30" s="51">
        <f>1-0.00765*B30</f>
        <v>0.98852499999999999</v>
      </c>
      <c r="G30" s="51">
        <f>0.65*0.16*(E30/D30)*F30</f>
        <v>0.10280660000000001</v>
      </c>
      <c r="H30" s="52">
        <f>EXP((C30/14.1)+((C30/126)^2)-((C30/23.6)^3)+((C30/25.4)^4)-2.8)</f>
        <v>0.20838800447751554</v>
      </c>
      <c r="I30" s="51">
        <f>((10^2.24)/(6.8^2.56))</f>
        <v>1.2846274075918176</v>
      </c>
      <c r="J30" s="53">
        <f>(H30*I30)/G30</f>
        <v>2.6039275879679207</v>
      </c>
      <c r="M30" s="1"/>
      <c r="N30" s="1"/>
    </row>
    <row r="31" spans="2:16">
      <c r="B31" s="33">
        <f t="shared" ref="B31:B40" si="8">B12</f>
        <v>2.5</v>
      </c>
      <c r="C31" s="50">
        <f t="shared" ref="C31:C40" si="9">P12</f>
        <v>18.91328436531893</v>
      </c>
      <c r="D31" s="34">
        <f t="shared" ref="D31:E40" si="10">E12</f>
        <v>33.849999999999994</v>
      </c>
      <c r="E31" s="34">
        <f t="shared" si="10"/>
        <v>33.849999999999994</v>
      </c>
      <c r="F31" s="51">
        <f t="shared" ref="F31:F35" si="11">1-0.00765*B31</f>
        <v>0.98087500000000005</v>
      </c>
      <c r="G31" s="51">
        <f t="shared" ref="G31:G40" si="12">0.65*0.16*(E31/D31)*F31</f>
        <v>0.10201100000000002</v>
      </c>
      <c r="H31" s="52">
        <f t="shared" ref="H31:H40" si="13">EXP((C31/14.1)+((C31/126)^2)-((C31/23.6)^3)+((C31/25.4)^4)-2.8)</f>
        <v>0.19332303215328281</v>
      </c>
      <c r="I31" s="51">
        <f t="shared" ref="I31:I40" si="14">((10^2.24)/(6.8^2.56))</f>
        <v>1.2846274075918176</v>
      </c>
      <c r="J31" s="53">
        <f t="shared" ref="J31:J40" si="15">(H31*I31)/G31</f>
        <v>2.4345224105524035</v>
      </c>
      <c r="M31" s="1"/>
      <c r="N31" s="1"/>
    </row>
    <row r="32" spans="2:16">
      <c r="B32" s="33">
        <f t="shared" si="8"/>
        <v>3</v>
      </c>
      <c r="C32" s="50">
        <f t="shared" si="9"/>
        <v>12.316286955490238</v>
      </c>
      <c r="D32" s="34">
        <f t="shared" si="10"/>
        <v>42.660000000000004</v>
      </c>
      <c r="E32" s="34">
        <f t="shared" si="10"/>
        <v>42.660000000000004</v>
      </c>
      <c r="F32" s="51">
        <f t="shared" si="11"/>
        <v>0.97704999999999997</v>
      </c>
      <c r="G32" s="51">
        <f t="shared" si="12"/>
        <v>0.1016132</v>
      </c>
      <c r="H32" s="52">
        <f t="shared" si="13"/>
        <v>0.13482152185710677</v>
      </c>
      <c r="I32" s="51">
        <f t="shared" si="14"/>
        <v>1.2846274075918176</v>
      </c>
      <c r="J32" s="53">
        <f t="shared" si="15"/>
        <v>1.7044579061665084</v>
      </c>
      <c r="M32" s="1"/>
      <c r="N32" s="1"/>
    </row>
    <row r="33" spans="2:15">
      <c r="B33" s="33">
        <f t="shared" si="8"/>
        <v>4.5</v>
      </c>
      <c r="C33" s="50">
        <f t="shared" si="9"/>
        <v>8.242680988339961</v>
      </c>
      <c r="D33" s="34">
        <f t="shared" si="10"/>
        <v>63.99</v>
      </c>
      <c r="E33" s="34">
        <f t="shared" si="10"/>
        <v>63.99</v>
      </c>
      <c r="F33" s="51">
        <f t="shared" si="11"/>
        <v>0.96557499999999996</v>
      </c>
      <c r="G33" s="51">
        <f t="shared" si="12"/>
        <v>0.1004198</v>
      </c>
      <c r="H33" s="52">
        <f t="shared" si="13"/>
        <v>0.1061768851767876</v>
      </c>
      <c r="I33" s="51">
        <f t="shared" si="14"/>
        <v>1.2846274075918176</v>
      </c>
      <c r="J33" s="53">
        <f t="shared" si="15"/>
        <v>1.3582753276826953</v>
      </c>
      <c r="M33" s="1"/>
      <c r="N33" s="1"/>
    </row>
    <row r="34" spans="2:15">
      <c r="B34" s="33">
        <f t="shared" si="8"/>
        <v>6</v>
      </c>
      <c r="C34" s="50">
        <f t="shared" si="9"/>
        <v>17.419391749022488</v>
      </c>
      <c r="D34" s="34">
        <f t="shared" si="10"/>
        <v>85.320000000000007</v>
      </c>
      <c r="E34" s="34">
        <f t="shared" si="10"/>
        <v>85.320000000000007</v>
      </c>
      <c r="F34" s="51">
        <f t="shared" si="11"/>
        <v>0.95409999999999995</v>
      </c>
      <c r="G34" s="51">
        <f t="shared" si="12"/>
        <v>9.9226400000000006E-2</v>
      </c>
      <c r="H34" s="52">
        <f t="shared" si="13"/>
        <v>0.1779255689918533</v>
      </c>
      <c r="I34" s="51">
        <f t="shared" si="14"/>
        <v>1.2846274075918176</v>
      </c>
      <c r="J34" s="53">
        <f t="shared" si="15"/>
        <v>2.3035005042841785</v>
      </c>
      <c r="M34" s="1"/>
      <c r="N34" s="1"/>
    </row>
    <row r="35" spans="2:15">
      <c r="B35" s="33">
        <f t="shared" si="8"/>
        <v>6.5</v>
      </c>
      <c r="C35" s="50">
        <f t="shared" si="9"/>
        <v>17.192539099156388</v>
      </c>
      <c r="D35" s="34">
        <f t="shared" si="10"/>
        <v>89.34</v>
      </c>
      <c r="E35" s="34">
        <f t="shared" si="10"/>
        <v>94.245000000000005</v>
      </c>
      <c r="F35" s="51">
        <f t="shared" si="11"/>
        <v>0.95027499999999998</v>
      </c>
      <c r="G35" s="51">
        <f t="shared" si="12"/>
        <v>0.10425454899261251</v>
      </c>
      <c r="H35" s="52">
        <f t="shared" si="13"/>
        <v>0.17573706994529092</v>
      </c>
      <c r="I35" s="51">
        <f t="shared" si="14"/>
        <v>1.2846274075918176</v>
      </c>
      <c r="J35" s="53">
        <f t="shared" si="15"/>
        <v>2.1654369882468929</v>
      </c>
      <c r="M35" s="1"/>
      <c r="N35" s="1"/>
    </row>
    <row r="36" spans="2:15">
      <c r="B36" s="33">
        <f t="shared" si="8"/>
        <v>7.5</v>
      </c>
      <c r="C36" s="50">
        <f t="shared" si="9"/>
        <v>15.190911354440328</v>
      </c>
      <c r="D36" s="34">
        <f t="shared" si="10"/>
        <v>97.38</v>
      </c>
      <c r="E36" s="34">
        <f t="shared" si="10"/>
        <v>112.095</v>
      </c>
      <c r="F36" s="51">
        <f>1-0.00765*B36</f>
        <v>0.94262500000000005</v>
      </c>
      <c r="G36" s="51">
        <f t="shared" si="12"/>
        <v>0.11284667421441776</v>
      </c>
      <c r="H36" s="52">
        <f t="shared" si="13"/>
        <v>0.15773290942041268</v>
      </c>
      <c r="I36" s="51">
        <f t="shared" si="14"/>
        <v>1.2846274075918176</v>
      </c>
      <c r="J36" s="53">
        <f t="shared" si="15"/>
        <v>1.7956046993077546</v>
      </c>
      <c r="M36" s="1"/>
      <c r="N36" s="1"/>
    </row>
    <row r="37" spans="2:15">
      <c r="B37" s="33">
        <f t="shared" si="8"/>
        <v>9</v>
      </c>
      <c r="C37" s="50">
        <f t="shared" si="9"/>
        <v>15.004222176953736</v>
      </c>
      <c r="D37" s="34">
        <f t="shared" si="10"/>
        <v>118.70999999999998</v>
      </c>
      <c r="E37" s="34">
        <f t="shared" si="10"/>
        <v>148.13999999999999</v>
      </c>
      <c r="F37" s="51">
        <f>1-0.00765*B37</f>
        <v>0.93115000000000003</v>
      </c>
      <c r="G37" s="51">
        <f t="shared" si="12"/>
        <v>0.12084759787717969</v>
      </c>
      <c r="H37" s="52">
        <f t="shared" si="13"/>
        <v>0.156154490680113</v>
      </c>
      <c r="I37" s="51">
        <f t="shared" si="14"/>
        <v>1.2846274075918176</v>
      </c>
      <c r="J37" s="53">
        <f t="shared" si="15"/>
        <v>1.6599447739961628</v>
      </c>
      <c r="M37" s="1"/>
      <c r="N37" s="1"/>
    </row>
    <row r="38" spans="2:15">
      <c r="B38" s="33">
        <f t="shared" si="8"/>
        <v>9.5</v>
      </c>
      <c r="C38" s="50">
        <f t="shared" si="9"/>
        <v>14.729925952884585</v>
      </c>
      <c r="D38" s="34">
        <f t="shared" si="10"/>
        <v>125.81999999999996</v>
      </c>
      <c r="E38" s="34">
        <f t="shared" si="10"/>
        <v>160.15499999999997</v>
      </c>
      <c r="F38" s="51">
        <f>1.174-0.0267*B38</f>
        <v>0.92034999999999989</v>
      </c>
      <c r="G38" s="51">
        <f t="shared" si="12"/>
        <v>0.12183643333333335</v>
      </c>
      <c r="H38" s="52">
        <f t="shared" si="13"/>
        <v>0.15386160359311904</v>
      </c>
      <c r="I38" s="51">
        <f t="shared" si="14"/>
        <v>1.2846274075918176</v>
      </c>
      <c r="J38" s="53">
        <f t="shared" si="15"/>
        <v>1.622296611482239</v>
      </c>
      <c r="M38" s="1"/>
      <c r="N38" s="1"/>
    </row>
    <row r="39" spans="2:15">
      <c r="B39" s="33">
        <f t="shared" si="8"/>
        <v>10.5</v>
      </c>
      <c r="C39" s="50">
        <f t="shared" si="9"/>
        <v>12.966690323781672</v>
      </c>
      <c r="D39" s="34">
        <f t="shared" si="10"/>
        <v>140.03999999999996</v>
      </c>
      <c r="E39" s="34">
        <f t="shared" si="10"/>
        <v>184.18499999999997</v>
      </c>
      <c r="F39" s="51">
        <f>1.174-0.0267*B39</f>
        <v>0.89364999999999994</v>
      </c>
      <c r="G39" s="51">
        <f t="shared" si="12"/>
        <v>0.12223707673521854</v>
      </c>
      <c r="H39" s="52">
        <f t="shared" si="13"/>
        <v>0.13977346446022348</v>
      </c>
      <c r="I39" s="51">
        <f t="shared" si="14"/>
        <v>1.2846274075918176</v>
      </c>
      <c r="J39" s="53">
        <f t="shared" si="15"/>
        <v>1.4689227531889317</v>
      </c>
      <c r="M39" s="1"/>
      <c r="N39" s="1"/>
    </row>
    <row r="40" spans="2:15">
      <c r="B40" s="38">
        <f t="shared" si="8"/>
        <v>12</v>
      </c>
      <c r="C40" s="54">
        <f t="shared" si="9"/>
        <v>16.344092465131382</v>
      </c>
      <c r="D40" s="39">
        <f t="shared" si="10"/>
        <v>163.44</v>
      </c>
      <c r="E40" s="39">
        <f t="shared" si="10"/>
        <v>222.29999999999998</v>
      </c>
      <c r="F40" s="55">
        <f>1.174-0.0267*B40</f>
        <v>0.85359999999999991</v>
      </c>
      <c r="G40" s="55">
        <f t="shared" si="12"/>
        <v>0.12074491629955945</v>
      </c>
      <c r="H40" s="56">
        <f t="shared" si="13"/>
        <v>0.16784080845173904</v>
      </c>
      <c r="I40" s="55">
        <f t="shared" si="14"/>
        <v>1.2846274075918176</v>
      </c>
      <c r="J40" s="57">
        <f t="shared" si="15"/>
        <v>1.7856892799904904</v>
      </c>
      <c r="M40" s="1"/>
      <c r="N40" s="1"/>
    </row>
    <row r="41" spans="2:15">
      <c r="C41" s="5"/>
      <c r="F41" s="8"/>
      <c r="G41" s="8"/>
      <c r="H41" s="9"/>
      <c r="I41" s="8"/>
      <c r="J41" s="7"/>
      <c r="M41" s="1"/>
      <c r="N41" s="1"/>
    </row>
    <row r="42" spans="2:15">
      <c r="C42" s="5"/>
      <c r="F42" s="8"/>
      <c r="G42" s="8"/>
      <c r="H42" s="9"/>
      <c r="I42" s="8"/>
      <c r="J42" s="7"/>
      <c r="M42" s="1"/>
      <c r="N42" s="1"/>
    </row>
    <row r="47" spans="2:15" ht="22.8">
      <c r="E47" s="11" t="s">
        <v>55</v>
      </c>
      <c r="F47" s="11"/>
      <c r="G47" s="11"/>
      <c r="H47" s="11"/>
      <c r="I47" s="11"/>
      <c r="J47" s="11"/>
      <c r="K47" s="11"/>
      <c r="L47" s="11"/>
      <c r="N47" s="1"/>
      <c r="O47" s="1"/>
    </row>
    <row r="48" spans="2:15" ht="24.6">
      <c r="E48" s="11" t="s">
        <v>1</v>
      </c>
      <c r="F48" s="11"/>
      <c r="G48" s="11"/>
      <c r="H48" s="11"/>
      <c r="I48" s="11"/>
      <c r="J48" s="11"/>
      <c r="K48" s="11"/>
      <c r="L48" s="11"/>
      <c r="M48" s="2" t="s">
        <v>2</v>
      </c>
      <c r="N48" s="1"/>
      <c r="O48" s="1"/>
    </row>
    <row r="49" spans="2:16" ht="22.8">
      <c r="E49" s="11" t="s">
        <v>3</v>
      </c>
      <c r="F49" s="11"/>
      <c r="G49" s="11"/>
      <c r="H49" s="11"/>
      <c r="I49" s="11"/>
      <c r="J49" s="11"/>
      <c r="K49" s="11"/>
      <c r="L49" s="11"/>
      <c r="M49" s="10"/>
      <c r="N49" s="1"/>
      <c r="O49" s="1"/>
    </row>
    <row r="50" spans="2:16">
      <c r="N50" s="1"/>
      <c r="O50" s="1"/>
    </row>
    <row r="51" spans="2:16">
      <c r="B51" s="13"/>
      <c r="C51" s="14" t="s">
        <v>4</v>
      </c>
      <c r="D51" s="14" t="s">
        <v>4</v>
      </c>
      <c r="E51" s="15" t="s">
        <v>5</v>
      </c>
      <c r="F51" s="15" t="s">
        <v>6</v>
      </c>
      <c r="G51" s="15" t="s">
        <v>7</v>
      </c>
      <c r="H51" s="15" t="s">
        <v>8</v>
      </c>
      <c r="I51" s="15" t="s">
        <v>9</v>
      </c>
      <c r="J51" s="15" t="s">
        <v>7</v>
      </c>
      <c r="K51" s="15" t="s">
        <v>7</v>
      </c>
      <c r="L51" s="15" t="s">
        <v>7</v>
      </c>
      <c r="M51" s="15" t="s">
        <v>57</v>
      </c>
      <c r="N51" s="16" t="s">
        <v>11</v>
      </c>
      <c r="O51" s="16" t="s">
        <v>12</v>
      </c>
      <c r="P51" s="17" t="s">
        <v>12</v>
      </c>
    </row>
    <row r="52" spans="2:16">
      <c r="B52" s="18" t="s">
        <v>13</v>
      </c>
      <c r="C52" s="19" t="s">
        <v>14</v>
      </c>
      <c r="D52" s="19" t="s">
        <v>14</v>
      </c>
      <c r="E52" s="20" t="s">
        <v>14</v>
      </c>
      <c r="F52" s="20" t="s">
        <v>14</v>
      </c>
      <c r="G52" s="20" t="s">
        <v>60</v>
      </c>
      <c r="H52" s="20" t="s">
        <v>16</v>
      </c>
      <c r="I52" s="20" t="s">
        <v>17</v>
      </c>
      <c r="J52" s="20" t="s">
        <v>18</v>
      </c>
      <c r="K52" s="20" t="s">
        <v>19</v>
      </c>
      <c r="L52" s="20" t="s">
        <v>20</v>
      </c>
      <c r="M52" s="20" t="s">
        <v>58</v>
      </c>
      <c r="N52" s="21" t="s">
        <v>22</v>
      </c>
      <c r="O52" s="21" t="s">
        <v>22</v>
      </c>
      <c r="P52" s="22" t="s">
        <v>22</v>
      </c>
    </row>
    <row r="53" spans="2:16" ht="16.2">
      <c r="B53" s="23"/>
      <c r="C53" s="19" t="s">
        <v>23</v>
      </c>
      <c r="D53" s="19" t="s">
        <v>24</v>
      </c>
      <c r="E53" s="20" t="s">
        <v>25</v>
      </c>
      <c r="F53" s="20" t="s">
        <v>25</v>
      </c>
      <c r="G53" s="24" t="s">
        <v>61</v>
      </c>
      <c r="H53" s="20" t="s">
        <v>7</v>
      </c>
      <c r="I53" s="25"/>
      <c r="J53" s="25"/>
      <c r="K53" s="20" t="s">
        <v>26</v>
      </c>
      <c r="L53" s="20" t="s">
        <v>27</v>
      </c>
      <c r="M53" s="20" t="s">
        <v>59</v>
      </c>
      <c r="N53" s="26"/>
      <c r="O53" s="21" t="s">
        <v>29</v>
      </c>
      <c r="P53" s="22" t="s">
        <v>30</v>
      </c>
    </row>
    <row r="54" spans="2:16" ht="23.4">
      <c r="B54" s="27" t="s">
        <v>31</v>
      </c>
      <c r="C54" s="28" t="s">
        <v>32</v>
      </c>
      <c r="D54" s="28" t="s">
        <v>33</v>
      </c>
      <c r="E54" s="29" t="s">
        <v>34</v>
      </c>
      <c r="F54" s="30" t="s">
        <v>35</v>
      </c>
      <c r="G54" s="31" t="s">
        <v>36</v>
      </c>
      <c r="H54" s="31" t="s">
        <v>37</v>
      </c>
      <c r="I54" s="31" t="s">
        <v>38</v>
      </c>
      <c r="J54" s="31" t="s">
        <v>39</v>
      </c>
      <c r="K54" s="20" t="s">
        <v>40</v>
      </c>
      <c r="L54" s="25"/>
      <c r="M54" s="25"/>
      <c r="N54" s="26"/>
      <c r="O54" s="32" t="s">
        <v>41</v>
      </c>
      <c r="P54" s="22" t="s">
        <v>7</v>
      </c>
    </row>
    <row r="55" spans="2:16" ht="21">
      <c r="B55" s="38"/>
      <c r="C55" s="39"/>
      <c r="D55" s="39"/>
      <c r="E55" s="39"/>
      <c r="F55" s="39"/>
      <c r="G55" s="39"/>
      <c r="H55" s="39"/>
      <c r="I55" s="39"/>
      <c r="J55" s="42"/>
      <c r="K55" s="43" t="s">
        <v>42</v>
      </c>
      <c r="L55" s="43" t="s">
        <v>43</v>
      </c>
      <c r="M55" s="43" t="s">
        <v>44</v>
      </c>
      <c r="N55" s="44" t="s">
        <v>45</v>
      </c>
      <c r="O55" s="45"/>
      <c r="P55" s="46" t="s">
        <v>46</v>
      </c>
    </row>
    <row r="56" spans="2:16"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5"/>
      <c r="O56" s="35"/>
      <c r="P56" s="36"/>
    </row>
    <row r="57" spans="2:16">
      <c r="B57" s="33">
        <v>1.5</v>
      </c>
      <c r="C57" s="34"/>
      <c r="D57" s="34">
        <v>15.89</v>
      </c>
      <c r="E57" s="34">
        <f>F57</f>
        <v>23.835000000000001</v>
      </c>
      <c r="F57" s="34">
        <f>B57*D57</f>
        <v>23.835000000000001</v>
      </c>
      <c r="G57" s="35">
        <f>2.2/(1.2+E57/100)</f>
        <v>1.5295303646539438</v>
      </c>
      <c r="H57" s="34">
        <v>0.7</v>
      </c>
      <c r="I57" s="34">
        <v>94.73</v>
      </c>
      <c r="J57" s="35">
        <f>EXP(1.63+9.7/(I57+0.001)-(15.7/(I57+0.001))^2)</f>
        <v>5.500989366060435</v>
      </c>
      <c r="K57" s="34">
        <v>1.05</v>
      </c>
      <c r="L57" s="34">
        <v>0.75</v>
      </c>
      <c r="M57" s="34">
        <v>1</v>
      </c>
      <c r="N57" s="35">
        <v>11</v>
      </c>
      <c r="O57" s="35">
        <f>N57*M57*L57*K57*H57*G57</f>
        <v>9.274689748670351</v>
      </c>
      <c r="P57" s="37">
        <f>O57+J57</f>
        <v>14.775679114730785</v>
      </c>
    </row>
    <row r="58" spans="2:16">
      <c r="B58" s="33">
        <v>2.5</v>
      </c>
      <c r="C58" s="34"/>
      <c r="D58" s="34">
        <v>15.89</v>
      </c>
      <c r="E58" s="34">
        <f t="shared" ref="E58:E61" si="16">F58</f>
        <v>39.725000000000001</v>
      </c>
      <c r="F58" s="34">
        <f t="shared" ref="F58:F62" si="17">B58*D58</f>
        <v>39.725000000000001</v>
      </c>
      <c r="G58" s="35">
        <f t="shared" ref="G58:G71" si="18">2.2/(1.2+E58/100)</f>
        <v>1.3773673501330415</v>
      </c>
      <c r="H58" s="34">
        <v>0.7</v>
      </c>
      <c r="I58" s="34">
        <v>94.73</v>
      </c>
      <c r="J58" s="35">
        <f t="shared" ref="J58:J71" si="19">EXP(1.63+9.7/(I58+0.001)-(15.7/(I58+0.001))^2)</f>
        <v>5.500989366060435</v>
      </c>
      <c r="K58" s="34">
        <v>1.05</v>
      </c>
      <c r="L58" s="34">
        <v>0.75</v>
      </c>
      <c r="M58" s="34">
        <v>1</v>
      </c>
      <c r="N58" s="35">
        <v>11</v>
      </c>
      <c r="O58" s="35">
        <f t="shared" ref="O58:O71" si="20">N58*M58*L58*K58*H58*G58</f>
        <v>8.3520112693692301</v>
      </c>
      <c r="P58" s="37">
        <f t="shared" ref="P58:P71" si="21">O58+J58</f>
        <v>13.853000635429666</v>
      </c>
    </row>
    <row r="59" spans="2:16">
      <c r="B59" s="33">
        <v>3</v>
      </c>
      <c r="C59" s="34"/>
      <c r="D59" s="34">
        <v>15.11</v>
      </c>
      <c r="E59" s="34">
        <f t="shared" si="16"/>
        <v>45.33</v>
      </c>
      <c r="F59" s="34">
        <f t="shared" si="17"/>
        <v>45.33</v>
      </c>
      <c r="G59" s="35">
        <f t="shared" si="18"/>
        <v>1.3306719893546242</v>
      </c>
      <c r="H59" s="34">
        <v>0.7</v>
      </c>
      <c r="I59" s="34">
        <v>18.34</v>
      </c>
      <c r="J59" s="35">
        <f t="shared" si="19"/>
        <v>4.1625340593417199</v>
      </c>
      <c r="K59" s="34">
        <v>1.05</v>
      </c>
      <c r="L59" s="34">
        <v>0.75</v>
      </c>
      <c r="M59" s="34">
        <v>1</v>
      </c>
      <c r="N59" s="35">
        <v>8</v>
      </c>
      <c r="O59" s="35">
        <f t="shared" si="20"/>
        <v>5.8682634730538927</v>
      </c>
      <c r="P59" s="37">
        <f t="shared" si="21"/>
        <v>10.030797532395614</v>
      </c>
    </row>
    <row r="60" spans="2:16">
      <c r="B60" s="33">
        <v>4</v>
      </c>
      <c r="C60" s="34"/>
      <c r="D60" s="34">
        <v>15.11</v>
      </c>
      <c r="E60" s="34">
        <f t="shared" si="16"/>
        <v>60.44</v>
      </c>
      <c r="F60" s="34">
        <f t="shared" si="17"/>
        <v>60.44</v>
      </c>
      <c r="G60" s="35">
        <f t="shared" si="18"/>
        <v>1.2192418532476172</v>
      </c>
      <c r="H60" s="34">
        <v>0.7</v>
      </c>
      <c r="I60" s="34">
        <v>18.34</v>
      </c>
      <c r="J60" s="35">
        <f t="shared" si="19"/>
        <v>4.1625340593417199</v>
      </c>
      <c r="K60" s="34">
        <v>1.05</v>
      </c>
      <c r="L60" s="34">
        <v>1</v>
      </c>
      <c r="M60" s="34">
        <v>1</v>
      </c>
      <c r="N60" s="35">
        <v>8</v>
      </c>
      <c r="O60" s="35">
        <f t="shared" si="20"/>
        <v>7.1691420970959889</v>
      </c>
      <c r="P60" s="37">
        <f t="shared" si="21"/>
        <v>11.331676156437709</v>
      </c>
    </row>
    <row r="61" spans="2:16">
      <c r="B61" s="33">
        <v>4.5</v>
      </c>
      <c r="C61" s="34"/>
      <c r="D61" s="34">
        <v>17.760000000000002</v>
      </c>
      <c r="E61" s="34">
        <f t="shared" si="16"/>
        <v>79.92</v>
      </c>
      <c r="F61" s="34">
        <f t="shared" si="17"/>
        <v>79.92</v>
      </c>
      <c r="G61" s="35">
        <f t="shared" si="18"/>
        <v>1.1004401760704283</v>
      </c>
      <c r="H61" s="34">
        <v>0.7</v>
      </c>
      <c r="I61" s="34">
        <v>78.55</v>
      </c>
      <c r="J61" s="35">
        <f t="shared" si="19"/>
        <v>5.5485607838252005</v>
      </c>
      <c r="K61" s="34">
        <v>1.05</v>
      </c>
      <c r="L61" s="34">
        <v>1</v>
      </c>
      <c r="M61" s="34">
        <v>1</v>
      </c>
      <c r="N61" s="35">
        <v>8</v>
      </c>
      <c r="O61" s="35">
        <f t="shared" si="20"/>
        <v>6.4705882352941186</v>
      </c>
      <c r="P61" s="37">
        <f t="shared" si="21"/>
        <v>12.019149019119318</v>
      </c>
    </row>
    <row r="62" spans="2:16">
      <c r="B62" s="33">
        <v>6</v>
      </c>
      <c r="C62" s="34">
        <v>22.27</v>
      </c>
      <c r="D62" s="34">
        <v>17.760000000000002</v>
      </c>
      <c r="E62" s="34">
        <f>F62-(B62-6)*9.81</f>
        <v>106.56</v>
      </c>
      <c r="F62" s="34">
        <f t="shared" si="17"/>
        <v>106.56</v>
      </c>
      <c r="G62" s="35">
        <f t="shared" si="18"/>
        <v>0.971045197740113</v>
      </c>
      <c r="H62" s="34">
        <v>0.7</v>
      </c>
      <c r="I62" s="34">
        <v>78.55</v>
      </c>
      <c r="J62" s="35">
        <f t="shared" si="19"/>
        <v>5.5485607838252005</v>
      </c>
      <c r="K62" s="34">
        <v>1.05</v>
      </c>
      <c r="L62" s="34">
        <v>1</v>
      </c>
      <c r="M62" s="34">
        <v>1</v>
      </c>
      <c r="N62" s="35">
        <v>10</v>
      </c>
      <c r="O62" s="35">
        <f t="shared" si="20"/>
        <v>7.1371822033898304</v>
      </c>
      <c r="P62" s="37">
        <f t="shared" si="21"/>
        <v>12.685742987215031</v>
      </c>
    </row>
    <row r="63" spans="2:16">
      <c r="B63" s="33">
        <v>7.5</v>
      </c>
      <c r="C63" s="34">
        <v>22.27</v>
      </c>
      <c r="D63" s="34">
        <v>17.760000000000002</v>
      </c>
      <c r="E63" s="34">
        <f>F63-(B63-6)*9.81</f>
        <v>125.25</v>
      </c>
      <c r="F63" s="34">
        <f>F62+(B63-B62)*C62</f>
        <v>139.965</v>
      </c>
      <c r="G63" s="35">
        <f t="shared" si="18"/>
        <v>0.89704383282364952</v>
      </c>
      <c r="H63" s="34">
        <v>0.7</v>
      </c>
      <c r="I63" s="34">
        <v>78.55</v>
      </c>
      <c r="J63" s="35">
        <f t="shared" si="19"/>
        <v>5.5485607838252005</v>
      </c>
      <c r="K63" s="34">
        <v>1.05</v>
      </c>
      <c r="L63" s="34">
        <v>1</v>
      </c>
      <c r="M63" s="34">
        <v>1</v>
      </c>
      <c r="N63" s="35">
        <v>7</v>
      </c>
      <c r="O63" s="35">
        <f t="shared" si="20"/>
        <v>4.6152905198776768</v>
      </c>
      <c r="P63" s="37">
        <f t="shared" si="21"/>
        <v>10.163851303702877</v>
      </c>
    </row>
    <row r="64" spans="2:16">
      <c r="B64" s="33">
        <v>8.25</v>
      </c>
      <c r="C64" s="34">
        <v>22.27</v>
      </c>
      <c r="D64" s="34">
        <v>17.760000000000002</v>
      </c>
      <c r="E64" s="34">
        <f t="shared" ref="E64:E71" si="22">F64-(B64-6)*9.81</f>
        <v>134.59500000000003</v>
      </c>
      <c r="F64" s="34">
        <f t="shared" ref="F64:F71" si="23">F63+(B64-B63)*C63</f>
        <v>156.66750000000002</v>
      </c>
      <c r="G64" s="35">
        <f t="shared" si="18"/>
        <v>0.86411751998271757</v>
      </c>
      <c r="H64" s="34">
        <v>0.7</v>
      </c>
      <c r="I64" s="34">
        <v>78.55</v>
      </c>
      <c r="J64" s="35">
        <f t="shared" si="19"/>
        <v>5.5485607838252005</v>
      </c>
      <c r="K64" s="34">
        <v>1.05</v>
      </c>
      <c r="L64" s="34">
        <v>1</v>
      </c>
      <c r="M64" s="34">
        <v>1</v>
      </c>
      <c r="N64" s="35">
        <v>7</v>
      </c>
      <c r="O64" s="35">
        <f t="shared" si="20"/>
        <v>4.4458846403110819</v>
      </c>
      <c r="P64" s="37">
        <f t="shared" si="21"/>
        <v>9.9944454241362823</v>
      </c>
    </row>
    <row r="65" spans="2:16">
      <c r="B65" s="33">
        <v>9</v>
      </c>
      <c r="C65" s="34">
        <v>23.05</v>
      </c>
      <c r="D65" s="34">
        <v>18.149999999999999</v>
      </c>
      <c r="E65" s="34">
        <f t="shared" si="22"/>
        <v>143.94</v>
      </c>
      <c r="F65" s="34">
        <f t="shared" si="23"/>
        <v>173.37</v>
      </c>
      <c r="G65" s="35">
        <f t="shared" si="18"/>
        <v>0.83352277032658939</v>
      </c>
      <c r="H65" s="34">
        <v>0.7</v>
      </c>
      <c r="I65" s="34">
        <v>94.36</v>
      </c>
      <c r="J65" s="35">
        <f t="shared" si="19"/>
        <v>5.5020108650979438</v>
      </c>
      <c r="K65" s="34">
        <v>1.05</v>
      </c>
      <c r="L65" s="34">
        <v>1</v>
      </c>
      <c r="M65" s="34">
        <v>1</v>
      </c>
      <c r="N65" s="35">
        <v>20</v>
      </c>
      <c r="O65" s="35">
        <f t="shared" si="20"/>
        <v>12.252784723800863</v>
      </c>
      <c r="P65" s="37">
        <f t="shared" si="21"/>
        <v>17.754795588898808</v>
      </c>
    </row>
    <row r="66" spans="2:16">
      <c r="B66" s="33">
        <v>9.5</v>
      </c>
      <c r="C66" s="34">
        <v>23.05</v>
      </c>
      <c r="D66" s="34">
        <v>18.149999999999999</v>
      </c>
      <c r="E66" s="34">
        <f t="shared" si="22"/>
        <v>150.56</v>
      </c>
      <c r="F66" s="34">
        <f t="shared" si="23"/>
        <v>184.89500000000001</v>
      </c>
      <c r="G66" s="35">
        <f t="shared" si="18"/>
        <v>0.81312832643406274</v>
      </c>
      <c r="H66" s="34">
        <v>0.7</v>
      </c>
      <c r="I66" s="34">
        <v>94.36</v>
      </c>
      <c r="J66" s="35">
        <f t="shared" si="19"/>
        <v>5.5020108650979438</v>
      </c>
      <c r="K66" s="34">
        <v>1.05</v>
      </c>
      <c r="L66" s="34">
        <v>1</v>
      </c>
      <c r="M66" s="34">
        <v>1</v>
      </c>
      <c r="N66" s="35">
        <v>20</v>
      </c>
      <c r="O66" s="35">
        <f t="shared" si="20"/>
        <v>11.952986398580721</v>
      </c>
      <c r="P66" s="37">
        <f t="shared" si="21"/>
        <v>17.454997263678663</v>
      </c>
    </row>
    <row r="67" spans="2:16">
      <c r="B67" s="33">
        <v>10.5</v>
      </c>
      <c r="C67" s="34">
        <v>23.84</v>
      </c>
      <c r="D67" s="34">
        <v>18.93</v>
      </c>
      <c r="E67" s="34">
        <f t="shared" si="22"/>
        <v>163.80000000000001</v>
      </c>
      <c r="F67" s="34">
        <f t="shared" si="23"/>
        <v>207.94500000000002</v>
      </c>
      <c r="G67" s="35">
        <f t="shared" si="18"/>
        <v>0.77519379844961245</v>
      </c>
      <c r="H67" s="34">
        <v>0.7</v>
      </c>
      <c r="I67" s="34">
        <v>89.93</v>
      </c>
      <c r="J67" s="35">
        <f t="shared" si="19"/>
        <v>5.5145105077281942</v>
      </c>
      <c r="K67" s="34">
        <v>1.05</v>
      </c>
      <c r="L67" s="34">
        <v>1</v>
      </c>
      <c r="M67" s="34">
        <v>1</v>
      </c>
      <c r="N67" s="35">
        <v>25</v>
      </c>
      <c r="O67" s="35">
        <f t="shared" si="20"/>
        <v>14.244186046511629</v>
      </c>
      <c r="P67" s="37">
        <f t="shared" si="21"/>
        <v>19.758696554239823</v>
      </c>
    </row>
    <row r="68" spans="2:16">
      <c r="B68" s="33">
        <v>12</v>
      </c>
      <c r="C68" s="34">
        <v>23.84</v>
      </c>
      <c r="D68" s="34">
        <v>18.93</v>
      </c>
      <c r="E68" s="34">
        <f t="shared" si="22"/>
        <v>184.84500000000003</v>
      </c>
      <c r="F68" s="34">
        <f t="shared" si="23"/>
        <v>243.70500000000001</v>
      </c>
      <c r="G68" s="35">
        <f t="shared" si="18"/>
        <v>0.72167822992012332</v>
      </c>
      <c r="H68" s="34">
        <v>0.7</v>
      </c>
      <c r="I68" s="34">
        <v>89.93</v>
      </c>
      <c r="J68" s="35">
        <f>EXP(1.63+9.7/(I68+0.001)-(15.7/(I68+0.001))^2)</f>
        <v>5.5145105077281942</v>
      </c>
      <c r="K68" s="34">
        <v>1.05</v>
      </c>
      <c r="L68" s="34">
        <v>1</v>
      </c>
      <c r="M68" s="34">
        <v>1</v>
      </c>
      <c r="N68" s="35">
        <v>32</v>
      </c>
      <c r="O68" s="35">
        <f t="shared" si="20"/>
        <v>16.973871967721301</v>
      </c>
      <c r="P68" s="37">
        <f t="shared" si="21"/>
        <v>22.488382475449495</v>
      </c>
    </row>
    <row r="69" spans="2:16">
      <c r="B69" s="33">
        <v>12.5</v>
      </c>
      <c r="C69" s="34">
        <v>23.84</v>
      </c>
      <c r="D69" s="34">
        <v>18.93</v>
      </c>
      <c r="E69" s="34">
        <f t="shared" si="22"/>
        <v>191.86</v>
      </c>
      <c r="F69" s="34">
        <f t="shared" si="23"/>
        <v>255.625</v>
      </c>
      <c r="G69" s="35">
        <f t="shared" si="18"/>
        <v>0.70544475084974034</v>
      </c>
      <c r="H69" s="34">
        <v>0.7</v>
      </c>
      <c r="I69" s="34">
        <v>89.93</v>
      </c>
      <c r="J69" s="35">
        <f t="shared" si="19"/>
        <v>5.5145105077281942</v>
      </c>
      <c r="K69" s="34">
        <v>1.05</v>
      </c>
      <c r="L69" s="34">
        <v>1</v>
      </c>
      <c r="M69" s="34">
        <v>1</v>
      </c>
      <c r="N69" s="35">
        <v>32</v>
      </c>
      <c r="O69" s="35">
        <f t="shared" si="20"/>
        <v>16.592060539985894</v>
      </c>
      <c r="P69" s="37">
        <f t="shared" si="21"/>
        <v>22.106571047714088</v>
      </c>
    </row>
    <row r="70" spans="2:16">
      <c r="B70" s="33">
        <v>13.5</v>
      </c>
      <c r="C70" s="34">
        <v>25.9</v>
      </c>
      <c r="D70" s="34">
        <v>19.420000000000002</v>
      </c>
      <c r="E70" s="34">
        <f t="shared" si="22"/>
        <v>205.89</v>
      </c>
      <c r="F70" s="34">
        <f t="shared" si="23"/>
        <v>279.46499999999997</v>
      </c>
      <c r="G70" s="35">
        <f t="shared" si="18"/>
        <v>0.67507441161128001</v>
      </c>
      <c r="H70" s="34">
        <v>0.7</v>
      </c>
      <c r="I70" s="62">
        <v>82.89</v>
      </c>
      <c r="J70" s="35">
        <f t="shared" si="19"/>
        <v>5.5353054867804214</v>
      </c>
      <c r="K70" s="34">
        <v>1.05</v>
      </c>
      <c r="L70" s="34">
        <v>1</v>
      </c>
      <c r="M70" s="34">
        <v>1</v>
      </c>
      <c r="N70" s="35">
        <v>16</v>
      </c>
      <c r="O70" s="35">
        <f t="shared" si="20"/>
        <v>7.9388750805486525</v>
      </c>
      <c r="P70" s="37">
        <f t="shared" si="21"/>
        <v>13.474180567329075</v>
      </c>
    </row>
    <row r="71" spans="2:16">
      <c r="B71" s="38">
        <v>14.5</v>
      </c>
      <c r="C71" s="39">
        <v>25.9</v>
      </c>
      <c r="D71" s="39">
        <v>19.420000000000002</v>
      </c>
      <c r="E71" s="39">
        <f t="shared" si="22"/>
        <v>221.97999999999996</v>
      </c>
      <c r="F71" s="39">
        <f t="shared" si="23"/>
        <v>305.36499999999995</v>
      </c>
      <c r="G71" s="40">
        <f t="shared" si="18"/>
        <v>0.64331247441370853</v>
      </c>
      <c r="H71" s="39">
        <v>0.7</v>
      </c>
      <c r="I71" s="39">
        <v>82.89</v>
      </c>
      <c r="J71" s="40">
        <f t="shared" si="19"/>
        <v>5.5353054867804214</v>
      </c>
      <c r="K71" s="39">
        <v>1.05</v>
      </c>
      <c r="L71" s="39">
        <v>1</v>
      </c>
      <c r="M71" s="39">
        <v>1</v>
      </c>
      <c r="N71" s="40">
        <v>16</v>
      </c>
      <c r="O71" s="40">
        <f t="shared" si="20"/>
        <v>7.5653546991052121</v>
      </c>
      <c r="P71" s="41">
        <f t="shared" si="21"/>
        <v>13.100660185885634</v>
      </c>
    </row>
    <row r="72" spans="2:16">
      <c r="M72" s="1"/>
      <c r="N72" s="1"/>
    </row>
    <row r="73" spans="2:16">
      <c r="M73" s="1"/>
      <c r="N73" s="1"/>
    </row>
    <row r="74" spans="2:16" ht="20.399999999999999">
      <c r="B74" s="47" t="s">
        <v>13</v>
      </c>
      <c r="C74" s="48" t="s">
        <v>47</v>
      </c>
      <c r="D74" s="48" t="s">
        <v>48</v>
      </c>
      <c r="E74" s="48" t="s">
        <v>49</v>
      </c>
      <c r="F74" s="48" t="s">
        <v>50</v>
      </c>
      <c r="G74" s="48" t="s">
        <v>51</v>
      </c>
      <c r="H74" s="48" t="s">
        <v>52</v>
      </c>
      <c r="I74" s="48" t="s">
        <v>53</v>
      </c>
      <c r="J74" s="49" t="s">
        <v>54</v>
      </c>
      <c r="M74" s="1"/>
      <c r="N74" s="1"/>
    </row>
    <row r="75" spans="2:16" ht="15.6">
      <c r="B75" s="58" t="s">
        <v>31</v>
      </c>
      <c r="C75" s="59"/>
      <c r="D75" s="59"/>
      <c r="E75" s="59"/>
      <c r="F75" s="60"/>
      <c r="G75" s="59"/>
      <c r="H75" s="59"/>
      <c r="I75" s="59"/>
      <c r="J75" s="61"/>
      <c r="M75" s="1"/>
      <c r="N75" s="1"/>
    </row>
    <row r="76" spans="2:16">
      <c r="B76" s="33">
        <f>B57</f>
        <v>1.5</v>
      </c>
      <c r="C76" s="50">
        <f>P57</f>
        <v>14.775679114730785</v>
      </c>
      <c r="D76" s="34">
        <f>E57</f>
        <v>23.835000000000001</v>
      </c>
      <c r="E76" s="34">
        <f>F57</f>
        <v>23.835000000000001</v>
      </c>
      <c r="F76" s="51">
        <f>1-0.00765*B76</f>
        <v>0.98852499999999999</v>
      </c>
      <c r="G76" s="51">
        <f>0.65*0.16*(E76/D76)*F76</f>
        <v>0.10280660000000001</v>
      </c>
      <c r="H76" s="52">
        <f>EXP((C76/14.1)+((C76/126)^2)-((C76/23.6)^3)+((C76/25.4)^4)-2.8)</f>
        <v>0.15424195085491851</v>
      </c>
      <c r="I76" s="51">
        <f>((10^2.24)/(6.8^2.56))</f>
        <v>1.2846274075918176</v>
      </c>
      <c r="J76" s="53">
        <f>(H76*I76)/G76</f>
        <v>1.9273416051951771</v>
      </c>
      <c r="M76" s="1"/>
      <c r="N76" s="1"/>
    </row>
    <row r="77" spans="2:16">
      <c r="B77" s="33">
        <f t="shared" ref="B77:B90" si="24">B58</f>
        <v>2.5</v>
      </c>
      <c r="C77" s="50">
        <f t="shared" ref="C77:C90" si="25">P58</f>
        <v>13.853000635429666</v>
      </c>
      <c r="D77" s="34">
        <f t="shared" ref="D77:D90" si="26">E58</f>
        <v>39.725000000000001</v>
      </c>
      <c r="E77" s="34">
        <f t="shared" ref="E77:E90" si="27">F58</f>
        <v>39.725000000000001</v>
      </c>
      <c r="F77" s="51">
        <f t="shared" ref="F77:F81" si="28">1-0.00765*B77</f>
        <v>0.98087500000000005</v>
      </c>
      <c r="G77" s="51">
        <f t="shared" ref="G77:G90" si="29">0.65*0.16*(E77/D77)*F77</f>
        <v>0.10201100000000002</v>
      </c>
      <c r="H77" s="52">
        <f t="shared" ref="H77:H86" si="30">EXP((C77/14.1)+((C77/126)^2)-((C77/23.6)^3)+((C77/25.4)^4)-2.8)</f>
        <v>0.14672369247262701</v>
      </c>
      <c r="I77" s="51">
        <f t="shared" ref="I77:I90" si="31">((10^2.24)/(6.8^2.56))</f>
        <v>1.2846274075918176</v>
      </c>
      <c r="J77" s="53">
        <f t="shared" ref="J77:J86" si="32">(H77*I77)/G77</f>
        <v>1.8476956082521481</v>
      </c>
      <c r="M77" s="1"/>
      <c r="N77" s="1"/>
    </row>
    <row r="78" spans="2:16">
      <c r="B78" s="33">
        <f t="shared" si="24"/>
        <v>3</v>
      </c>
      <c r="C78" s="50">
        <f t="shared" si="25"/>
        <v>10.030797532395614</v>
      </c>
      <c r="D78" s="34">
        <f t="shared" si="26"/>
        <v>45.33</v>
      </c>
      <c r="E78" s="34">
        <f t="shared" si="27"/>
        <v>45.33</v>
      </c>
      <c r="F78" s="51">
        <f t="shared" si="28"/>
        <v>0.97704999999999997</v>
      </c>
      <c r="G78" s="51">
        <f t="shared" si="29"/>
        <v>0.1016132</v>
      </c>
      <c r="H78" s="52">
        <f t="shared" si="30"/>
        <v>0.11827773267235871</v>
      </c>
      <c r="I78" s="51">
        <f t="shared" si="31"/>
        <v>1.2846274075918176</v>
      </c>
      <c r="J78" s="53">
        <f t="shared" si="32"/>
        <v>1.4953058962686954</v>
      </c>
      <c r="M78" s="1"/>
      <c r="N78" s="1"/>
    </row>
    <row r="79" spans="2:16">
      <c r="B79" s="33">
        <f t="shared" si="24"/>
        <v>4</v>
      </c>
      <c r="C79" s="50">
        <f t="shared" si="25"/>
        <v>11.331676156437709</v>
      </c>
      <c r="D79" s="34">
        <f t="shared" si="26"/>
        <v>60.44</v>
      </c>
      <c r="E79" s="34">
        <f t="shared" si="27"/>
        <v>60.44</v>
      </c>
      <c r="F79" s="51">
        <f t="shared" si="28"/>
        <v>0.96940000000000004</v>
      </c>
      <c r="G79" s="51">
        <f t="shared" si="29"/>
        <v>0.10081760000000001</v>
      </c>
      <c r="H79" s="52">
        <f t="shared" si="30"/>
        <v>0.12753897848861842</v>
      </c>
      <c r="I79" s="51">
        <f t="shared" si="31"/>
        <v>1.2846274075918176</v>
      </c>
      <c r="J79" s="53">
        <f t="shared" si="32"/>
        <v>1.6251137430641323</v>
      </c>
      <c r="M79" s="1"/>
      <c r="N79" s="1"/>
    </row>
    <row r="80" spans="2:16">
      <c r="B80" s="33">
        <f t="shared" si="24"/>
        <v>4.5</v>
      </c>
      <c r="C80" s="50">
        <f t="shared" si="25"/>
        <v>12.019149019119318</v>
      </c>
      <c r="D80" s="34">
        <f t="shared" si="26"/>
        <v>79.92</v>
      </c>
      <c r="E80" s="34">
        <f t="shared" si="27"/>
        <v>79.92</v>
      </c>
      <c r="F80" s="51">
        <f t="shared" si="28"/>
        <v>0.96557499999999996</v>
      </c>
      <c r="G80" s="51">
        <f t="shared" si="29"/>
        <v>0.1004198</v>
      </c>
      <c r="H80" s="52">
        <f t="shared" si="30"/>
        <v>0.13259760654073494</v>
      </c>
      <c r="I80" s="51">
        <f t="shared" si="31"/>
        <v>1.2846274075918176</v>
      </c>
      <c r="J80" s="53">
        <f t="shared" si="32"/>
        <v>1.6962642779940225</v>
      </c>
      <c r="M80" s="1"/>
      <c r="N80" s="1"/>
    </row>
    <row r="81" spans="2:14">
      <c r="B81" s="33">
        <f t="shared" si="24"/>
        <v>6</v>
      </c>
      <c r="C81" s="50">
        <f t="shared" si="25"/>
        <v>12.685742987215031</v>
      </c>
      <c r="D81" s="34">
        <f t="shared" si="26"/>
        <v>106.56</v>
      </c>
      <c r="E81" s="34">
        <f t="shared" si="27"/>
        <v>106.56</v>
      </c>
      <c r="F81" s="51">
        <f t="shared" si="28"/>
        <v>0.95409999999999995</v>
      </c>
      <c r="G81" s="51">
        <f t="shared" si="29"/>
        <v>9.9226400000000006E-2</v>
      </c>
      <c r="H81" s="52">
        <f t="shared" si="30"/>
        <v>0.13761987440633441</v>
      </c>
      <c r="I81" s="51">
        <f t="shared" si="31"/>
        <v>1.2846274075918176</v>
      </c>
      <c r="J81" s="53">
        <f t="shared" si="32"/>
        <v>1.7816857458470821</v>
      </c>
      <c r="M81" s="1"/>
      <c r="N81" s="1"/>
    </row>
    <row r="82" spans="2:14">
      <c r="B82" s="33">
        <f t="shared" si="24"/>
        <v>7.5</v>
      </c>
      <c r="C82" s="50">
        <f t="shared" si="25"/>
        <v>10.163851303702877</v>
      </c>
      <c r="D82" s="34">
        <f t="shared" si="26"/>
        <v>125.25</v>
      </c>
      <c r="E82" s="34">
        <f t="shared" si="27"/>
        <v>139.965</v>
      </c>
      <c r="F82" s="51">
        <f>1-0.00765*B82</f>
        <v>0.94262500000000005</v>
      </c>
      <c r="G82" s="51">
        <f t="shared" si="29"/>
        <v>0.10955040994011978</v>
      </c>
      <c r="H82" s="52">
        <f t="shared" si="30"/>
        <v>0.11920699085087229</v>
      </c>
      <c r="I82" s="51">
        <f t="shared" si="31"/>
        <v>1.2846274075918176</v>
      </c>
      <c r="J82" s="53">
        <f t="shared" si="32"/>
        <v>1.3978639395989663</v>
      </c>
      <c r="M82" s="1"/>
      <c r="N82" s="1"/>
    </row>
    <row r="83" spans="2:14">
      <c r="B83" s="33">
        <f t="shared" si="24"/>
        <v>8.25</v>
      </c>
      <c r="C83" s="50">
        <f t="shared" si="25"/>
        <v>9.9944454241362823</v>
      </c>
      <c r="D83" s="34">
        <f t="shared" si="26"/>
        <v>134.59500000000003</v>
      </c>
      <c r="E83" s="34">
        <f t="shared" si="27"/>
        <v>156.66750000000002</v>
      </c>
      <c r="F83" s="51">
        <f>1-0.00765*B83</f>
        <v>0.93688749999999998</v>
      </c>
      <c r="G83" s="51">
        <f t="shared" si="29"/>
        <v>0.11341507136409228</v>
      </c>
      <c r="H83" s="52">
        <f t="shared" si="30"/>
        <v>0.11802454638246945</v>
      </c>
      <c r="I83" s="51">
        <f t="shared" si="31"/>
        <v>1.2846274075918176</v>
      </c>
      <c r="J83" s="53">
        <f t="shared" si="32"/>
        <v>1.3368379107639021</v>
      </c>
      <c r="M83" s="1"/>
      <c r="N83" s="1"/>
    </row>
    <row r="84" spans="2:14">
      <c r="B84" s="33">
        <f t="shared" si="24"/>
        <v>9</v>
      </c>
      <c r="C84" s="50">
        <f t="shared" si="25"/>
        <v>17.754795588898808</v>
      </c>
      <c r="D84" s="34">
        <f t="shared" si="26"/>
        <v>143.94</v>
      </c>
      <c r="E84" s="34">
        <f t="shared" si="27"/>
        <v>173.37</v>
      </c>
      <c r="F84" s="51">
        <f>1-0.00765*B84</f>
        <v>0.93115000000000003</v>
      </c>
      <c r="G84" s="51">
        <f t="shared" si="29"/>
        <v>0.11663944318466031</v>
      </c>
      <c r="H84" s="52">
        <f t="shared" si="30"/>
        <v>0.18122743135306116</v>
      </c>
      <c r="I84" s="51">
        <f t="shared" si="31"/>
        <v>1.2846274075918176</v>
      </c>
      <c r="J84" s="53">
        <f t="shared" si="32"/>
        <v>1.9959776810236414</v>
      </c>
      <c r="M84" s="1"/>
      <c r="N84" s="1"/>
    </row>
    <row r="85" spans="2:14">
      <c r="B85" s="33">
        <f t="shared" si="24"/>
        <v>9.5</v>
      </c>
      <c r="C85" s="50">
        <f t="shared" si="25"/>
        <v>17.454997263678663</v>
      </c>
      <c r="D85" s="34">
        <f t="shared" si="26"/>
        <v>150.56</v>
      </c>
      <c r="E85" s="34">
        <f t="shared" si="27"/>
        <v>184.89500000000001</v>
      </c>
      <c r="F85" s="51">
        <f>1.174-0.0267*B85</f>
        <v>0.92034999999999989</v>
      </c>
      <c r="G85" s="51">
        <f t="shared" si="29"/>
        <v>0.11754439278692881</v>
      </c>
      <c r="H85" s="52">
        <f t="shared" si="30"/>
        <v>0.17827226893078929</v>
      </c>
      <c r="I85" s="51">
        <f t="shared" si="31"/>
        <v>1.2846274075918176</v>
      </c>
      <c r="J85" s="53">
        <f t="shared" si="32"/>
        <v>1.9483144814674473</v>
      </c>
      <c r="M85" s="1"/>
      <c r="N85" s="1"/>
    </row>
    <row r="86" spans="2:14">
      <c r="B86" s="33">
        <f t="shared" si="24"/>
        <v>10.5</v>
      </c>
      <c r="C86" s="50">
        <f t="shared" si="25"/>
        <v>19.758696554239823</v>
      </c>
      <c r="D86" s="34">
        <f t="shared" si="26"/>
        <v>163.80000000000001</v>
      </c>
      <c r="E86" s="34">
        <f t="shared" si="27"/>
        <v>207.94500000000002</v>
      </c>
      <c r="F86" s="51">
        <f>1.174-0.0267*B86</f>
        <v>0.89364999999999994</v>
      </c>
      <c r="G86" s="51">
        <f t="shared" si="29"/>
        <v>0.11798733285714288</v>
      </c>
      <c r="H86" s="52">
        <f t="shared" si="30"/>
        <v>0.20295604970921735</v>
      </c>
      <c r="I86" s="51">
        <f t="shared" si="31"/>
        <v>1.2846274075918176</v>
      </c>
      <c r="J86" s="53">
        <f t="shared" si="32"/>
        <v>2.2097533496134449</v>
      </c>
      <c r="M86" s="1"/>
      <c r="N86" s="1"/>
    </row>
    <row r="87" spans="2:14">
      <c r="B87" s="33">
        <f t="shared" si="24"/>
        <v>12</v>
      </c>
      <c r="C87" s="50">
        <f t="shared" si="25"/>
        <v>22.488382475449495</v>
      </c>
      <c r="D87" s="34">
        <f t="shared" si="26"/>
        <v>184.84500000000003</v>
      </c>
      <c r="E87" s="34">
        <f t="shared" si="27"/>
        <v>243.70500000000001</v>
      </c>
      <c r="F87" s="51">
        <f t="shared" ref="F87:F90" si="33">1.174-0.0267*B87</f>
        <v>0.85359999999999991</v>
      </c>
      <c r="G87" s="51">
        <f t="shared" si="29"/>
        <v>0.11704273933295463</v>
      </c>
      <c r="H87" s="52">
        <f t="shared" ref="H87:H90" si="34">EXP((C87/14.1)+((C87/126)^2)-((C87/23.6)^3)+((C87/25.4)^4)-2.8)</f>
        <v>0.24074853570930943</v>
      </c>
      <c r="I87" s="51">
        <f t="shared" si="31"/>
        <v>1.2846274075918176</v>
      </c>
      <c r="J87" s="53">
        <f t="shared" ref="J87:J90" si="35">(H87*I87)/G87</f>
        <v>2.6423866108429115</v>
      </c>
    </row>
    <row r="88" spans="2:14">
      <c r="B88" s="33">
        <f t="shared" si="24"/>
        <v>12.5</v>
      </c>
      <c r="C88" s="50">
        <f t="shared" si="25"/>
        <v>22.106571047714088</v>
      </c>
      <c r="D88" s="34">
        <f t="shared" si="26"/>
        <v>191.86</v>
      </c>
      <c r="E88" s="34">
        <f t="shared" si="27"/>
        <v>255.625</v>
      </c>
      <c r="F88" s="51">
        <f t="shared" si="33"/>
        <v>0.84024999999999994</v>
      </c>
      <c r="G88" s="51">
        <f t="shared" si="29"/>
        <v>0.11642888694881685</v>
      </c>
      <c r="H88" s="52">
        <f t="shared" si="34"/>
        <v>0.23468616509765616</v>
      </c>
      <c r="I88" s="51">
        <f t="shared" si="31"/>
        <v>1.2846274075918176</v>
      </c>
      <c r="J88" s="53">
        <f t="shared" si="35"/>
        <v>2.5894285152756158</v>
      </c>
    </row>
    <row r="89" spans="2:14">
      <c r="B89" s="33">
        <f t="shared" si="24"/>
        <v>13.5</v>
      </c>
      <c r="C89" s="50">
        <f t="shared" si="25"/>
        <v>13.474180567329075</v>
      </c>
      <c r="D89" s="34">
        <f t="shared" si="26"/>
        <v>205.89</v>
      </c>
      <c r="E89" s="34">
        <f t="shared" si="27"/>
        <v>279.46499999999997</v>
      </c>
      <c r="F89" s="51">
        <f t="shared" si="33"/>
        <v>0.81354999999999988</v>
      </c>
      <c r="G89" s="51">
        <f t="shared" si="29"/>
        <v>0.11484438330176305</v>
      </c>
      <c r="H89" s="52">
        <f t="shared" si="34"/>
        <v>0.14372285561712125</v>
      </c>
      <c r="I89" s="51">
        <f t="shared" si="31"/>
        <v>1.2846274075918176</v>
      </c>
      <c r="J89" s="53">
        <f t="shared" si="35"/>
        <v>1.6076565010409281</v>
      </c>
    </row>
    <row r="90" spans="2:14">
      <c r="B90" s="38">
        <f t="shared" si="24"/>
        <v>14.5</v>
      </c>
      <c r="C90" s="54">
        <f t="shared" si="25"/>
        <v>13.100660185885634</v>
      </c>
      <c r="D90" s="39">
        <f t="shared" si="26"/>
        <v>221.97999999999996</v>
      </c>
      <c r="E90" s="39">
        <f t="shared" si="27"/>
        <v>305.36499999999995</v>
      </c>
      <c r="F90" s="55">
        <f t="shared" si="33"/>
        <v>0.78684999999999994</v>
      </c>
      <c r="G90" s="55">
        <f t="shared" si="29"/>
        <v>0.11257208228669252</v>
      </c>
      <c r="H90" s="56">
        <f t="shared" si="34"/>
        <v>0.14080848398681214</v>
      </c>
      <c r="I90" s="55">
        <f t="shared" si="31"/>
        <v>1.2846274075918176</v>
      </c>
      <c r="J90" s="57">
        <f t="shared" si="35"/>
        <v>1.6068498874369279</v>
      </c>
    </row>
    <row r="99" spans="2:16" ht="22.8">
      <c r="E99" s="11" t="s">
        <v>56</v>
      </c>
      <c r="F99" s="11"/>
      <c r="G99" s="11"/>
      <c r="H99" s="11"/>
      <c r="I99" s="11"/>
      <c r="J99" s="11"/>
      <c r="K99" s="11"/>
      <c r="L99" s="11"/>
      <c r="N99" s="1"/>
      <c r="O99" s="1"/>
    </row>
    <row r="100" spans="2:16" ht="24.6">
      <c r="E100" s="11" t="s">
        <v>1</v>
      </c>
      <c r="F100" s="11"/>
      <c r="G100" s="11"/>
      <c r="H100" s="11"/>
      <c r="I100" s="11"/>
      <c r="J100" s="11"/>
      <c r="K100" s="11"/>
      <c r="L100" s="11"/>
      <c r="M100" s="2" t="s">
        <v>2</v>
      </c>
      <c r="N100" s="1"/>
      <c r="O100" s="1"/>
    </row>
    <row r="101" spans="2:16" ht="22.8">
      <c r="E101" s="12" t="s">
        <v>3</v>
      </c>
      <c r="F101" s="12"/>
      <c r="G101" s="12"/>
      <c r="H101" s="12"/>
      <c r="I101" s="12"/>
      <c r="J101" s="12"/>
      <c r="K101" s="12"/>
      <c r="L101" s="12"/>
      <c r="M101" s="10"/>
      <c r="N101" s="1"/>
      <c r="O101" s="1"/>
    </row>
    <row r="102" spans="2:16">
      <c r="N102" s="1"/>
      <c r="O102" s="1"/>
    </row>
    <row r="103" spans="2:16">
      <c r="B103" s="13"/>
      <c r="C103" s="14" t="s">
        <v>4</v>
      </c>
      <c r="D103" s="14" t="s">
        <v>4</v>
      </c>
      <c r="E103" s="15" t="s">
        <v>5</v>
      </c>
      <c r="F103" s="15" t="s">
        <v>6</v>
      </c>
      <c r="G103" s="15" t="s">
        <v>7</v>
      </c>
      <c r="H103" s="15" t="s">
        <v>8</v>
      </c>
      <c r="I103" s="15" t="s">
        <v>9</v>
      </c>
      <c r="J103" s="15" t="s">
        <v>7</v>
      </c>
      <c r="K103" s="15" t="s">
        <v>7</v>
      </c>
      <c r="L103" s="15" t="s">
        <v>7</v>
      </c>
      <c r="M103" s="15" t="s">
        <v>10</v>
      </c>
      <c r="N103" s="16" t="s">
        <v>11</v>
      </c>
      <c r="O103" s="16" t="s">
        <v>12</v>
      </c>
      <c r="P103" s="17" t="s">
        <v>12</v>
      </c>
    </row>
    <row r="104" spans="2:16">
      <c r="B104" s="18" t="s">
        <v>13</v>
      </c>
      <c r="C104" s="19" t="s">
        <v>14</v>
      </c>
      <c r="D104" s="19" t="s">
        <v>14</v>
      </c>
      <c r="E104" s="20" t="s">
        <v>14</v>
      </c>
      <c r="F104" s="20" t="s">
        <v>14</v>
      </c>
      <c r="G104" s="20" t="s">
        <v>15</v>
      </c>
      <c r="H104" s="20" t="s">
        <v>16</v>
      </c>
      <c r="I104" s="20" t="s">
        <v>17</v>
      </c>
      <c r="J104" s="20" t="s">
        <v>18</v>
      </c>
      <c r="K104" s="20" t="s">
        <v>19</v>
      </c>
      <c r="L104" s="20" t="s">
        <v>20</v>
      </c>
      <c r="M104" s="20" t="s">
        <v>21</v>
      </c>
      <c r="N104" s="21" t="s">
        <v>22</v>
      </c>
      <c r="O104" s="21" t="s">
        <v>22</v>
      </c>
      <c r="P104" s="22" t="s">
        <v>22</v>
      </c>
    </row>
    <row r="105" spans="2:16" ht="16.2">
      <c r="B105" s="23"/>
      <c r="C105" s="19" t="s">
        <v>23</v>
      </c>
      <c r="D105" s="19" t="s">
        <v>24</v>
      </c>
      <c r="E105" s="20" t="s">
        <v>25</v>
      </c>
      <c r="F105" s="20" t="s">
        <v>25</v>
      </c>
      <c r="G105" s="25"/>
      <c r="H105" s="20" t="s">
        <v>7</v>
      </c>
      <c r="I105" s="25"/>
      <c r="J105" s="25"/>
      <c r="K105" s="20" t="s">
        <v>26</v>
      </c>
      <c r="L105" s="20" t="s">
        <v>27</v>
      </c>
      <c r="M105" s="20" t="s">
        <v>28</v>
      </c>
      <c r="N105" s="26"/>
      <c r="O105" s="21" t="s">
        <v>29</v>
      </c>
      <c r="P105" s="22" t="s">
        <v>30</v>
      </c>
    </row>
    <row r="106" spans="2:16" ht="23.4">
      <c r="B106" s="27" t="s">
        <v>31</v>
      </c>
      <c r="C106" s="28" t="s">
        <v>32</v>
      </c>
      <c r="D106" s="28" t="s">
        <v>33</v>
      </c>
      <c r="E106" s="29" t="s">
        <v>34</v>
      </c>
      <c r="F106" s="30" t="s">
        <v>35</v>
      </c>
      <c r="G106" s="31" t="s">
        <v>36</v>
      </c>
      <c r="H106" s="31" t="s">
        <v>37</v>
      </c>
      <c r="I106" s="31" t="s">
        <v>38</v>
      </c>
      <c r="J106" s="31" t="s">
        <v>39</v>
      </c>
      <c r="K106" s="20" t="s">
        <v>40</v>
      </c>
      <c r="L106" s="25"/>
      <c r="M106" s="25"/>
      <c r="N106" s="26"/>
      <c r="O106" s="32" t="s">
        <v>41</v>
      </c>
      <c r="P106" s="22" t="s">
        <v>7</v>
      </c>
    </row>
    <row r="107" spans="2:16" ht="21">
      <c r="B107" s="38"/>
      <c r="C107" s="39"/>
      <c r="D107" s="39"/>
      <c r="E107" s="39"/>
      <c r="F107" s="39"/>
      <c r="G107" s="39"/>
      <c r="H107" s="39"/>
      <c r="I107" s="39"/>
      <c r="J107" s="42"/>
      <c r="K107" s="43" t="s">
        <v>42</v>
      </c>
      <c r="L107" s="43" t="s">
        <v>43</v>
      </c>
      <c r="M107" s="43" t="s">
        <v>44</v>
      </c>
      <c r="N107" s="44" t="s">
        <v>45</v>
      </c>
      <c r="O107" s="45"/>
      <c r="P107" s="46" t="s">
        <v>46</v>
      </c>
    </row>
    <row r="108" spans="2:16">
      <c r="B108" s="33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5"/>
      <c r="O108" s="35"/>
      <c r="P108" s="36"/>
    </row>
    <row r="109" spans="2:16">
      <c r="B109" s="33">
        <v>1.5</v>
      </c>
      <c r="C109" s="34"/>
      <c r="D109" s="34">
        <v>15.11</v>
      </c>
      <c r="E109" s="34">
        <f>F109</f>
        <v>22.664999999999999</v>
      </c>
      <c r="F109" s="34">
        <f>B109*D109</f>
        <v>22.664999999999999</v>
      </c>
      <c r="G109" s="35">
        <f>2.2/(1.2+E109/100)</f>
        <v>1.5420740896505802</v>
      </c>
      <c r="H109" s="34">
        <v>0.7</v>
      </c>
      <c r="I109" s="34">
        <v>94.77</v>
      </c>
      <c r="J109" s="35">
        <f>EXP(1.63+9.7/(I109+0.001)-(15.7/(I109+0.001))^2)</f>
        <v>5.5008791458182946</v>
      </c>
      <c r="K109" s="34">
        <v>1.05</v>
      </c>
      <c r="L109" s="34">
        <v>0.75</v>
      </c>
      <c r="M109" s="34">
        <v>1</v>
      </c>
      <c r="N109" s="35">
        <v>11</v>
      </c>
      <c r="O109" s="35">
        <f>N109*M109*L109*K109*H109*G109</f>
        <v>9.3507517611187048</v>
      </c>
      <c r="P109" s="37">
        <f>O109+J109</f>
        <v>14.851630906937</v>
      </c>
    </row>
    <row r="110" spans="2:16">
      <c r="B110" s="33">
        <v>2.5</v>
      </c>
      <c r="C110" s="34"/>
      <c r="D110" s="34">
        <v>15.11</v>
      </c>
      <c r="E110" s="34">
        <f t="shared" ref="E110:E112" si="36">F110</f>
        <v>37.774999999999999</v>
      </c>
      <c r="F110" s="34">
        <f t="shared" ref="F110:F113" si="37">B110*D110</f>
        <v>37.774999999999999</v>
      </c>
      <c r="G110" s="35">
        <f t="shared" ref="G110:G121" si="38">2.2/(1.2+E110/100)</f>
        <v>1.3943907463159564</v>
      </c>
      <c r="H110" s="34">
        <v>0.7</v>
      </c>
      <c r="I110" s="34">
        <v>94.77</v>
      </c>
      <c r="J110" s="35">
        <f t="shared" ref="J110:J119" si="39">EXP(1.63+9.7/(I110+0.001)-(15.7/(I110+0.001))^2)</f>
        <v>5.5008791458182946</v>
      </c>
      <c r="K110" s="34">
        <v>1.05</v>
      </c>
      <c r="L110" s="34">
        <v>0.75</v>
      </c>
      <c r="M110" s="34">
        <v>1</v>
      </c>
      <c r="N110" s="35">
        <v>11</v>
      </c>
      <c r="O110" s="35">
        <f t="shared" ref="O110:O121" si="40">N110*M110*L110*K110*H110*G110</f>
        <v>8.4552368879733795</v>
      </c>
      <c r="P110" s="37">
        <f t="shared" ref="P110:P121" si="41">O110+J110</f>
        <v>13.956116033791673</v>
      </c>
    </row>
    <row r="111" spans="2:16">
      <c r="B111" s="33">
        <v>3</v>
      </c>
      <c r="C111" s="34"/>
      <c r="D111" s="34">
        <v>16.97</v>
      </c>
      <c r="E111" s="34">
        <f t="shared" si="36"/>
        <v>50.91</v>
      </c>
      <c r="F111" s="34">
        <f t="shared" si="37"/>
        <v>50.91</v>
      </c>
      <c r="G111" s="35">
        <f t="shared" si="38"/>
        <v>1.2872271956000236</v>
      </c>
      <c r="H111" s="34">
        <v>0.7</v>
      </c>
      <c r="I111" s="34">
        <v>56.77</v>
      </c>
      <c r="J111" s="35">
        <f t="shared" si="39"/>
        <v>5.6090545535229452</v>
      </c>
      <c r="K111" s="34">
        <v>1.05</v>
      </c>
      <c r="L111" s="34">
        <v>0.75</v>
      </c>
      <c r="M111" s="34">
        <v>1</v>
      </c>
      <c r="N111" s="35">
        <v>10</v>
      </c>
      <c r="O111" s="35">
        <f t="shared" si="40"/>
        <v>7.0958399157451293</v>
      </c>
      <c r="P111" s="37">
        <f t="shared" si="41"/>
        <v>12.704894469268075</v>
      </c>
    </row>
    <row r="112" spans="2:16">
      <c r="B112" s="33">
        <v>4.5</v>
      </c>
      <c r="C112" s="34"/>
      <c r="D112" s="34">
        <v>16.97</v>
      </c>
      <c r="E112" s="34">
        <f t="shared" si="36"/>
        <v>76.364999999999995</v>
      </c>
      <c r="F112" s="34">
        <f t="shared" si="37"/>
        <v>76.364999999999995</v>
      </c>
      <c r="G112" s="35">
        <f t="shared" si="38"/>
        <v>1.1203625900746061</v>
      </c>
      <c r="H112" s="34">
        <v>0.7</v>
      </c>
      <c r="I112" s="34">
        <v>56.77</v>
      </c>
      <c r="J112" s="35">
        <f t="shared" si="39"/>
        <v>5.6090545535229452</v>
      </c>
      <c r="K112" s="34">
        <v>1.05</v>
      </c>
      <c r="L112" s="34">
        <v>1</v>
      </c>
      <c r="M112" s="34">
        <v>1</v>
      </c>
      <c r="N112" s="35">
        <v>3</v>
      </c>
      <c r="O112" s="35">
        <f t="shared" si="40"/>
        <v>2.4703995111145067</v>
      </c>
      <c r="P112" s="37">
        <f t="shared" si="41"/>
        <v>8.0794540646374529</v>
      </c>
    </row>
    <row r="113" spans="2:16">
      <c r="B113" s="33">
        <v>6</v>
      </c>
      <c r="C113" s="34">
        <v>20.21</v>
      </c>
      <c r="D113" s="34">
        <v>15.6</v>
      </c>
      <c r="E113" s="34">
        <f>F113</f>
        <v>93.6</v>
      </c>
      <c r="F113" s="34">
        <f t="shared" si="37"/>
        <v>93.6</v>
      </c>
      <c r="G113" s="35">
        <f t="shared" si="38"/>
        <v>1.0299625468164795</v>
      </c>
      <c r="H113" s="34">
        <v>0.7</v>
      </c>
      <c r="I113" s="34">
        <v>80.58</v>
      </c>
      <c r="J113" s="35">
        <f t="shared" si="39"/>
        <v>5.5423305519989405</v>
      </c>
      <c r="K113" s="34">
        <v>1.05</v>
      </c>
      <c r="L113" s="34">
        <v>1</v>
      </c>
      <c r="M113" s="34">
        <v>1</v>
      </c>
      <c r="N113" s="35">
        <v>12</v>
      </c>
      <c r="O113" s="35">
        <f t="shared" si="40"/>
        <v>9.0842696629213489</v>
      </c>
      <c r="P113" s="37">
        <f t="shared" si="41"/>
        <v>14.626600214920289</v>
      </c>
    </row>
    <row r="114" spans="2:16">
      <c r="B114" s="33">
        <v>7</v>
      </c>
      <c r="C114" s="34">
        <v>20.21</v>
      </c>
      <c r="D114" s="34">
        <v>15.6</v>
      </c>
      <c r="E114" s="34">
        <f>F114-(B114-6)*9.81</f>
        <v>104</v>
      </c>
      <c r="F114" s="34">
        <f>F113+(B114-B113)*C113</f>
        <v>113.81</v>
      </c>
      <c r="G114" s="35">
        <f t="shared" si="38"/>
        <v>0.9821428571428571</v>
      </c>
      <c r="H114" s="34">
        <v>0.7</v>
      </c>
      <c r="I114" s="34">
        <v>80.58</v>
      </c>
      <c r="J114" s="35">
        <f t="shared" si="39"/>
        <v>5.5423305519989405</v>
      </c>
      <c r="K114" s="34">
        <v>1.05</v>
      </c>
      <c r="L114" s="34">
        <v>1</v>
      </c>
      <c r="M114" s="34">
        <v>1</v>
      </c>
      <c r="N114" s="35">
        <v>12</v>
      </c>
      <c r="O114" s="35">
        <f t="shared" si="40"/>
        <v>8.6624999999999996</v>
      </c>
      <c r="P114" s="37">
        <f t="shared" si="41"/>
        <v>14.20483055199894</v>
      </c>
    </row>
    <row r="115" spans="2:16">
      <c r="B115" s="33">
        <v>7.5</v>
      </c>
      <c r="C115" s="34">
        <v>24.43</v>
      </c>
      <c r="D115" s="34">
        <v>17.850000000000001</v>
      </c>
      <c r="E115" s="34">
        <f>F115-(B115-6)*9.81</f>
        <v>109.2</v>
      </c>
      <c r="F115" s="34">
        <f t="shared" ref="F115:F121" si="42">F114+(B115-B114)*C114</f>
        <v>123.91500000000001</v>
      </c>
      <c r="G115" s="35">
        <f t="shared" si="38"/>
        <v>0.95986038394415374</v>
      </c>
      <c r="H115" s="34">
        <v>0.7</v>
      </c>
      <c r="I115" s="34">
        <v>95.76</v>
      </c>
      <c r="J115" s="35">
        <f t="shared" si="39"/>
        <v>5.4981644394464144</v>
      </c>
      <c r="K115" s="34">
        <v>1.05</v>
      </c>
      <c r="L115" s="34">
        <v>1</v>
      </c>
      <c r="M115" s="34">
        <v>1</v>
      </c>
      <c r="N115" s="35">
        <v>16</v>
      </c>
      <c r="O115" s="35">
        <f t="shared" si="40"/>
        <v>11.287958115183248</v>
      </c>
      <c r="P115" s="37">
        <f t="shared" si="41"/>
        <v>16.786122554629664</v>
      </c>
    </row>
    <row r="116" spans="2:16">
      <c r="B116" s="33">
        <v>9</v>
      </c>
      <c r="C116" s="34">
        <v>22.27</v>
      </c>
      <c r="D116" s="34">
        <v>17.850000000000001</v>
      </c>
      <c r="E116" s="34">
        <f>F116-(B116-6)*9.81</f>
        <v>131.13</v>
      </c>
      <c r="F116" s="34">
        <f t="shared" si="42"/>
        <v>160.56</v>
      </c>
      <c r="G116" s="35">
        <f t="shared" si="38"/>
        <v>0.87604029785370141</v>
      </c>
      <c r="H116" s="34">
        <v>0.7</v>
      </c>
      <c r="I116" s="34">
        <v>95.76</v>
      </c>
      <c r="J116" s="35">
        <f t="shared" si="39"/>
        <v>5.4981644394464144</v>
      </c>
      <c r="K116" s="34">
        <v>1.05</v>
      </c>
      <c r="L116" s="34">
        <v>1</v>
      </c>
      <c r="M116" s="34">
        <v>1</v>
      </c>
      <c r="N116" s="35">
        <v>22</v>
      </c>
      <c r="O116" s="35">
        <f t="shared" si="40"/>
        <v>14.165571616294354</v>
      </c>
      <c r="P116" s="37">
        <f t="shared" si="41"/>
        <v>19.66373605574077</v>
      </c>
    </row>
    <row r="117" spans="2:16">
      <c r="B117" s="33">
        <v>10.5</v>
      </c>
      <c r="C117" s="34">
        <v>22.27</v>
      </c>
      <c r="D117" s="34">
        <v>17.850000000000001</v>
      </c>
      <c r="E117" s="34">
        <f t="shared" ref="E117:E121" si="43">F117-(B117-6)*9.81</f>
        <v>149.82</v>
      </c>
      <c r="F117" s="34">
        <f t="shared" si="42"/>
        <v>193.965</v>
      </c>
      <c r="G117" s="35">
        <f t="shared" si="38"/>
        <v>0.81535838707286346</v>
      </c>
      <c r="H117" s="34">
        <v>0.7</v>
      </c>
      <c r="I117" s="34">
        <v>95.76</v>
      </c>
      <c r="J117" s="35">
        <f t="shared" si="39"/>
        <v>5.4981644394464144</v>
      </c>
      <c r="K117" s="34">
        <v>1.05</v>
      </c>
      <c r="L117" s="34">
        <v>1</v>
      </c>
      <c r="M117" s="34">
        <v>1</v>
      </c>
      <c r="N117" s="35">
        <v>21</v>
      </c>
      <c r="O117" s="35">
        <f t="shared" si="40"/>
        <v>12.585056704469647</v>
      </c>
      <c r="P117" s="37">
        <f t="shared" si="41"/>
        <v>18.083221143916063</v>
      </c>
    </row>
    <row r="118" spans="2:16">
      <c r="B118" s="33">
        <v>12</v>
      </c>
      <c r="C118" s="34">
        <v>22.27</v>
      </c>
      <c r="D118" s="34">
        <v>17.850000000000001</v>
      </c>
      <c r="E118" s="34">
        <f t="shared" si="43"/>
        <v>168.51</v>
      </c>
      <c r="F118" s="34">
        <f t="shared" si="42"/>
        <v>227.37</v>
      </c>
      <c r="G118" s="35">
        <f t="shared" si="38"/>
        <v>0.76253856018855515</v>
      </c>
      <c r="H118" s="34">
        <v>0.7</v>
      </c>
      <c r="I118" s="34">
        <v>95.76</v>
      </c>
      <c r="J118" s="35">
        <f t="shared" si="39"/>
        <v>5.4981644394464144</v>
      </c>
      <c r="K118" s="34">
        <v>1.05</v>
      </c>
      <c r="L118" s="34">
        <v>1</v>
      </c>
      <c r="M118" s="34">
        <v>1</v>
      </c>
      <c r="N118" s="35">
        <v>29</v>
      </c>
      <c r="O118" s="35">
        <f t="shared" si="40"/>
        <v>16.253509410419053</v>
      </c>
      <c r="P118" s="37">
        <f t="shared" si="41"/>
        <v>21.751673849865469</v>
      </c>
    </row>
    <row r="119" spans="2:16">
      <c r="B119" s="33">
        <v>13</v>
      </c>
      <c r="C119" s="34">
        <v>22.27</v>
      </c>
      <c r="D119" s="34">
        <v>17.850000000000001</v>
      </c>
      <c r="E119" s="34">
        <f t="shared" si="43"/>
        <v>180.97000000000003</v>
      </c>
      <c r="F119" s="34">
        <f t="shared" si="42"/>
        <v>249.64000000000001</v>
      </c>
      <c r="G119" s="35">
        <f t="shared" si="38"/>
        <v>0.73096986410605702</v>
      </c>
      <c r="H119" s="34">
        <v>0.7</v>
      </c>
      <c r="I119" s="34">
        <v>95.76</v>
      </c>
      <c r="J119" s="35">
        <f t="shared" si="39"/>
        <v>5.4981644394464144</v>
      </c>
      <c r="K119" s="34">
        <v>1.05</v>
      </c>
      <c r="L119" s="34">
        <v>1</v>
      </c>
      <c r="M119" s="34">
        <v>1</v>
      </c>
      <c r="N119" s="35">
        <v>29</v>
      </c>
      <c r="O119" s="35">
        <f t="shared" si="40"/>
        <v>15.580622653420606</v>
      </c>
      <c r="P119" s="37">
        <f t="shared" si="41"/>
        <v>21.078787092867021</v>
      </c>
    </row>
    <row r="120" spans="2:16">
      <c r="B120" s="33">
        <v>13.5</v>
      </c>
      <c r="C120" s="34">
        <v>24.03</v>
      </c>
      <c r="D120" s="34">
        <v>18.93</v>
      </c>
      <c r="E120" s="34">
        <f t="shared" si="43"/>
        <v>187.20000000000005</v>
      </c>
      <c r="F120" s="34">
        <f t="shared" si="42"/>
        <v>260.77500000000003</v>
      </c>
      <c r="G120" s="35">
        <f t="shared" si="38"/>
        <v>0.71614583333333326</v>
      </c>
      <c r="H120" s="34">
        <v>0.7</v>
      </c>
      <c r="I120" s="34">
        <v>68.62</v>
      </c>
      <c r="J120" s="35">
        <f>EXP(1.63+9.7/(I120+0.001)-(15.7/(I120+0.001))^2)</f>
        <v>5.5790021680111677</v>
      </c>
      <c r="K120" s="34">
        <v>1.05</v>
      </c>
      <c r="L120" s="34">
        <v>1</v>
      </c>
      <c r="M120" s="34">
        <v>1</v>
      </c>
      <c r="N120" s="35">
        <v>42</v>
      </c>
      <c r="O120" s="35">
        <f t="shared" si="40"/>
        <v>22.107421874999996</v>
      </c>
      <c r="P120" s="37">
        <f t="shared" si="41"/>
        <v>27.686424043011165</v>
      </c>
    </row>
    <row r="121" spans="2:16">
      <c r="B121" s="38">
        <v>15</v>
      </c>
      <c r="C121" s="39">
        <v>24.03</v>
      </c>
      <c r="D121" s="39">
        <v>18.93</v>
      </c>
      <c r="E121" s="39">
        <f t="shared" si="43"/>
        <v>208.53000000000003</v>
      </c>
      <c r="F121" s="39">
        <f t="shared" si="42"/>
        <v>296.82000000000005</v>
      </c>
      <c r="G121" s="40">
        <f t="shared" si="38"/>
        <v>0.66964965147779498</v>
      </c>
      <c r="H121" s="39">
        <v>0.7</v>
      </c>
      <c r="I121" s="39">
        <v>68.62</v>
      </c>
      <c r="J121" s="40">
        <f t="shared" ref="J121" si="44">EXP(1.63+9.7/(I121+0.001)-(15.7/(I121+0.001))^2)</f>
        <v>5.5790021680111677</v>
      </c>
      <c r="K121" s="39">
        <v>1.05</v>
      </c>
      <c r="L121" s="39">
        <v>1</v>
      </c>
      <c r="M121" s="39">
        <v>1</v>
      </c>
      <c r="N121" s="40">
        <v>35</v>
      </c>
      <c r="O121" s="40">
        <f t="shared" si="40"/>
        <v>17.226737284266274</v>
      </c>
      <c r="P121" s="41">
        <f t="shared" si="41"/>
        <v>22.805739452277443</v>
      </c>
    </row>
    <row r="122" spans="2:16">
      <c r="G122" s="1"/>
      <c r="I122" s="7"/>
      <c r="J122" s="1"/>
      <c r="N122" s="1"/>
      <c r="O122" s="1"/>
      <c r="P122" s="5"/>
    </row>
    <row r="123" spans="2:16">
      <c r="G123" s="1"/>
      <c r="J123" s="1"/>
      <c r="N123" s="1"/>
      <c r="O123" s="1"/>
      <c r="P123" s="5"/>
    </row>
    <row r="124" spans="2:16">
      <c r="M124" s="1"/>
      <c r="N124" s="1"/>
    </row>
    <row r="125" spans="2:16">
      <c r="M125" s="1"/>
      <c r="N125" s="1"/>
    </row>
    <row r="126" spans="2:16" ht="20.399999999999999">
      <c r="B126" s="47" t="s">
        <v>13</v>
      </c>
      <c r="C126" s="48" t="s">
        <v>47</v>
      </c>
      <c r="D126" s="48" t="s">
        <v>48</v>
      </c>
      <c r="E126" s="48" t="s">
        <v>49</v>
      </c>
      <c r="F126" s="48" t="s">
        <v>50</v>
      </c>
      <c r="G126" s="48" t="s">
        <v>51</v>
      </c>
      <c r="H126" s="48" t="s">
        <v>52</v>
      </c>
      <c r="I126" s="48" t="s">
        <v>53</v>
      </c>
      <c r="J126" s="49" t="s">
        <v>54</v>
      </c>
      <c r="M126" s="1"/>
      <c r="N126" s="1"/>
    </row>
    <row r="127" spans="2:16" ht="15.6">
      <c r="B127" s="58" t="s">
        <v>31</v>
      </c>
      <c r="C127" s="59"/>
      <c r="D127" s="59"/>
      <c r="E127" s="59"/>
      <c r="F127" s="60"/>
      <c r="G127" s="59"/>
      <c r="H127" s="59"/>
      <c r="I127" s="59"/>
      <c r="J127" s="61"/>
      <c r="M127" s="1"/>
      <c r="N127" s="1"/>
    </row>
    <row r="128" spans="2:16">
      <c r="B128" s="33">
        <f>B109</f>
        <v>1.5</v>
      </c>
      <c r="C128" s="50">
        <f>P109</f>
        <v>14.851630906937</v>
      </c>
      <c r="D128" s="34">
        <f>E109</f>
        <v>22.664999999999999</v>
      </c>
      <c r="E128" s="34">
        <f>F109</f>
        <v>22.664999999999999</v>
      </c>
      <c r="F128" s="51">
        <f>1-0.00765*B128</f>
        <v>0.98852499999999999</v>
      </c>
      <c r="G128" s="51">
        <f>0.65*0.16*(E128/D128)*F128</f>
        <v>0.10280660000000001</v>
      </c>
      <c r="H128" s="52">
        <f>EXP((C128/14.1)+((C128/126)^2)-((C128/23.6)^3)+((C128/25.4)^4)-2.8)</f>
        <v>0.15487518773433229</v>
      </c>
      <c r="I128" s="51">
        <f>((10^2.24)/(6.8^2.56))</f>
        <v>1.2846274075918176</v>
      </c>
      <c r="J128" s="53">
        <f>(H128*I128)/G128</f>
        <v>1.9352542630478136</v>
      </c>
      <c r="M128" s="1"/>
      <c r="N128" s="1"/>
    </row>
    <row r="129" spans="2:14">
      <c r="B129" s="33">
        <f t="shared" ref="B129:B140" si="45">B110</f>
        <v>2.5</v>
      </c>
      <c r="C129" s="50">
        <f t="shared" ref="C129:C140" si="46">P110</f>
        <v>13.956116033791673</v>
      </c>
      <c r="D129" s="34">
        <f t="shared" ref="D129:D140" si="47">E110</f>
        <v>37.774999999999999</v>
      </c>
      <c r="E129" s="34">
        <f t="shared" ref="E129:E140" si="48">F110</f>
        <v>37.774999999999999</v>
      </c>
      <c r="F129" s="51">
        <f t="shared" ref="F129:F133" si="49">1-0.00765*B129</f>
        <v>0.98087500000000005</v>
      </c>
      <c r="G129" s="51">
        <f t="shared" ref="G129:G140" si="50">0.65*0.16*(E129/D129)*F129</f>
        <v>0.10201100000000002</v>
      </c>
      <c r="H129" s="52">
        <f t="shared" ref="H129:H140" si="51">EXP((C129/14.1)+((C129/126)^2)-((C129/23.6)^3)+((C129/25.4)^4)-2.8)</f>
        <v>0.14754876806977624</v>
      </c>
      <c r="I129" s="51">
        <f t="shared" ref="I129:I140" si="52">((10^2.24)/(6.8^2.56))</f>
        <v>1.2846274075918176</v>
      </c>
      <c r="J129" s="53">
        <f t="shared" ref="J129:J140" si="53">(H129*I129)/G129</f>
        <v>1.8580858085779275</v>
      </c>
      <c r="M129" s="1"/>
      <c r="N129" s="1"/>
    </row>
    <row r="130" spans="2:14">
      <c r="B130" s="33">
        <f t="shared" si="45"/>
        <v>3</v>
      </c>
      <c r="C130" s="50">
        <f t="shared" si="46"/>
        <v>12.704894469268075</v>
      </c>
      <c r="D130" s="34">
        <f t="shared" si="47"/>
        <v>50.91</v>
      </c>
      <c r="E130" s="34">
        <f t="shared" si="48"/>
        <v>50.91</v>
      </c>
      <c r="F130" s="51">
        <f t="shared" si="49"/>
        <v>0.97704999999999997</v>
      </c>
      <c r="G130" s="51">
        <f t="shared" si="50"/>
        <v>0.1016132</v>
      </c>
      <c r="H130" s="52">
        <f t="shared" si="51"/>
        <v>0.13776596400225435</v>
      </c>
      <c r="I130" s="51">
        <f t="shared" si="52"/>
        <v>1.2846274075918176</v>
      </c>
      <c r="J130" s="53">
        <f t="shared" si="53"/>
        <v>1.7416825096601984</v>
      </c>
      <c r="M130" s="1"/>
      <c r="N130" s="1"/>
    </row>
    <row r="131" spans="2:14">
      <c r="B131" s="33">
        <f t="shared" si="45"/>
        <v>4.5</v>
      </c>
      <c r="C131" s="50">
        <f t="shared" si="46"/>
        <v>8.0794540646374529</v>
      </c>
      <c r="D131" s="34">
        <f t="shared" si="47"/>
        <v>76.364999999999995</v>
      </c>
      <c r="E131" s="34">
        <f t="shared" si="48"/>
        <v>76.364999999999995</v>
      </c>
      <c r="F131" s="51">
        <f t="shared" si="49"/>
        <v>0.96557499999999996</v>
      </c>
      <c r="G131" s="51">
        <f t="shared" si="50"/>
        <v>0.1004198</v>
      </c>
      <c r="H131" s="52">
        <f t="shared" si="51"/>
        <v>0.10510825989038154</v>
      </c>
      <c r="I131" s="51">
        <f t="shared" si="52"/>
        <v>1.2846274075918176</v>
      </c>
      <c r="J131" s="53">
        <f t="shared" si="53"/>
        <v>1.344604862979889</v>
      </c>
      <c r="M131" s="1"/>
      <c r="N131" s="1"/>
    </row>
    <row r="132" spans="2:14">
      <c r="B132" s="33">
        <f t="shared" si="45"/>
        <v>6</v>
      </c>
      <c r="C132" s="50">
        <f t="shared" si="46"/>
        <v>14.626600214920289</v>
      </c>
      <c r="D132" s="34">
        <f t="shared" si="47"/>
        <v>93.6</v>
      </c>
      <c r="E132" s="34">
        <f t="shared" si="48"/>
        <v>93.6</v>
      </c>
      <c r="F132" s="51">
        <f t="shared" si="49"/>
        <v>0.95409999999999995</v>
      </c>
      <c r="G132" s="51">
        <f t="shared" si="50"/>
        <v>9.9226400000000006E-2</v>
      </c>
      <c r="H132" s="52">
        <f t="shared" si="51"/>
        <v>0.15300568861201724</v>
      </c>
      <c r="I132" s="51">
        <f t="shared" si="52"/>
        <v>1.2846274075918176</v>
      </c>
      <c r="J132" s="53">
        <f t="shared" si="53"/>
        <v>1.9808770761456285</v>
      </c>
      <c r="M132" s="1"/>
      <c r="N132" s="1"/>
    </row>
    <row r="133" spans="2:14">
      <c r="B133" s="33">
        <f t="shared" si="45"/>
        <v>7</v>
      </c>
      <c r="C133" s="50">
        <f t="shared" si="46"/>
        <v>14.20483055199894</v>
      </c>
      <c r="D133" s="34">
        <f t="shared" si="47"/>
        <v>104</v>
      </c>
      <c r="E133" s="34">
        <f t="shared" si="48"/>
        <v>113.81</v>
      </c>
      <c r="F133" s="51">
        <f t="shared" si="49"/>
        <v>0.94645000000000001</v>
      </c>
      <c r="G133" s="51">
        <f t="shared" si="50"/>
        <v>0.10771547450000001</v>
      </c>
      <c r="H133" s="52">
        <f t="shared" si="51"/>
        <v>0.14955398844126583</v>
      </c>
      <c r="I133" s="51">
        <f t="shared" si="52"/>
        <v>1.2846274075918176</v>
      </c>
      <c r="J133" s="53">
        <f t="shared" si="53"/>
        <v>1.7835984417106194</v>
      </c>
      <c r="M133" s="1"/>
      <c r="N133" s="1"/>
    </row>
    <row r="134" spans="2:14">
      <c r="B134" s="33">
        <f t="shared" si="45"/>
        <v>7.5</v>
      </c>
      <c r="C134" s="50">
        <f t="shared" si="46"/>
        <v>16.786122554629664</v>
      </c>
      <c r="D134" s="34">
        <f t="shared" si="47"/>
        <v>109.2</v>
      </c>
      <c r="E134" s="34">
        <f t="shared" si="48"/>
        <v>123.91500000000001</v>
      </c>
      <c r="F134" s="51">
        <f>1-0.00765*B134</f>
        <v>0.94262500000000005</v>
      </c>
      <c r="G134" s="51">
        <f t="shared" si="50"/>
        <v>0.11124321607142859</v>
      </c>
      <c r="H134" s="52">
        <f t="shared" si="51"/>
        <v>0.17190036672467204</v>
      </c>
      <c r="I134" s="51">
        <f t="shared" si="52"/>
        <v>1.2846274075918176</v>
      </c>
      <c r="J134" s="53">
        <f t="shared" si="53"/>
        <v>1.9850911387513819</v>
      </c>
      <c r="M134" s="1"/>
      <c r="N134" s="1"/>
    </row>
    <row r="135" spans="2:14">
      <c r="B135" s="33">
        <f t="shared" si="45"/>
        <v>9</v>
      </c>
      <c r="C135" s="50">
        <f t="shared" si="46"/>
        <v>19.66373605574077</v>
      </c>
      <c r="D135" s="34">
        <f t="shared" si="47"/>
        <v>131.13</v>
      </c>
      <c r="E135" s="34">
        <f t="shared" si="48"/>
        <v>160.56</v>
      </c>
      <c r="F135" s="51">
        <f>1-0.00765*B135</f>
        <v>0.93115000000000003</v>
      </c>
      <c r="G135" s="51">
        <f t="shared" si="50"/>
        <v>0.11857367632120799</v>
      </c>
      <c r="H135" s="52">
        <f t="shared" si="51"/>
        <v>0.20183505009360042</v>
      </c>
      <c r="I135" s="51">
        <f t="shared" si="52"/>
        <v>1.2846274075918176</v>
      </c>
      <c r="J135" s="53">
        <f t="shared" si="53"/>
        <v>2.1866812703059577</v>
      </c>
      <c r="M135" s="1"/>
      <c r="N135" s="1"/>
    </row>
    <row r="136" spans="2:14">
      <c r="B136" s="33">
        <f t="shared" si="45"/>
        <v>10.5</v>
      </c>
      <c r="C136" s="50">
        <f t="shared" si="46"/>
        <v>18.083221143916063</v>
      </c>
      <c r="D136" s="34">
        <f t="shared" si="47"/>
        <v>149.82</v>
      </c>
      <c r="E136" s="34">
        <f>F117</f>
        <v>193.965</v>
      </c>
      <c r="F136" s="63">
        <f>1.174-0.0267*B136</f>
        <v>0.89364999999999994</v>
      </c>
      <c r="G136" s="51">
        <f t="shared" si="50"/>
        <v>0.12032458626351625</v>
      </c>
      <c r="H136" s="52">
        <f t="shared" si="51"/>
        <v>0.18454226836199369</v>
      </c>
      <c r="I136" s="51">
        <f t="shared" si="52"/>
        <v>1.2846274075918176</v>
      </c>
      <c r="J136" s="53">
        <f t="shared" si="53"/>
        <v>1.9702378637545594</v>
      </c>
      <c r="M136" s="1"/>
      <c r="N136" s="1"/>
    </row>
    <row r="137" spans="2:14">
      <c r="B137" s="33">
        <f t="shared" si="45"/>
        <v>12</v>
      </c>
      <c r="C137" s="50">
        <f t="shared" si="46"/>
        <v>21.751673849865469</v>
      </c>
      <c r="D137" s="34">
        <f t="shared" si="47"/>
        <v>168.51</v>
      </c>
      <c r="E137" s="34">
        <f t="shared" si="48"/>
        <v>227.37</v>
      </c>
      <c r="F137" s="51">
        <f>1.174-0.0267*B137</f>
        <v>0.85359999999999991</v>
      </c>
      <c r="G137" s="51">
        <f t="shared" si="50"/>
        <v>0.11978301185686312</v>
      </c>
      <c r="H137" s="52">
        <f t="shared" si="51"/>
        <v>0.22931195395747231</v>
      </c>
      <c r="I137" s="51">
        <f t="shared" si="52"/>
        <v>1.2846274075918176</v>
      </c>
      <c r="J137" s="53">
        <f t="shared" si="53"/>
        <v>2.4592838030673008</v>
      </c>
      <c r="M137" s="1"/>
      <c r="N137" s="1"/>
    </row>
    <row r="138" spans="2:14">
      <c r="B138" s="33">
        <f t="shared" si="45"/>
        <v>13</v>
      </c>
      <c r="C138" s="50">
        <f t="shared" si="46"/>
        <v>21.078787092867021</v>
      </c>
      <c r="D138" s="34">
        <f t="shared" si="47"/>
        <v>180.97000000000003</v>
      </c>
      <c r="E138" s="34">
        <f t="shared" si="48"/>
        <v>249.64000000000001</v>
      </c>
      <c r="F138" s="51">
        <f>1.174-0.0267*B138</f>
        <v>0.82689999999999997</v>
      </c>
      <c r="G138" s="51">
        <f t="shared" si="50"/>
        <v>0.11862983292258386</v>
      </c>
      <c r="H138" s="52">
        <f t="shared" si="51"/>
        <v>0.21974308754874272</v>
      </c>
      <c r="I138" s="51">
        <f t="shared" si="52"/>
        <v>1.2846274075918176</v>
      </c>
      <c r="J138" s="53">
        <f t="shared" si="53"/>
        <v>2.3795700115179317</v>
      </c>
      <c r="M138" s="1"/>
      <c r="N138" s="1"/>
    </row>
    <row r="139" spans="2:14">
      <c r="B139" s="33">
        <f t="shared" si="45"/>
        <v>13.5</v>
      </c>
      <c r="C139" s="50">
        <f t="shared" si="46"/>
        <v>27.686424043011165</v>
      </c>
      <c r="D139" s="34">
        <f t="shared" si="47"/>
        <v>187.20000000000005</v>
      </c>
      <c r="E139" s="34">
        <f t="shared" si="48"/>
        <v>260.77500000000003</v>
      </c>
      <c r="F139" s="51">
        <f t="shared" ref="F139:F140" si="54">1.174-0.0267*B139</f>
        <v>0.81354999999999988</v>
      </c>
      <c r="G139" s="51">
        <f t="shared" si="50"/>
        <v>0.11786305624999999</v>
      </c>
      <c r="H139" s="52">
        <f t="shared" si="51"/>
        <v>0.37117872983752859</v>
      </c>
      <c r="I139" s="51">
        <f t="shared" si="52"/>
        <v>1.2846274075918176</v>
      </c>
      <c r="J139" s="53">
        <f t="shared" si="53"/>
        <v>4.0455965137456547</v>
      </c>
    </row>
    <row r="140" spans="2:14">
      <c r="B140" s="38">
        <f t="shared" si="45"/>
        <v>15</v>
      </c>
      <c r="C140" s="54">
        <f t="shared" si="46"/>
        <v>22.805739452277443</v>
      </c>
      <c r="D140" s="39">
        <f t="shared" si="47"/>
        <v>208.53000000000003</v>
      </c>
      <c r="E140" s="39">
        <f t="shared" si="48"/>
        <v>296.82000000000005</v>
      </c>
      <c r="F140" s="55">
        <f t="shared" si="54"/>
        <v>0.77349999999999985</v>
      </c>
      <c r="G140" s="55">
        <f t="shared" si="50"/>
        <v>0.11450337160120845</v>
      </c>
      <c r="H140" s="56">
        <f t="shared" si="51"/>
        <v>0.24602721681595466</v>
      </c>
      <c r="I140" s="55">
        <f t="shared" si="52"/>
        <v>1.2846274075918176</v>
      </c>
      <c r="J140" s="57">
        <f t="shared" si="53"/>
        <v>2.7602096018277797</v>
      </c>
    </row>
    <row r="141" spans="2:14">
      <c r="C141" s="5"/>
      <c r="F141" s="8"/>
      <c r="G141" s="8"/>
      <c r="H141" s="9"/>
      <c r="I141" s="8"/>
      <c r="J141" s="7"/>
    </row>
    <row r="142" spans="2:14">
      <c r="C142" s="5"/>
      <c r="F142" s="8"/>
      <c r="G142" s="8"/>
      <c r="H142" s="9"/>
      <c r="I142" s="8"/>
      <c r="J142" s="7"/>
    </row>
  </sheetData>
  <mergeCells count="8">
    <mergeCell ref="E1:L1"/>
    <mergeCell ref="E2:L2"/>
    <mergeCell ref="E3:L3"/>
    <mergeCell ref="E47:L47"/>
    <mergeCell ref="E48:L48"/>
    <mergeCell ref="E49:L49"/>
    <mergeCell ref="E99:L99"/>
    <mergeCell ref="E100:L10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hp</cp:lastModifiedBy>
  <cp:revision/>
  <dcterms:created xsi:type="dcterms:W3CDTF">2021-11-21T07:19:56Z</dcterms:created>
  <dcterms:modified xsi:type="dcterms:W3CDTF">2021-11-21T13:18:12Z</dcterms:modified>
  <cp:category/>
  <cp:contentStatus/>
</cp:coreProperties>
</file>