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scott40/ASU Dropbox/Brian Scott/ASU/R/Biocrust Recovery/"/>
    </mc:Choice>
  </mc:AlternateContent>
  <xr:revisionPtr revIDLastSave="0" documentId="13_ncr:1_{6A1511EB-8ECA-614A-B374-969170B3919F}" xr6:coauthVersionLast="47" xr6:coauthVersionMax="47" xr10:uidLastSave="{00000000-0000-0000-0000-000000000000}"/>
  <bookViews>
    <workbookView xWindow="1480" yWindow="500" windowWidth="29400" windowHeight="17340" xr2:uid="{00000000-000D-0000-FFFF-FFFF00000000}"/>
  </bookViews>
  <sheets>
    <sheet name="Results Summary" sheetId="5" r:id="rId1"/>
    <sheet name="16S std" sheetId="4" r:id="rId2"/>
    <sheet name="Plate1" sheetId="1" r:id="rId3"/>
    <sheet name="Plate2" sheetId="13" r:id="rId4"/>
    <sheet name="Results" sheetId="6" r:id="rId5"/>
    <sheet name="Calibration Curve" sheetId="7" r:id="rId6"/>
  </sheets>
  <externalReferences>
    <externalReference r:id="rId7"/>
    <externalReference r:id="rId8"/>
    <externalReference r:id="rId9"/>
  </externalReferences>
  <definedNames>
    <definedName name="_xlnm.Print_Area" localSheetId="2">Plate1!$A$1:$T$24</definedName>
    <definedName name="_xlnm.Print_Area" localSheetId="3">Plate2!$A$1:$T$24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0" i="5" l="1"/>
  <c r="C110" i="5"/>
  <c r="D110" i="5"/>
  <c r="E110" i="5"/>
  <c r="F110" i="5"/>
  <c r="G110" i="5"/>
  <c r="H110" i="5"/>
  <c r="I110" i="5"/>
  <c r="J110" i="5"/>
  <c r="K110" i="5"/>
  <c r="B111" i="5"/>
  <c r="C111" i="5"/>
  <c r="D111" i="5"/>
  <c r="E111" i="5"/>
  <c r="F111" i="5"/>
  <c r="G111" i="5"/>
  <c r="H111" i="5"/>
  <c r="I111" i="5"/>
  <c r="J111" i="5"/>
  <c r="K111" i="5"/>
  <c r="C109" i="5"/>
  <c r="D109" i="5"/>
  <c r="E109" i="5"/>
  <c r="F109" i="5"/>
  <c r="G109" i="5"/>
  <c r="H109" i="5"/>
  <c r="I109" i="5"/>
  <c r="J109" i="5"/>
  <c r="K109" i="5"/>
  <c r="B109" i="5"/>
  <c r="B107" i="5"/>
  <c r="C107" i="5"/>
  <c r="D107" i="5"/>
  <c r="E107" i="5"/>
  <c r="F107" i="5"/>
  <c r="G107" i="5"/>
  <c r="H107" i="5"/>
  <c r="I107" i="5"/>
  <c r="J107" i="5"/>
  <c r="K107" i="5"/>
  <c r="B108" i="5"/>
  <c r="C108" i="5"/>
  <c r="D108" i="5"/>
  <c r="E108" i="5"/>
  <c r="F108" i="5"/>
  <c r="G108" i="5"/>
  <c r="H108" i="5"/>
  <c r="I108" i="5"/>
  <c r="J108" i="5"/>
  <c r="K108" i="5"/>
  <c r="C106" i="5"/>
  <c r="D106" i="5"/>
  <c r="E106" i="5"/>
  <c r="F106" i="5"/>
  <c r="G106" i="5"/>
  <c r="H106" i="5"/>
  <c r="I106" i="5"/>
  <c r="J106" i="5"/>
  <c r="K106" i="5"/>
  <c r="B106" i="5"/>
  <c r="B104" i="5"/>
  <c r="C104" i="5"/>
  <c r="D104" i="5"/>
  <c r="E104" i="5"/>
  <c r="F104" i="5"/>
  <c r="G104" i="5"/>
  <c r="H104" i="5"/>
  <c r="I104" i="5"/>
  <c r="J104" i="5"/>
  <c r="K104" i="5"/>
  <c r="B105" i="5"/>
  <c r="C105" i="5"/>
  <c r="D105" i="5"/>
  <c r="E105" i="5"/>
  <c r="F105" i="5"/>
  <c r="G105" i="5"/>
  <c r="H105" i="5"/>
  <c r="I105" i="5"/>
  <c r="J105" i="5"/>
  <c r="K105" i="5"/>
  <c r="C103" i="5"/>
  <c r="D103" i="5"/>
  <c r="E103" i="5"/>
  <c r="F103" i="5"/>
  <c r="G103" i="5"/>
  <c r="H103" i="5"/>
  <c r="I103" i="5"/>
  <c r="J103" i="5"/>
  <c r="K103" i="5"/>
  <c r="B103" i="5"/>
  <c r="O17" i="13" l="1"/>
  <c r="M16" i="13"/>
  <c r="M15" i="13"/>
  <c r="O13" i="13"/>
  <c r="K11" i="13"/>
  <c r="L11" i="13" s="1"/>
  <c r="H11" i="13"/>
  <c r="I11" i="13" s="1"/>
  <c r="E11" i="13"/>
  <c r="F11" i="13" s="1"/>
  <c r="B11" i="13"/>
  <c r="D11" i="13" s="1"/>
  <c r="K10" i="13"/>
  <c r="M10" i="13" s="1"/>
  <c r="H10" i="13"/>
  <c r="I10" i="13" s="1"/>
  <c r="E10" i="13"/>
  <c r="F10" i="13" s="1"/>
  <c r="B10" i="13"/>
  <c r="D10" i="13" s="1"/>
  <c r="K9" i="13"/>
  <c r="M9" i="13" s="1"/>
  <c r="H9" i="13"/>
  <c r="J9" i="13" s="1"/>
  <c r="E9" i="13"/>
  <c r="F9" i="13" s="1"/>
  <c r="B9" i="13"/>
  <c r="D9" i="13" s="1"/>
  <c r="K8" i="13"/>
  <c r="L8" i="13" s="1"/>
  <c r="H8" i="13"/>
  <c r="J8" i="13" s="1"/>
  <c r="E8" i="13"/>
  <c r="G8" i="13" s="1"/>
  <c r="D8" i="13"/>
  <c r="C8" i="13"/>
  <c r="B8" i="13"/>
  <c r="K7" i="13"/>
  <c r="M7" i="13" s="1"/>
  <c r="H7" i="13"/>
  <c r="J7" i="13" s="1"/>
  <c r="E7" i="13"/>
  <c r="G7" i="13" s="1"/>
  <c r="B7" i="13"/>
  <c r="K6" i="13"/>
  <c r="M6" i="13" s="1"/>
  <c r="H6" i="13"/>
  <c r="J6" i="13" s="1"/>
  <c r="E6" i="13"/>
  <c r="F6" i="13" s="1"/>
  <c r="B6" i="13"/>
  <c r="D6" i="13" s="1"/>
  <c r="F98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84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29" i="6"/>
  <c r="G93" i="6"/>
  <c r="F93" i="6"/>
  <c r="D116" i="6"/>
  <c r="E116" i="6"/>
  <c r="F116" i="6"/>
  <c r="G116" i="6"/>
  <c r="D117" i="6"/>
  <c r="E117" i="6"/>
  <c r="F117" i="6"/>
  <c r="G117" i="6"/>
  <c r="D118" i="6"/>
  <c r="E118" i="6"/>
  <c r="F118" i="6"/>
  <c r="G118" i="6"/>
  <c r="D119" i="6"/>
  <c r="E119" i="6"/>
  <c r="F119" i="6"/>
  <c r="G119" i="6"/>
  <c r="D84" i="6"/>
  <c r="E84" i="6"/>
  <c r="F84" i="6"/>
  <c r="G84" i="6"/>
  <c r="D108" i="6"/>
  <c r="E108" i="6"/>
  <c r="F108" i="6"/>
  <c r="G108" i="6"/>
  <c r="D109" i="6"/>
  <c r="E109" i="6"/>
  <c r="F109" i="6"/>
  <c r="G109" i="6"/>
  <c r="D110" i="6"/>
  <c r="E110" i="6"/>
  <c r="F110" i="6"/>
  <c r="G110" i="6"/>
  <c r="D111" i="6"/>
  <c r="E111" i="6"/>
  <c r="F111" i="6"/>
  <c r="G111" i="6"/>
  <c r="D112" i="6"/>
  <c r="E112" i="6"/>
  <c r="F112" i="6"/>
  <c r="G112" i="6"/>
  <c r="D113" i="6"/>
  <c r="E113" i="6"/>
  <c r="F113" i="6"/>
  <c r="G113" i="6"/>
  <c r="D114" i="6"/>
  <c r="E114" i="6"/>
  <c r="F114" i="6"/>
  <c r="G114" i="6"/>
  <c r="D115" i="6"/>
  <c r="E115" i="6"/>
  <c r="F115" i="6"/>
  <c r="G115" i="6"/>
  <c r="D85" i="6"/>
  <c r="E85" i="6"/>
  <c r="F85" i="6"/>
  <c r="G85" i="6"/>
  <c r="D86" i="6"/>
  <c r="E86" i="6"/>
  <c r="F86" i="6"/>
  <c r="G86" i="6"/>
  <c r="D87" i="6"/>
  <c r="E87" i="6"/>
  <c r="F87" i="6"/>
  <c r="G87" i="6"/>
  <c r="D88" i="6"/>
  <c r="E88" i="6"/>
  <c r="F88" i="6"/>
  <c r="G88" i="6"/>
  <c r="D89" i="6"/>
  <c r="E89" i="6"/>
  <c r="F89" i="6"/>
  <c r="G89" i="6"/>
  <c r="D90" i="6"/>
  <c r="E90" i="6"/>
  <c r="F90" i="6"/>
  <c r="G90" i="6"/>
  <c r="D91" i="6"/>
  <c r="E91" i="6"/>
  <c r="F91" i="6"/>
  <c r="G91" i="6"/>
  <c r="D92" i="6"/>
  <c r="E92" i="6"/>
  <c r="F92" i="6"/>
  <c r="G92" i="6"/>
  <c r="D93" i="6"/>
  <c r="E93" i="6"/>
  <c r="D94" i="6"/>
  <c r="E94" i="6"/>
  <c r="F94" i="6"/>
  <c r="G94" i="6"/>
  <c r="D95" i="6"/>
  <c r="E95" i="6"/>
  <c r="F95" i="6"/>
  <c r="G95" i="6"/>
  <c r="D96" i="6"/>
  <c r="E96" i="6"/>
  <c r="F96" i="6"/>
  <c r="G96" i="6"/>
  <c r="D97" i="6"/>
  <c r="E97" i="6"/>
  <c r="F97" i="6"/>
  <c r="G97" i="6"/>
  <c r="D98" i="6"/>
  <c r="E98" i="6"/>
  <c r="G98" i="6"/>
  <c r="D99" i="6"/>
  <c r="E99" i="6"/>
  <c r="F99" i="6"/>
  <c r="G99" i="6"/>
  <c r="D100" i="6"/>
  <c r="E100" i="6"/>
  <c r="F100" i="6"/>
  <c r="G100" i="6"/>
  <c r="D101" i="6"/>
  <c r="E101" i="6"/>
  <c r="F101" i="6"/>
  <c r="G101" i="6"/>
  <c r="D102" i="6"/>
  <c r="E102" i="6"/>
  <c r="F102" i="6"/>
  <c r="G102" i="6"/>
  <c r="D103" i="6"/>
  <c r="E103" i="6"/>
  <c r="F103" i="6"/>
  <c r="G103" i="6"/>
  <c r="D104" i="6"/>
  <c r="E104" i="6"/>
  <c r="F104" i="6"/>
  <c r="G104" i="6"/>
  <c r="D105" i="6"/>
  <c r="E105" i="6"/>
  <c r="F105" i="6"/>
  <c r="G105" i="6"/>
  <c r="D106" i="6"/>
  <c r="E106" i="6"/>
  <c r="F106" i="6"/>
  <c r="G106" i="6"/>
  <c r="D107" i="6"/>
  <c r="E107" i="6"/>
  <c r="F107" i="6"/>
  <c r="G107" i="6"/>
  <c r="H84" i="6"/>
  <c r="I84" i="6"/>
  <c r="D29" i="6"/>
  <c r="E29" i="6"/>
  <c r="F29" i="6"/>
  <c r="G29" i="6"/>
  <c r="H29" i="6"/>
  <c r="I29" i="6"/>
  <c r="D30" i="6"/>
  <c r="E30" i="6"/>
  <c r="F30" i="6"/>
  <c r="G30" i="6"/>
  <c r="H30" i="6"/>
  <c r="I30" i="6"/>
  <c r="D31" i="6"/>
  <c r="E31" i="6"/>
  <c r="F31" i="6"/>
  <c r="G31" i="6"/>
  <c r="H31" i="6"/>
  <c r="I31" i="6"/>
  <c r="D32" i="6"/>
  <c r="E32" i="6"/>
  <c r="F32" i="6"/>
  <c r="G32" i="6"/>
  <c r="H32" i="6"/>
  <c r="I32" i="6"/>
  <c r="D33" i="6"/>
  <c r="E33" i="6"/>
  <c r="F33" i="6"/>
  <c r="G33" i="6"/>
  <c r="H33" i="6"/>
  <c r="I33" i="6"/>
  <c r="D34" i="6"/>
  <c r="E34" i="6"/>
  <c r="F34" i="6"/>
  <c r="G34" i="6"/>
  <c r="H34" i="6"/>
  <c r="I34" i="6"/>
  <c r="D35" i="6"/>
  <c r="E35" i="6"/>
  <c r="F35" i="6"/>
  <c r="G35" i="6"/>
  <c r="H35" i="6"/>
  <c r="I35" i="6"/>
  <c r="D36" i="6"/>
  <c r="E36" i="6"/>
  <c r="F36" i="6"/>
  <c r="G36" i="6"/>
  <c r="H36" i="6"/>
  <c r="I36" i="6"/>
  <c r="D37" i="6"/>
  <c r="E37" i="6"/>
  <c r="F37" i="6"/>
  <c r="G37" i="6"/>
  <c r="H37" i="6"/>
  <c r="I37" i="6"/>
  <c r="D38" i="6"/>
  <c r="E38" i="6"/>
  <c r="F38" i="6"/>
  <c r="G38" i="6"/>
  <c r="H38" i="6"/>
  <c r="I38" i="6"/>
  <c r="D39" i="6"/>
  <c r="E39" i="6"/>
  <c r="F39" i="6"/>
  <c r="G39" i="6"/>
  <c r="H39" i="6"/>
  <c r="I39" i="6"/>
  <c r="D40" i="6"/>
  <c r="E40" i="6"/>
  <c r="F40" i="6"/>
  <c r="G40" i="6"/>
  <c r="H40" i="6"/>
  <c r="I40" i="6"/>
  <c r="D41" i="6"/>
  <c r="E41" i="6"/>
  <c r="F41" i="6"/>
  <c r="G41" i="6"/>
  <c r="H41" i="6"/>
  <c r="I41" i="6"/>
  <c r="D42" i="6"/>
  <c r="E42" i="6"/>
  <c r="F42" i="6"/>
  <c r="G42" i="6"/>
  <c r="H42" i="6"/>
  <c r="I42" i="6"/>
  <c r="D43" i="6"/>
  <c r="E43" i="6"/>
  <c r="F43" i="6"/>
  <c r="G43" i="6"/>
  <c r="H43" i="6"/>
  <c r="I43" i="6"/>
  <c r="D44" i="6"/>
  <c r="E44" i="6"/>
  <c r="F44" i="6"/>
  <c r="G44" i="6"/>
  <c r="H44" i="6"/>
  <c r="I44" i="6"/>
  <c r="D45" i="6"/>
  <c r="E45" i="6"/>
  <c r="F45" i="6"/>
  <c r="G45" i="6"/>
  <c r="H45" i="6"/>
  <c r="I45" i="6"/>
  <c r="D46" i="6"/>
  <c r="E46" i="6"/>
  <c r="F46" i="6"/>
  <c r="G46" i="6"/>
  <c r="H46" i="6"/>
  <c r="I46" i="6"/>
  <c r="D47" i="6"/>
  <c r="E47" i="6"/>
  <c r="F47" i="6"/>
  <c r="G47" i="6"/>
  <c r="H47" i="6"/>
  <c r="I47" i="6"/>
  <c r="D48" i="6"/>
  <c r="E48" i="6"/>
  <c r="F48" i="6"/>
  <c r="G48" i="6"/>
  <c r="H48" i="6"/>
  <c r="I48" i="6"/>
  <c r="D49" i="6"/>
  <c r="E49" i="6"/>
  <c r="F49" i="6"/>
  <c r="G49" i="6"/>
  <c r="H49" i="6"/>
  <c r="I49" i="6"/>
  <c r="D50" i="6"/>
  <c r="E50" i="6"/>
  <c r="F50" i="6"/>
  <c r="G50" i="6"/>
  <c r="H50" i="6"/>
  <c r="I50" i="6"/>
  <c r="D51" i="6"/>
  <c r="E51" i="6"/>
  <c r="F51" i="6"/>
  <c r="G51" i="6"/>
  <c r="H51" i="6"/>
  <c r="I51" i="6"/>
  <c r="D52" i="6"/>
  <c r="E52" i="6"/>
  <c r="F52" i="6"/>
  <c r="G52" i="6"/>
  <c r="H52" i="6"/>
  <c r="I52" i="6"/>
  <c r="D53" i="6"/>
  <c r="E53" i="6"/>
  <c r="F53" i="6"/>
  <c r="G53" i="6"/>
  <c r="H53" i="6"/>
  <c r="I53" i="6"/>
  <c r="D54" i="6"/>
  <c r="E54" i="6"/>
  <c r="F54" i="6"/>
  <c r="G54" i="6"/>
  <c r="H54" i="6"/>
  <c r="I54" i="6"/>
  <c r="D55" i="6"/>
  <c r="E55" i="6"/>
  <c r="F55" i="6"/>
  <c r="G55" i="6"/>
  <c r="H55" i="6"/>
  <c r="I55" i="6"/>
  <c r="D56" i="6"/>
  <c r="E56" i="6"/>
  <c r="F56" i="6"/>
  <c r="G56" i="6"/>
  <c r="H56" i="6"/>
  <c r="I56" i="6"/>
  <c r="D57" i="6"/>
  <c r="E57" i="6"/>
  <c r="F57" i="6"/>
  <c r="G57" i="6"/>
  <c r="H57" i="6"/>
  <c r="I57" i="6"/>
  <c r="D58" i="6"/>
  <c r="E58" i="6"/>
  <c r="F58" i="6"/>
  <c r="G58" i="6"/>
  <c r="H58" i="6"/>
  <c r="I58" i="6"/>
  <c r="D59" i="6"/>
  <c r="E59" i="6"/>
  <c r="F59" i="6"/>
  <c r="G59" i="6"/>
  <c r="H59" i="6"/>
  <c r="I59" i="6"/>
  <c r="D60" i="6"/>
  <c r="E60" i="6"/>
  <c r="F60" i="6"/>
  <c r="G60" i="6"/>
  <c r="H60" i="6"/>
  <c r="I60" i="6"/>
  <c r="D61" i="6"/>
  <c r="E61" i="6"/>
  <c r="F61" i="6"/>
  <c r="G61" i="6"/>
  <c r="H61" i="6"/>
  <c r="I61" i="6"/>
  <c r="D62" i="6"/>
  <c r="E62" i="6"/>
  <c r="F62" i="6"/>
  <c r="G62" i="6"/>
  <c r="H62" i="6"/>
  <c r="I62" i="6"/>
  <c r="D63" i="6"/>
  <c r="E63" i="6"/>
  <c r="F63" i="6"/>
  <c r="G63" i="6"/>
  <c r="H63" i="6"/>
  <c r="I63" i="6"/>
  <c r="D64" i="6"/>
  <c r="E64" i="6"/>
  <c r="F64" i="6"/>
  <c r="G64" i="6"/>
  <c r="H64" i="6"/>
  <c r="I64" i="6"/>
  <c r="D65" i="6"/>
  <c r="E65" i="6"/>
  <c r="F65" i="6"/>
  <c r="G65" i="6"/>
  <c r="H65" i="6"/>
  <c r="I65" i="6"/>
  <c r="D66" i="6"/>
  <c r="E66" i="6"/>
  <c r="F66" i="6"/>
  <c r="G66" i="6"/>
  <c r="H66" i="6"/>
  <c r="I66" i="6"/>
  <c r="D67" i="6"/>
  <c r="E67" i="6"/>
  <c r="F67" i="6"/>
  <c r="G67" i="6"/>
  <c r="H67" i="6"/>
  <c r="I67" i="6"/>
  <c r="D68" i="6"/>
  <c r="E68" i="6"/>
  <c r="F68" i="6"/>
  <c r="G68" i="6"/>
  <c r="H68" i="6"/>
  <c r="I68" i="6"/>
  <c r="D69" i="6"/>
  <c r="E69" i="6"/>
  <c r="F69" i="6"/>
  <c r="G69" i="6"/>
  <c r="H69" i="6"/>
  <c r="I69" i="6"/>
  <c r="D70" i="6"/>
  <c r="E70" i="6"/>
  <c r="F70" i="6"/>
  <c r="G70" i="6"/>
  <c r="H70" i="6"/>
  <c r="I70" i="6"/>
  <c r="D71" i="6"/>
  <c r="E71" i="6"/>
  <c r="F71" i="6"/>
  <c r="G71" i="6"/>
  <c r="H71" i="6"/>
  <c r="I71" i="6"/>
  <c r="D72" i="6"/>
  <c r="E72" i="6"/>
  <c r="F72" i="6"/>
  <c r="G72" i="6"/>
  <c r="H72" i="6"/>
  <c r="I72" i="6"/>
  <c r="D73" i="6"/>
  <c r="E73" i="6"/>
  <c r="F73" i="6"/>
  <c r="G73" i="6"/>
  <c r="H73" i="6"/>
  <c r="I73" i="6"/>
  <c r="D74" i="6"/>
  <c r="E74" i="6"/>
  <c r="F74" i="6"/>
  <c r="G74" i="6"/>
  <c r="H74" i="6"/>
  <c r="I74" i="6"/>
  <c r="D75" i="6"/>
  <c r="E75" i="6"/>
  <c r="F75" i="6"/>
  <c r="G75" i="6"/>
  <c r="H75" i="6"/>
  <c r="I75" i="6"/>
  <c r="D76" i="6"/>
  <c r="E76" i="6"/>
  <c r="F76" i="6"/>
  <c r="G76" i="6"/>
  <c r="H76" i="6"/>
  <c r="I76" i="6"/>
  <c r="D77" i="6"/>
  <c r="E77" i="6"/>
  <c r="F77" i="6"/>
  <c r="G77" i="6"/>
  <c r="H77" i="6"/>
  <c r="I77" i="6"/>
  <c r="D78" i="6"/>
  <c r="E78" i="6"/>
  <c r="F78" i="6"/>
  <c r="G78" i="6"/>
  <c r="H78" i="6"/>
  <c r="I78" i="6"/>
  <c r="D79" i="6"/>
  <c r="E79" i="6"/>
  <c r="F79" i="6"/>
  <c r="G79" i="6"/>
  <c r="H79" i="6"/>
  <c r="I79" i="6"/>
  <c r="D80" i="6"/>
  <c r="E80" i="6"/>
  <c r="F80" i="6"/>
  <c r="G80" i="6"/>
  <c r="H80" i="6"/>
  <c r="I80" i="6"/>
  <c r="D81" i="6"/>
  <c r="E81" i="6"/>
  <c r="F81" i="6"/>
  <c r="G81" i="6"/>
  <c r="H81" i="6"/>
  <c r="I81" i="6"/>
  <c r="D82" i="6"/>
  <c r="E82" i="6"/>
  <c r="F82" i="6"/>
  <c r="G82" i="6"/>
  <c r="H82" i="6"/>
  <c r="I82" i="6"/>
  <c r="D83" i="6"/>
  <c r="E83" i="6"/>
  <c r="F83" i="6"/>
  <c r="G83" i="6"/>
  <c r="H83" i="6"/>
  <c r="I83" i="6"/>
  <c r="H85" i="6"/>
  <c r="I85" i="6"/>
  <c r="H86" i="6"/>
  <c r="I86" i="6"/>
  <c r="H87" i="6"/>
  <c r="I87" i="6"/>
  <c r="H88" i="6"/>
  <c r="I88" i="6"/>
  <c r="H89" i="6"/>
  <c r="I89" i="6"/>
  <c r="H90" i="6"/>
  <c r="I90" i="6"/>
  <c r="H91" i="6"/>
  <c r="I91" i="6"/>
  <c r="H92" i="6"/>
  <c r="I92" i="6"/>
  <c r="H93" i="6"/>
  <c r="I93" i="6"/>
  <c r="H94" i="6"/>
  <c r="I94" i="6"/>
  <c r="H95" i="6"/>
  <c r="I95" i="6"/>
  <c r="H96" i="6"/>
  <c r="I96" i="6"/>
  <c r="H97" i="6"/>
  <c r="I97" i="6"/>
  <c r="H98" i="6"/>
  <c r="I98" i="6"/>
  <c r="H99" i="6"/>
  <c r="I99" i="6"/>
  <c r="H100" i="6"/>
  <c r="I100" i="6"/>
  <c r="C6" i="6"/>
  <c r="D6" i="6"/>
  <c r="E6" i="6"/>
  <c r="F6" i="6"/>
  <c r="G6" i="6"/>
  <c r="H6" i="6"/>
  <c r="I6" i="6"/>
  <c r="C7" i="6"/>
  <c r="D7" i="6"/>
  <c r="E7" i="6"/>
  <c r="F7" i="6"/>
  <c r="G7" i="6"/>
  <c r="H7" i="6"/>
  <c r="I7" i="6"/>
  <c r="C8" i="6"/>
  <c r="D8" i="6"/>
  <c r="E8" i="6"/>
  <c r="F8" i="6"/>
  <c r="G8" i="6"/>
  <c r="H8" i="6"/>
  <c r="I8" i="6"/>
  <c r="C9" i="6"/>
  <c r="D9" i="6"/>
  <c r="E9" i="6"/>
  <c r="F9" i="6"/>
  <c r="G9" i="6"/>
  <c r="H9" i="6"/>
  <c r="I9" i="6"/>
  <c r="C10" i="6"/>
  <c r="D10" i="6"/>
  <c r="E10" i="6"/>
  <c r="F10" i="6"/>
  <c r="G10" i="6"/>
  <c r="H10" i="6"/>
  <c r="I10" i="6"/>
  <c r="C11" i="6"/>
  <c r="D11" i="6"/>
  <c r="E11" i="6"/>
  <c r="F11" i="6"/>
  <c r="G11" i="6"/>
  <c r="H11" i="6"/>
  <c r="I11" i="6"/>
  <c r="C12" i="6"/>
  <c r="D12" i="6"/>
  <c r="E12" i="6"/>
  <c r="F12" i="6"/>
  <c r="G12" i="6"/>
  <c r="H12" i="6"/>
  <c r="I12" i="6"/>
  <c r="C13" i="6"/>
  <c r="D13" i="6"/>
  <c r="E13" i="6"/>
  <c r="F13" i="6"/>
  <c r="G13" i="6"/>
  <c r="H13" i="6"/>
  <c r="I13" i="6"/>
  <c r="C14" i="6"/>
  <c r="D14" i="6"/>
  <c r="E14" i="6"/>
  <c r="F14" i="6"/>
  <c r="G14" i="6"/>
  <c r="H14" i="6"/>
  <c r="I14" i="6"/>
  <c r="C15" i="6"/>
  <c r="D15" i="6"/>
  <c r="E15" i="6"/>
  <c r="F15" i="6"/>
  <c r="G15" i="6"/>
  <c r="H15" i="6"/>
  <c r="I15" i="6"/>
  <c r="C16" i="6"/>
  <c r="D16" i="6"/>
  <c r="E16" i="6"/>
  <c r="F16" i="6"/>
  <c r="G16" i="6"/>
  <c r="H16" i="6"/>
  <c r="I16" i="6"/>
  <c r="C17" i="6"/>
  <c r="D17" i="6"/>
  <c r="E17" i="6"/>
  <c r="F17" i="6"/>
  <c r="G17" i="6"/>
  <c r="H17" i="6"/>
  <c r="I17" i="6"/>
  <c r="C18" i="6"/>
  <c r="D18" i="6"/>
  <c r="E18" i="6"/>
  <c r="F18" i="6"/>
  <c r="G18" i="6"/>
  <c r="H18" i="6"/>
  <c r="I18" i="6"/>
  <c r="C19" i="6"/>
  <c r="D19" i="6"/>
  <c r="E19" i="6"/>
  <c r="F19" i="6"/>
  <c r="G19" i="6"/>
  <c r="H19" i="6"/>
  <c r="I19" i="6"/>
  <c r="C20" i="6"/>
  <c r="D20" i="6"/>
  <c r="E20" i="6"/>
  <c r="F20" i="6"/>
  <c r="G20" i="6"/>
  <c r="H20" i="6"/>
  <c r="I20" i="6"/>
  <c r="C21" i="6"/>
  <c r="D21" i="6"/>
  <c r="E21" i="6"/>
  <c r="F21" i="6"/>
  <c r="G21" i="6"/>
  <c r="H21" i="6"/>
  <c r="I21" i="6"/>
  <c r="C22" i="6"/>
  <c r="D22" i="6"/>
  <c r="E22" i="6"/>
  <c r="F22" i="6"/>
  <c r="G22" i="6"/>
  <c r="H22" i="6"/>
  <c r="I22" i="6"/>
  <c r="C23" i="6"/>
  <c r="D23" i="6"/>
  <c r="E23" i="6"/>
  <c r="F23" i="6"/>
  <c r="G23" i="6"/>
  <c r="H23" i="6"/>
  <c r="I23" i="6"/>
  <c r="C24" i="6"/>
  <c r="D24" i="6"/>
  <c r="E24" i="6"/>
  <c r="F24" i="6"/>
  <c r="G24" i="6"/>
  <c r="H24" i="6"/>
  <c r="I24" i="6"/>
  <c r="C25" i="6"/>
  <c r="D25" i="6"/>
  <c r="E25" i="6"/>
  <c r="F25" i="6"/>
  <c r="G25" i="6"/>
  <c r="H25" i="6"/>
  <c r="I25" i="6"/>
  <c r="C26" i="6"/>
  <c r="D26" i="6"/>
  <c r="E26" i="6"/>
  <c r="F26" i="6"/>
  <c r="G26" i="6"/>
  <c r="H26" i="6"/>
  <c r="I26" i="6"/>
  <c r="C27" i="6"/>
  <c r="D27" i="6"/>
  <c r="E27" i="6"/>
  <c r="F27" i="6"/>
  <c r="G27" i="6"/>
  <c r="H27" i="6"/>
  <c r="I27" i="6"/>
  <c r="C28" i="6"/>
  <c r="D28" i="6"/>
  <c r="E28" i="6"/>
  <c r="F28" i="6"/>
  <c r="G28" i="6"/>
  <c r="H28" i="6"/>
  <c r="I28" i="6"/>
  <c r="D5" i="6"/>
  <c r="E5" i="6"/>
  <c r="F5" i="6"/>
  <c r="G5" i="6"/>
  <c r="H5" i="6"/>
  <c r="I5" i="6"/>
  <c r="C5" i="6"/>
  <c r="M33" i="6" l="1" a="1"/>
  <c r="C46" i="5" s="1"/>
  <c r="J11" i="13"/>
  <c r="M8" i="13"/>
  <c r="I7" i="13"/>
  <c r="M11" i="13"/>
  <c r="J10" i="13"/>
  <c r="G9" i="13"/>
  <c r="G6" i="13"/>
  <c r="C6" i="13"/>
  <c r="F7" i="13"/>
  <c r="G10" i="13"/>
  <c r="I8" i="13"/>
  <c r="L9" i="13"/>
  <c r="C10" i="13"/>
  <c r="N10" i="13" s="1"/>
  <c r="C7" i="13"/>
  <c r="N7" i="13" s="1"/>
  <c r="F8" i="13"/>
  <c r="N8" i="13" s="1"/>
  <c r="I9" i="13"/>
  <c r="L10" i="13"/>
  <c r="G11" i="13"/>
  <c r="I6" i="13"/>
  <c r="D7" i="13"/>
  <c r="L7" i="13"/>
  <c r="M18" i="13"/>
  <c r="C9" i="13"/>
  <c r="N9" i="13" s="1"/>
  <c r="L6" i="13"/>
  <c r="C11" i="13"/>
  <c r="N11" i="13" s="1"/>
  <c r="L33" i="6" a="1"/>
  <c r="C67" i="5" l="1"/>
  <c r="C51" i="5"/>
  <c r="C44" i="5"/>
  <c r="C54" i="5"/>
  <c r="C89" i="5"/>
  <c r="C25" i="5"/>
  <c r="C80" i="5"/>
  <c r="C38" i="5"/>
  <c r="C47" i="5"/>
  <c r="C85" i="5"/>
  <c r="C48" i="5"/>
  <c r="C20" i="5"/>
  <c r="C90" i="5"/>
  <c r="C30" i="5"/>
  <c r="C96" i="5"/>
  <c r="C31" i="5"/>
  <c r="C18" i="5"/>
  <c r="C28" i="5"/>
  <c r="C40" i="5"/>
  <c r="C81" i="5"/>
  <c r="C49" i="5"/>
  <c r="C17" i="5"/>
  <c r="C74" i="5"/>
  <c r="C13" i="5"/>
  <c r="C73" i="5"/>
  <c r="C58" i="5"/>
  <c r="C43" i="5"/>
  <c r="C66" i="5"/>
  <c r="C57" i="5"/>
  <c r="C35" i="5"/>
  <c r="C64" i="5"/>
  <c r="C83" i="5"/>
  <c r="C24" i="5"/>
  <c r="C59" i="5"/>
  <c r="C53" i="5"/>
  <c r="C21" i="5"/>
  <c r="C36" i="5"/>
  <c r="C26" i="5"/>
  <c r="C55" i="5"/>
  <c r="C102" i="5"/>
  <c r="C88" i="5"/>
  <c r="C16" i="5"/>
  <c r="C22" i="5"/>
  <c r="C34" i="5"/>
  <c r="C77" i="5"/>
  <c r="C45" i="5"/>
  <c r="C99" i="5"/>
  <c r="C62" i="5"/>
  <c r="C68" i="5"/>
  <c r="C95" i="5"/>
  <c r="C82" i="5"/>
  <c r="C92" i="5"/>
  <c r="C15" i="5"/>
  <c r="C41" i="5"/>
  <c r="C84" i="5"/>
  <c r="C39" i="5"/>
  <c r="C27" i="5"/>
  <c r="M33" i="6"/>
  <c r="C87" i="5"/>
  <c r="C52" i="5"/>
  <c r="C94" i="5"/>
  <c r="C76" i="5"/>
  <c r="C75" i="5"/>
  <c r="C86" i="5"/>
  <c r="C98" i="5"/>
  <c r="C101" i="5"/>
  <c r="C69" i="5"/>
  <c r="C37" i="5"/>
  <c r="C71" i="5"/>
  <c r="C100" i="5"/>
  <c r="C78" i="5"/>
  <c r="C14" i="5"/>
  <c r="C70" i="5"/>
  <c r="C56" i="5"/>
  <c r="C79" i="5"/>
  <c r="C91" i="5"/>
  <c r="C97" i="5"/>
  <c r="C65" i="5"/>
  <c r="C33" i="5"/>
  <c r="C23" i="5"/>
  <c r="C42" i="5"/>
  <c r="C32" i="5"/>
  <c r="C63" i="5"/>
  <c r="C50" i="5"/>
  <c r="C60" i="5"/>
  <c r="C72" i="5"/>
  <c r="C93" i="5"/>
  <c r="C61" i="5"/>
  <c r="C29" i="5"/>
  <c r="C19" i="5"/>
  <c r="N6" i="13"/>
  <c r="N12" i="13" s="1"/>
  <c r="N13" i="13" s="1"/>
  <c r="L33" i="6"/>
  <c r="B12" i="5" s="1"/>
  <c r="B14" i="5"/>
  <c r="B18" i="5"/>
  <c r="B22" i="5"/>
  <c r="B26" i="5"/>
  <c r="B30" i="5"/>
  <c r="B34" i="5"/>
  <c r="B38" i="5"/>
  <c r="B42" i="5"/>
  <c r="B46" i="5"/>
  <c r="B50" i="5"/>
  <c r="B54" i="5"/>
  <c r="B58" i="5"/>
  <c r="B62" i="5"/>
  <c r="B66" i="5"/>
  <c r="B70" i="5"/>
  <c r="B74" i="5"/>
  <c r="B78" i="5"/>
  <c r="B82" i="5"/>
  <c r="B86" i="5"/>
  <c r="B90" i="5"/>
  <c r="B94" i="5"/>
  <c r="B98" i="5"/>
  <c r="B102" i="5"/>
  <c r="B16" i="5"/>
  <c r="B20" i="5"/>
  <c r="B24" i="5"/>
  <c r="B28" i="5"/>
  <c r="B32" i="5"/>
  <c r="B36" i="5"/>
  <c r="B40" i="5"/>
  <c r="B44" i="5"/>
  <c r="B48" i="5"/>
  <c r="B52" i="5"/>
  <c r="B56" i="5"/>
  <c r="B60" i="5"/>
  <c r="B64" i="5"/>
  <c r="B68" i="5"/>
  <c r="B72" i="5"/>
  <c r="B76" i="5"/>
  <c r="B80" i="5"/>
  <c r="B84" i="5"/>
  <c r="B88" i="5"/>
  <c r="B92" i="5"/>
  <c r="B96" i="5"/>
  <c r="B100" i="5"/>
  <c r="B15" i="5"/>
  <c r="B21" i="5"/>
  <c r="B47" i="5"/>
  <c r="B53" i="5"/>
  <c r="B79" i="5"/>
  <c r="B85" i="5"/>
  <c r="B35" i="5"/>
  <c r="B41" i="5"/>
  <c r="B67" i="5"/>
  <c r="B73" i="5"/>
  <c r="B99" i="5"/>
  <c r="B23" i="5"/>
  <c r="B29" i="5"/>
  <c r="B31" i="5"/>
  <c r="B37" i="5"/>
  <c r="B63" i="5"/>
  <c r="B69" i="5"/>
  <c r="B95" i="5"/>
  <c r="B101" i="5"/>
  <c r="B19" i="5"/>
  <c r="B25" i="5"/>
  <c r="B51" i="5"/>
  <c r="B57" i="5"/>
  <c r="B83" i="5"/>
  <c r="B89" i="5"/>
  <c r="B49" i="5"/>
  <c r="B75" i="5"/>
  <c r="B39" i="5"/>
  <c r="B77" i="5"/>
  <c r="B65" i="5"/>
  <c r="B91" i="5"/>
  <c r="B27" i="5"/>
  <c r="B55" i="5"/>
  <c r="B93" i="5"/>
  <c r="B13" i="5"/>
  <c r="B43" i="5"/>
  <c r="B81" i="5"/>
  <c r="B45" i="5"/>
  <c r="B71" i="5"/>
  <c r="B17" i="5"/>
  <c r="B33" i="5"/>
  <c r="B59" i="5"/>
  <c r="B97" i="5"/>
  <c r="B61" i="5"/>
  <c r="B87" i="5"/>
  <c r="N16" i="13"/>
  <c r="N17" i="13"/>
  <c r="N15" i="13"/>
  <c r="O18" i="13"/>
  <c r="O22" i="13" s="1"/>
  <c r="N18" i="13"/>
  <c r="N22" i="13" l="1"/>
  <c r="K11" i="1" l="1"/>
  <c r="L11" i="1" s="1"/>
  <c r="H11" i="1"/>
  <c r="I11" i="1" s="1"/>
  <c r="E11" i="1"/>
  <c r="G11" i="1" s="1"/>
  <c r="B11" i="1"/>
  <c r="D11" i="1" s="1"/>
  <c r="K10" i="1"/>
  <c r="M10" i="1" s="1"/>
  <c r="H10" i="1"/>
  <c r="I10" i="1" s="1"/>
  <c r="E10" i="1"/>
  <c r="G10" i="1" s="1"/>
  <c r="B10" i="1"/>
  <c r="D10" i="1" s="1"/>
  <c r="K9" i="1"/>
  <c r="M9" i="1" s="1"/>
  <c r="H9" i="1"/>
  <c r="I9" i="1" s="1"/>
  <c r="E9" i="1"/>
  <c r="F9" i="1" s="1"/>
  <c r="B9" i="1"/>
  <c r="D9" i="1" s="1"/>
  <c r="K8" i="1"/>
  <c r="M8" i="1" s="1"/>
  <c r="H8" i="1"/>
  <c r="I8" i="1" s="1"/>
  <c r="E8" i="1"/>
  <c r="G8" i="1" s="1"/>
  <c r="B8" i="1"/>
  <c r="D8" i="1" s="1"/>
  <c r="K7" i="1"/>
  <c r="M7" i="1" s="1"/>
  <c r="H7" i="1"/>
  <c r="J7" i="1" s="1"/>
  <c r="E7" i="1"/>
  <c r="G7" i="1" s="1"/>
  <c r="B7" i="1"/>
  <c r="D7" i="1" s="1"/>
  <c r="K6" i="1"/>
  <c r="M6" i="1" s="1"/>
  <c r="H6" i="1"/>
  <c r="I6" i="1" s="1"/>
  <c r="E6" i="1"/>
  <c r="G6" i="1" s="1"/>
  <c r="B6" i="1"/>
  <c r="D6" i="1" s="1"/>
  <c r="M11" i="1"/>
  <c r="J10" i="1" l="1"/>
  <c r="L9" i="1"/>
  <c r="J8" i="1"/>
  <c r="L7" i="1"/>
  <c r="J6" i="1"/>
  <c r="F7" i="1"/>
  <c r="C8" i="1"/>
  <c r="G9" i="1"/>
  <c r="C10" i="1"/>
  <c r="L6" i="1"/>
  <c r="L8" i="1"/>
  <c r="L10" i="1"/>
  <c r="I7" i="1"/>
  <c r="J9" i="1"/>
  <c r="F10" i="1"/>
  <c r="J11" i="1"/>
  <c r="F11" i="1"/>
  <c r="C6" i="1"/>
  <c r="C11" i="1"/>
  <c r="F6" i="1"/>
  <c r="F8" i="1"/>
  <c r="C7" i="1"/>
  <c r="C9" i="1"/>
  <c r="O13" i="1" l="1"/>
  <c r="C12" i="5" l="1"/>
  <c r="H6" i="5"/>
  <c r="H7" i="5"/>
  <c r="H5" i="5"/>
  <c r="N6" i="1" l="1"/>
  <c r="N8" i="1" l="1"/>
  <c r="N11" i="1"/>
  <c r="N7" i="1"/>
  <c r="N9" i="1"/>
  <c r="N10" i="1"/>
  <c r="I5" i="5"/>
  <c r="I6" i="5"/>
  <c r="I4" i="5"/>
  <c r="G5" i="5"/>
  <c r="G6" i="5"/>
  <c r="G4" i="5"/>
  <c r="G7" i="5" s="1"/>
  <c r="F5" i="5"/>
  <c r="F6" i="5"/>
  <c r="F4" i="5"/>
  <c r="E5" i="5"/>
  <c r="E6" i="5"/>
  <c r="E4" i="5"/>
  <c r="D5" i="5"/>
  <c r="D6" i="5"/>
  <c r="D4" i="5"/>
  <c r="C5" i="5"/>
  <c r="C6" i="5"/>
  <c r="C4" i="5"/>
  <c r="B5" i="5"/>
  <c r="B6" i="5"/>
  <c r="B4" i="5"/>
  <c r="H3" i="5"/>
  <c r="G3" i="5"/>
  <c r="F3" i="5"/>
  <c r="E3" i="5"/>
  <c r="D3" i="5"/>
  <c r="C3" i="5"/>
  <c r="B3" i="5"/>
  <c r="E7" i="5" l="1"/>
  <c r="N12" i="1"/>
  <c r="N13" i="1" s="1"/>
  <c r="I7" i="5"/>
  <c r="D7" i="5"/>
  <c r="B7" i="5"/>
  <c r="C7" i="5"/>
  <c r="E45" i="4"/>
  <c r="C40" i="4"/>
  <c r="C39" i="4"/>
  <c r="D39" i="4" s="1"/>
  <c r="E39" i="4" s="1"/>
  <c r="E38" i="4"/>
  <c r="B16" i="4"/>
  <c r="A15" i="4"/>
  <c r="C15" i="4" s="1"/>
  <c r="C16" i="4" s="1"/>
  <c r="C23" i="4" s="1"/>
  <c r="D9" i="5" l="1"/>
  <c r="B9" i="5"/>
  <c r="C9" i="5"/>
  <c r="L2" i="5" s="1"/>
  <c r="D25" i="4"/>
  <c r="G25" i="4" s="1"/>
  <c r="G44" i="4" s="1"/>
  <c r="D22" i="4"/>
  <c r="G22" i="4" s="1"/>
  <c r="G41" i="4" s="1"/>
  <c r="D21" i="4"/>
  <c r="G21" i="4" s="1"/>
  <c r="G40" i="4" s="1"/>
  <c r="D26" i="4"/>
  <c r="G26" i="4" s="1"/>
  <c r="G45" i="4" s="1"/>
  <c r="C46" i="4" s="1"/>
  <c r="D24" i="4"/>
  <c r="G24" i="4" s="1"/>
  <c r="G43" i="4" s="1"/>
  <c r="D27" i="4"/>
  <c r="G27" i="4" s="1"/>
  <c r="G46" i="4" s="1"/>
  <c r="D23" i="4"/>
  <c r="G23" i="4" s="1"/>
  <c r="G42" i="4" s="1"/>
  <c r="D46" i="5" l="1"/>
  <c r="E46" i="5" s="1"/>
  <c r="F46" i="5" s="1"/>
  <c r="H46" i="5" s="1"/>
  <c r="I46" i="5" s="1"/>
  <c r="K46" i="5" s="1"/>
  <c r="D64" i="5"/>
  <c r="E64" i="5" s="1"/>
  <c r="F64" i="5" s="1"/>
  <c r="H64" i="5" s="1"/>
  <c r="I64" i="5" s="1"/>
  <c r="K64" i="5" s="1"/>
  <c r="D53" i="5"/>
  <c r="E53" i="5" s="1"/>
  <c r="F53" i="5" s="1"/>
  <c r="H53" i="5" s="1"/>
  <c r="I53" i="5" s="1"/>
  <c r="K53" i="5" s="1"/>
  <c r="D18" i="5"/>
  <c r="E18" i="5" s="1"/>
  <c r="F18" i="5" s="1"/>
  <c r="H18" i="5" s="1"/>
  <c r="I18" i="5" s="1"/>
  <c r="K18" i="5" s="1"/>
  <c r="D26" i="5"/>
  <c r="E26" i="5" s="1"/>
  <c r="F26" i="5" s="1"/>
  <c r="H26" i="5" s="1"/>
  <c r="I26" i="5" s="1"/>
  <c r="K26" i="5" s="1"/>
  <c r="D45" i="5"/>
  <c r="E45" i="5" s="1"/>
  <c r="F45" i="5" s="1"/>
  <c r="H45" i="5" s="1"/>
  <c r="I45" i="5" s="1"/>
  <c r="K45" i="5" s="1"/>
  <c r="D86" i="5"/>
  <c r="E86" i="5" s="1"/>
  <c r="F86" i="5" s="1"/>
  <c r="H86" i="5" s="1"/>
  <c r="I86" i="5" s="1"/>
  <c r="K86" i="5" s="1"/>
  <c r="D14" i="5"/>
  <c r="E14" i="5" s="1"/>
  <c r="F14" i="5" s="1"/>
  <c r="H14" i="5" s="1"/>
  <c r="I14" i="5" s="1"/>
  <c r="K14" i="5" s="1"/>
  <c r="D84" i="5"/>
  <c r="E84" i="5" s="1"/>
  <c r="F84" i="5" s="1"/>
  <c r="H84" i="5" s="1"/>
  <c r="I84" i="5" s="1"/>
  <c r="K84" i="5" s="1"/>
  <c r="D93" i="5"/>
  <c r="E93" i="5" s="1"/>
  <c r="F93" i="5" s="1"/>
  <c r="H93" i="5" s="1"/>
  <c r="I93" i="5" s="1"/>
  <c r="K93" i="5" s="1"/>
  <c r="D43" i="5"/>
  <c r="E43" i="5" s="1"/>
  <c r="F43" i="5" s="1"/>
  <c r="H43" i="5" s="1"/>
  <c r="I43" i="5" s="1"/>
  <c r="K43" i="5" s="1"/>
  <c r="D15" i="5"/>
  <c r="E15" i="5" s="1"/>
  <c r="F15" i="5" s="1"/>
  <c r="H15" i="5" s="1"/>
  <c r="I15" i="5" s="1"/>
  <c r="K15" i="5" s="1"/>
  <c r="D80" i="5"/>
  <c r="E80" i="5" s="1"/>
  <c r="F80" i="5" s="1"/>
  <c r="H80" i="5" s="1"/>
  <c r="I80" i="5" s="1"/>
  <c r="K80" i="5" s="1"/>
  <c r="D21" i="5"/>
  <c r="E21" i="5" s="1"/>
  <c r="F21" i="5" s="1"/>
  <c r="H21" i="5" s="1"/>
  <c r="I21" i="5" s="1"/>
  <c r="K21" i="5" s="1"/>
  <c r="D28" i="5"/>
  <c r="E28" i="5" s="1"/>
  <c r="F28" i="5" s="1"/>
  <c r="H28" i="5" s="1"/>
  <c r="I28" i="5" s="1"/>
  <c r="K28" i="5" s="1"/>
  <c r="D55" i="5"/>
  <c r="E55" i="5" s="1"/>
  <c r="F55" i="5" s="1"/>
  <c r="H55" i="5" s="1"/>
  <c r="I55" i="5" s="1"/>
  <c r="K55" i="5" s="1"/>
  <c r="D13" i="5"/>
  <c r="E13" i="5" s="1"/>
  <c r="F13" i="5" s="1"/>
  <c r="H13" i="5" s="1"/>
  <c r="I13" i="5" s="1"/>
  <c r="K13" i="5" s="1"/>
  <c r="D98" i="5"/>
  <c r="E98" i="5" s="1"/>
  <c r="F98" i="5" s="1"/>
  <c r="H98" i="5" s="1"/>
  <c r="I98" i="5" s="1"/>
  <c r="K98" i="5" s="1"/>
  <c r="D70" i="5"/>
  <c r="E70" i="5" s="1"/>
  <c r="F70" i="5" s="1"/>
  <c r="H70" i="5" s="1"/>
  <c r="I70" i="5" s="1"/>
  <c r="K70" i="5" s="1"/>
  <c r="D23" i="5"/>
  <c r="E23" i="5" s="1"/>
  <c r="F23" i="5" s="1"/>
  <c r="H23" i="5" s="1"/>
  <c r="I23" i="5" s="1"/>
  <c r="K23" i="5" s="1"/>
  <c r="D61" i="5"/>
  <c r="E61" i="5" s="1"/>
  <c r="F61" i="5" s="1"/>
  <c r="H61" i="5" s="1"/>
  <c r="I61" i="5" s="1"/>
  <c r="K61" i="5" s="1"/>
  <c r="D54" i="5"/>
  <c r="E54" i="5" s="1"/>
  <c r="F54" i="5" s="1"/>
  <c r="H54" i="5" s="1"/>
  <c r="I54" i="5" s="1"/>
  <c r="K54" i="5" s="1"/>
  <c r="D27" i="5"/>
  <c r="E27" i="5" s="1"/>
  <c r="F27" i="5" s="1"/>
  <c r="H27" i="5" s="1"/>
  <c r="I27" i="5" s="1"/>
  <c r="K27" i="5" s="1"/>
  <c r="D83" i="5"/>
  <c r="E83" i="5" s="1"/>
  <c r="F83" i="5" s="1"/>
  <c r="H83" i="5" s="1"/>
  <c r="I83" i="5" s="1"/>
  <c r="K83" i="5" s="1"/>
  <c r="D48" i="5"/>
  <c r="E48" i="5" s="1"/>
  <c r="F48" i="5" s="1"/>
  <c r="H48" i="5" s="1"/>
  <c r="I48" i="5" s="1"/>
  <c r="K48" i="5" s="1"/>
  <c r="D40" i="5"/>
  <c r="E40" i="5" s="1"/>
  <c r="F40" i="5" s="1"/>
  <c r="H40" i="5" s="1"/>
  <c r="I40" i="5" s="1"/>
  <c r="K40" i="5" s="1"/>
  <c r="D102" i="5"/>
  <c r="E102" i="5" s="1"/>
  <c r="F102" i="5" s="1"/>
  <c r="H102" i="5" s="1"/>
  <c r="I102" i="5" s="1"/>
  <c r="K102" i="5" s="1"/>
  <c r="D99" i="5"/>
  <c r="E99" i="5" s="1"/>
  <c r="F99" i="5" s="1"/>
  <c r="H99" i="5" s="1"/>
  <c r="I99" i="5" s="1"/>
  <c r="K99" i="5" s="1"/>
  <c r="D101" i="5"/>
  <c r="E101" i="5" s="1"/>
  <c r="F101" i="5" s="1"/>
  <c r="H101" i="5" s="1"/>
  <c r="I101" i="5" s="1"/>
  <c r="K101" i="5" s="1"/>
  <c r="D56" i="5"/>
  <c r="E56" i="5" s="1"/>
  <c r="F56" i="5" s="1"/>
  <c r="H56" i="5" s="1"/>
  <c r="I56" i="5" s="1"/>
  <c r="K56" i="5" s="1"/>
  <c r="D42" i="5"/>
  <c r="E42" i="5" s="1"/>
  <c r="F42" i="5" s="1"/>
  <c r="H42" i="5" s="1"/>
  <c r="I42" i="5" s="1"/>
  <c r="K42" i="5" s="1"/>
  <c r="D29" i="5"/>
  <c r="E29" i="5" s="1"/>
  <c r="F29" i="5" s="1"/>
  <c r="H29" i="5" s="1"/>
  <c r="I29" i="5" s="1"/>
  <c r="K29" i="5" s="1"/>
  <c r="D66" i="5"/>
  <c r="E66" i="5" s="1"/>
  <c r="F66" i="5" s="1"/>
  <c r="H66" i="5" s="1"/>
  <c r="I66" i="5" s="1"/>
  <c r="K66" i="5" s="1"/>
  <c r="D62" i="5"/>
  <c r="E62" i="5" s="1"/>
  <c r="F62" i="5" s="1"/>
  <c r="H62" i="5" s="1"/>
  <c r="I62" i="5" s="1"/>
  <c r="K62" i="5" s="1"/>
  <c r="D73" i="5"/>
  <c r="E73" i="5" s="1"/>
  <c r="F73" i="5" s="1"/>
  <c r="H73" i="5" s="1"/>
  <c r="I73" i="5" s="1"/>
  <c r="K73" i="5" s="1"/>
  <c r="D38" i="5"/>
  <c r="E38" i="5" s="1"/>
  <c r="F38" i="5" s="1"/>
  <c r="H38" i="5" s="1"/>
  <c r="I38" i="5" s="1"/>
  <c r="K38" i="5" s="1"/>
  <c r="D20" i="5"/>
  <c r="E20" i="5" s="1"/>
  <c r="F20" i="5" s="1"/>
  <c r="H20" i="5" s="1"/>
  <c r="I20" i="5" s="1"/>
  <c r="K20" i="5" s="1"/>
  <c r="D81" i="5"/>
  <c r="E81" i="5" s="1"/>
  <c r="F81" i="5" s="1"/>
  <c r="H81" i="5" s="1"/>
  <c r="I81" i="5" s="1"/>
  <c r="K81" i="5" s="1"/>
  <c r="D88" i="5"/>
  <c r="E88" i="5" s="1"/>
  <c r="F88" i="5" s="1"/>
  <c r="H88" i="5" s="1"/>
  <c r="I88" i="5" s="1"/>
  <c r="K88" i="5" s="1"/>
  <c r="D87" i="5"/>
  <c r="E87" i="5" s="1"/>
  <c r="F87" i="5" s="1"/>
  <c r="H87" i="5" s="1"/>
  <c r="I87" i="5" s="1"/>
  <c r="K87" i="5" s="1"/>
  <c r="D69" i="5"/>
  <c r="E69" i="5" s="1"/>
  <c r="F69" i="5" s="1"/>
  <c r="H69" i="5" s="1"/>
  <c r="I69" i="5" s="1"/>
  <c r="K69" i="5" s="1"/>
  <c r="D79" i="5"/>
  <c r="E79" i="5" s="1"/>
  <c r="F79" i="5" s="1"/>
  <c r="H79" i="5" s="1"/>
  <c r="I79" i="5" s="1"/>
  <c r="K79" i="5" s="1"/>
  <c r="D32" i="5"/>
  <c r="E32" i="5" s="1"/>
  <c r="F32" i="5" s="1"/>
  <c r="H32" i="5" s="1"/>
  <c r="I32" i="5" s="1"/>
  <c r="K32" i="5" s="1"/>
  <c r="D19" i="5"/>
  <c r="E19" i="5" s="1"/>
  <c r="F19" i="5" s="1"/>
  <c r="H19" i="5" s="1"/>
  <c r="I19" i="5" s="1"/>
  <c r="K19" i="5" s="1"/>
  <c r="D89" i="5"/>
  <c r="E89" i="5" s="1"/>
  <c r="F89" i="5" s="1"/>
  <c r="H89" i="5" s="1"/>
  <c r="I89" i="5" s="1"/>
  <c r="K89" i="5" s="1"/>
  <c r="D39" i="5"/>
  <c r="E39" i="5" s="1"/>
  <c r="F39" i="5" s="1"/>
  <c r="H39" i="5" s="1"/>
  <c r="I39" i="5" s="1"/>
  <c r="K39" i="5" s="1"/>
  <c r="D41" i="5"/>
  <c r="E41" i="5" s="1"/>
  <c r="F41" i="5" s="1"/>
  <c r="H41" i="5" s="1"/>
  <c r="I41" i="5" s="1"/>
  <c r="K41" i="5" s="1"/>
  <c r="D85" i="5"/>
  <c r="E85" i="5" s="1"/>
  <c r="F85" i="5" s="1"/>
  <c r="H85" i="5" s="1"/>
  <c r="I85" i="5" s="1"/>
  <c r="K85" i="5" s="1"/>
  <c r="D78" i="5"/>
  <c r="E78" i="5" s="1"/>
  <c r="F78" i="5" s="1"/>
  <c r="H78" i="5" s="1"/>
  <c r="I78" i="5" s="1"/>
  <c r="K78" i="5" s="1"/>
  <c r="D44" i="5"/>
  <c r="E44" i="5" s="1"/>
  <c r="F44" i="5" s="1"/>
  <c r="H44" i="5" s="1"/>
  <c r="I44" i="5" s="1"/>
  <c r="K44" i="5" s="1"/>
  <c r="D92" i="5"/>
  <c r="E92" i="5" s="1"/>
  <c r="F92" i="5" s="1"/>
  <c r="H92" i="5" s="1"/>
  <c r="I92" i="5" s="1"/>
  <c r="K92" i="5" s="1"/>
  <c r="D24" i="5"/>
  <c r="E24" i="5" s="1"/>
  <c r="F24" i="5" s="1"/>
  <c r="H24" i="5" s="1"/>
  <c r="I24" i="5" s="1"/>
  <c r="K24" i="5" s="1"/>
  <c r="D90" i="5"/>
  <c r="E90" i="5" s="1"/>
  <c r="F90" i="5" s="1"/>
  <c r="H90" i="5" s="1"/>
  <c r="I90" i="5" s="1"/>
  <c r="K90" i="5" s="1"/>
  <c r="D49" i="5"/>
  <c r="E49" i="5" s="1"/>
  <c r="F49" i="5" s="1"/>
  <c r="H49" i="5" s="1"/>
  <c r="I49" i="5" s="1"/>
  <c r="K49" i="5" s="1"/>
  <c r="D16" i="5"/>
  <c r="E16" i="5" s="1"/>
  <c r="F16" i="5" s="1"/>
  <c r="H16" i="5" s="1"/>
  <c r="I16" i="5" s="1"/>
  <c r="K16" i="5" s="1"/>
  <c r="D52" i="5"/>
  <c r="E52" i="5" s="1"/>
  <c r="F52" i="5" s="1"/>
  <c r="H52" i="5" s="1"/>
  <c r="I52" i="5" s="1"/>
  <c r="K52" i="5" s="1"/>
  <c r="D37" i="5"/>
  <c r="E37" i="5" s="1"/>
  <c r="F37" i="5" s="1"/>
  <c r="H37" i="5" s="1"/>
  <c r="I37" i="5" s="1"/>
  <c r="K37" i="5" s="1"/>
  <c r="D91" i="5"/>
  <c r="E91" i="5" s="1"/>
  <c r="F91" i="5" s="1"/>
  <c r="H91" i="5" s="1"/>
  <c r="I91" i="5" s="1"/>
  <c r="K91" i="5" s="1"/>
  <c r="D63" i="5"/>
  <c r="E63" i="5" s="1"/>
  <c r="F63" i="5" s="1"/>
  <c r="H63" i="5" s="1"/>
  <c r="I63" i="5" s="1"/>
  <c r="K63" i="5" s="1"/>
  <c r="D51" i="5"/>
  <c r="E51" i="5" s="1"/>
  <c r="F51" i="5" s="1"/>
  <c r="H51" i="5" s="1"/>
  <c r="I51" i="5" s="1"/>
  <c r="K51" i="5" s="1"/>
  <c r="D57" i="5"/>
  <c r="E57" i="5" s="1"/>
  <c r="F57" i="5" s="1"/>
  <c r="H57" i="5" s="1"/>
  <c r="I57" i="5" s="1"/>
  <c r="K57" i="5" s="1"/>
  <c r="D68" i="5"/>
  <c r="E68" i="5" s="1"/>
  <c r="F68" i="5" s="1"/>
  <c r="H68" i="5" s="1"/>
  <c r="I68" i="5" s="1"/>
  <c r="K68" i="5" s="1"/>
  <c r="D47" i="5"/>
  <c r="E47" i="5" s="1"/>
  <c r="F47" i="5" s="1"/>
  <c r="H47" i="5" s="1"/>
  <c r="I47" i="5" s="1"/>
  <c r="K47" i="5" s="1"/>
  <c r="D30" i="5"/>
  <c r="E30" i="5" s="1"/>
  <c r="F30" i="5" s="1"/>
  <c r="H30" i="5" s="1"/>
  <c r="I30" i="5" s="1"/>
  <c r="K30" i="5" s="1"/>
  <c r="D17" i="5"/>
  <c r="E17" i="5" s="1"/>
  <c r="F17" i="5" s="1"/>
  <c r="H17" i="5" s="1"/>
  <c r="I17" i="5" s="1"/>
  <c r="K17" i="5" s="1"/>
  <c r="D22" i="5"/>
  <c r="E22" i="5" s="1"/>
  <c r="F22" i="5" s="1"/>
  <c r="H22" i="5" s="1"/>
  <c r="I22" i="5" s="1"/>
  <c r="K22" i="5" s="1"/>
  <c r="D94" i="5"/>
  <c r="E94" i="5" s="1"/>
  <c r="F94" i="5" s="1"/>
  <c r="H94" i="5" s="1"/>
  <c r="I94" i="5" s="1"/>
  <c r="K94" i="5" s="1"/>
  <c r="D71" i="5"/>
  <c r="E71" i="5" s="1"/>
  <c r="F71" i="5" s="1"/>
  <c r="H71" i="5" s="1"/>
  <c r="I71" i="5" s="1"/>
  <c r="K71" i="5" s="1"/>
  <c r="D97" i="5"/>
  <c r="E97" i="5" s="1"/>
  <c r="F97" i="5" s="1"/>
  <c r="H97" i="5" s="1"/>
  <c r="I97" i="5" s="1"/>
  <c r="K97" i="5" s="1"/>
  <c r="D50" i="5"/>
  <c r="E50" i="5" s="1"/>
  <c r="F50" i="5" s="1"/>
  <c r="H50" i="5" s="1"/>
  <c r="I50" i="5" s="1"/>
  <c r="K50" i="5" s="1"/>
  <c r="D67" i="5"/>
  <c r="E67" i="5" s="1"/>
  <c r="F67" i="5" s="1"/>
  <c r="H67" i="5" s="1"/>
  <c r="I67" i="5" s="1"/>
  <c r="K67" i="5" s="1"/>
  <c r="D25" i="5"/>
  <c r="E25" i="5" s="1"/>
  <c r="F25" i="5" s="1"/>
  <c r="H25" i="5" s="1"/>
  <c r="I25" i="5" s="1"/>
  <c r="K25" i="5" s="1"/>
  <c r="D95" i="5"/>
  <c r="E95" i="5" s="1"/>
  <c r="F95" i="5" s="1"/>
  <c r="H95" i="5" s="1"/>
  <c r="I95" i="5" s="1"/>
  <c r="K95" i="5" s="1"/>
  <c r="D59" i="5"/>
  <c r="E59" i="5" s="1"/>
  <c r="F59" i="5" s="1"/>
  <c r="H59" i="5" s="1"/>
  <c r="I59" i="5" s="1"/>
  <c r="K59" i="5" s="1"/>
  <c r="D96" i="5"/>
  <c r="E96" i="5" s="1"/>
  <c r="F96" i="5" s="1"/>
  <c r="H96" i="5" s="1"/>
  <c r="I96" i="5" s="1"/>
  <c r="K96" i="5" s="1"/>
  <c r="D74" i="5"/>
  <c r="E74" i="5" s="1"/>
  <c r="F74" i="5" s="1"/>
  <c r="H74" i="5" s="1"/>
  <c r="I74" i="5" s="1"/>
  <c r="K74" i="5" s="1"/>
  <c r="D34" i="5"/>
  <c r="E34" i="5" s="1"/>
  <c r="F34" i="5" s="1"/>
  <c r="H34" i="5" s="1"/>
  <c r="I34" i="5" s="1"/>
  <c r="K34" i="5" s="1"/>
  <c r="D76" i="5"/>
  <c r="E76" i="5" s="1"/>
  <c r="F76" i="5" s="1"/>
  <c r="H76" i="5" s="1"/>
  <c r="I76" i="5" s="1"/>
  <c r="K76" i="5" s="1"/>
  <c r="D100" i="5"/>
  <c r="E100" i="5" s="1"/>
  <c r="F100" i="5" s="1"/>
  <c r="H100" i="5" s="1"/>
  <c r="I100" i="5" s="1"/>
  <c r="K100" i="5" s="1"/>
  <c r="D65" i="5"/>
  <c r="E65" i="5" s="1"/>
  <c r="F65" i="5" s="1"/>
  <c r="H65" i="5" s="1"/>
  <c r="I65" i="5" s="1"/>
  <c r="K65" i="5" s="1"/>
  <c r="D60" i="5"/>
  <c r="E60" i="5" s="1"/>
  <c r="F60" i="5" s="1"/>
  <c r="H60" i="5" s="1"/>
  <c r="I60" i="5" s="1"/>
  <c r="K60" i="5" s="1"/>
  <c r="D58" i="5"/>
  <c r="E58" i="5" s="1"/>
  <c r="F58" i="5" s="1"/>
  <c r="H58" i="5" s="1"/>
  <c r="I58" i="5" s="1"/>
  <c r="K58" i="5" s="1"/>
  <c r="D35" i="5"/>
  <c r="E35" i="5" s="1"/>
  <c r="F35" i="5" s="1"/>
  <c r="H35" i="5" s="1"/>
  <c r="I35" i="5" s="1"/>
  <c r="K35" i="5" s="1"/>
  <c r="D82" i="5"/>
  <c r="E82" i="5" s="1"/>
  <c r="F82" i="5" s="1"/>
  <c r="H82" i="5" s="1"/>
  <c r="I82" i="5" s="1"/>
  <c r="K82" i="5" s="1"/>
  <c r="D31" i="5"/>
  <c r="E31" i="5" s="1"/>
  <c r="F31" i="5" s="1"/>
  <c r="H31" i="5" s="1"/>
  <c r="I31" i="5" s="1"/>
  <c r="K31" i="5" s="1"/>
  <c r="D36" i="5"/>
  <c r="E36" i="5" s="1"/>
  <c r="F36" i="5" s="1"/>
  <c r="H36" i="5" s="1"/>
  <c r="I36" i="5" s="1"/>
  <c r="K36" i="5" s="1"/>
  <c r="D77" i="5"/>
  <c r="E77" i="5" s="1"/>
  <c r="F77" i="5" s="1"/>
  <c r="H77" i="5" s="1"/>
  <c r="I77" i="5" s="1"/>
  <c r="K77" i="5" s="1"/>
  <c r="D75" i="5"/>
  <c r="E75" i="5" s="1"/>
  <c r="F75" i="5" s="1"/>
  <c r="H75" i="5" s="1"/>
  <c r="I75" i="5" s="1"/>
  <c r="K75" i="5" s="1"/>
  <c r="D33" i="5"/>
  <c r="E33" i="5" s="1"/>
  <c r="F33" i="5" s="1"/>
  <c r="H33" i="5" s="1"/>
  <c r="I33" i="5" s="1"/>
  <c r="K33" i="5" s="1"/>
  <c r="D72" i="5"/>
  <c r="E72" i="5" s="1"/>
  <c r="F72" i="5" s="1"/>
  <c r="H72" i="5" s="1"/>
  <c r="I72" i="5" s="1"/>
  <c r="K72" i="5" s="1"/>
  <c r="D12" i="5"/>
  <c r="E12" i="5" s="1"/>
  <c r="M2" i="5"/>
  <c r="K2" i="5"/>
  <c r="D46" i="4"/>
  <c r="E46" i="4" s="1"/>
  <c r="D44" i="4"/>
  <c r="E44" i="4" s="1"/>
  <c r="C45" i="4"/>
  <c r="C42" i="4"/>
  <c r="C43" i="4"/>
  <c r="D43" i="4" s="1"/>
  <c r="E43" i="4" s="1"/>
  <c r="D42" i="4"/>
  <c r="E42" i="4" s="1"/>
  <c r="C44" i="4"/>
  <c r="C41" i="4"/>
  <c r="D41" i="4" s="1"/>
  <c r="E41" i="4" s="1"/>
  <c r="D40" i="4"/>
  <c r="E40" i="4" s="1"/>
  <c r="F12" i="5" l="1"/>
  <c r="H12" i="5" s="1"/>
  <c r="I12" i="5" s="1"/>
  <c r="K12" i="5" s="1"/>
  <c r="N17" i="1"/>
  <c r="O17" i="1" l="1"/>
  <c r="M15" i="1"/>
  <c r="M16" i="1"/>
  <c r="N16" i="1" l="1"/>
  <c r="N15" i="1"/>
  <c r="M18" i="1"/>
  <c r="N18" i="1" l="1"/>
  <c r="N22" i="1" s="1"/>
  <c r="O18" i="1"/>
  <c r="O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<sst xmlns="http://schemas.openxmlformats.org/spreadsheetml/2006/main" count="417" uniqueCount="233">
  <si>
    <t>g block template</t>
  </si>
  <si>
    <t>10 to 10^7</t>
  </si>
  <si>
    <t>copy numbers</t>
  </si>
  <si>
    <t>N =(Q/660)*(1/L)*(6.022*10^23)</t>
  </si>
  <si>
    <t>N is number of molecules, Q is quantity of DNA in grams, 660 is</t>
  </si>
  <si>
    <t>average molecular weight of a nucleotide in grams per mole, L is length</t>
  </si>
  <si>
    <t>of the molecule in base pairs, and 6.022 1023 is Avogadro’s number</t>
  </si>
  <si>
    <t>(molecules/mole).</t>
  </si>
  <si>
    <t>10ng/ul</t>
  </si>
  <si>
    <t>250ng</t>
  </si>
  <si>
    <t>stock gblock</t>
  </si>
  <si>
    <t xml:space="preserve">gblock dilution to get our C1 </t>
  </si>
  <si>
    <t>bp</t>
  </si>
  <si>
    <t>mass</t>
  </si>
  <si>
    <t>g</t>
  </si>
  <si>
    <t>pg</t>
  </si>
  <si>
    <t>1 copy number</t>
  </si>
  <si>
    <t>Copy #for 5ul</t>
  </si>
  <si>
    <t>mass of gblock dependent on length</t>
  </si>
  <si>
    <t>final concentration of DNA(pg) in 5ul</t>
  </si>
  <si>
    <t>ng to pg</t>
  </si>
  <si>
    <t>C2: Final Concentration (ng/5ul)</t>
  </si>
  <si>
    <t>x</t>
  </si>
  <si>
    <t>/</t>
  </si>
  <si>
    <t>c1=10ng/ul</t>
  </si>
  <si>
    <t>10000pg/ul</t>
  </si>
  <si>
    <t>C1</t>
  </si>
  <si>
    <t>100ul</t>
  </si>
  <si>
    <t>V2</t>
  </si>
  <si>
    <t>C2</t>
  </si>
  <si>
    <t>final concentration column</t>
  </si>
  <si>
    <t>Dilutions for qPCR</t>
  </si>
  <si>
    <t>This is in 5 ul!!!!</t>
  </si>
  <si>
    <t>Dilution #</t>
  </si>
  <si>
    <t>Source of DNA</t>
  </si>
  <si>
    <t>Initial Conc. (C1) ng/ul</t>
  </si>
  <si>
    <t>Volume of  DNA (V1) ul</t>
  </si>
  <si>
    <t>Volume of diluent ul</t>
  </si>
  <si>
    <t>Final Volume V2</t>
  </si>
  <si>
    <t>Final Conc.  (ng/5ul) C2 in 5 ul</t>
  </si>
  <si>
    <t>Copy # 5 ul</t>
  </si>
  <si>
    <t>gblock stock</t>
  </si>
  <si>
    <t>A</t>
  </si>
  <si>
    <t>B</t>
  </si>
  <si>
    <t>C</t>
  </si>
  <si>
    <t>D</t>
  </si>
  <si>
    <t>E</t>
  </si>
  <si>
    <t>F</t>
  </si>
  <si>
    <t>G</t>
  </si>
  <si>
    <t>`</t>
  </si>
  <si>
    <t>Template per Rxn</t>
  </si>
  <si>
    <t>$NAME OF SAMPLE SET/EXPERIMENT-DATE$</t>
  </si>
  <si>
    <t xml:space="preserve"> reg mix</t>
  </si>
  <si>
    <t>no primer mix</t>
  </si>
  <si>
    <t>C no T</t>
  </si>
  <si>
    <t>C no P</t>
  </si>
  <si>
    <t>Controls no T</t>
  </si>
  <si>
    <t xml:space="preserve"> = 15ul reg mix + 5ul H2O</t>
  </si>
  <si>
    <t>Controls no P</t>
  </si>
  <si>
    <t>= 15ul no primer mix + 5ul H2O</t>
  </si>
  <si>
    <t>H</t>
  </si>
  <si>
    <t># Rxn +x</t>
  </si>
  <si>
    <t>Controls</t>
  </si>
  <si>
    <t>40 Cycles</t>
  </si>
  <si>
    <t>Melting curve</t>
  </si>
  <si>
    <t>Master mix</t>
  </si>
  <si>
    <t>1 rxn</t>
  </si>
  <si>
    <t>Total</t>
  </si>
  <si>
    <t>Total no primer</t>
  </si>
  <si>
    <t>Standards</t>
  </si>
  <si>
    <t>98°C</t>
  </si>
  <si>
    <t>95°C</t>
  </si>
  <si>
    <t>55°C</t>
  </si>
  <si>
    <t>55 to 95°C</t>
  </si>
  <si>
    <t>518R</t>
  </si>
  <si>
    <t xml:space="preserve"> 50uM (500 nM)</t>
  </si>
  <si>
    <t>Unknown</t>
  </si>
  <si>
    <t>2 min
2⁰C/sec</t>
  </si>
  <si>
    <t>10sec
2⁰C/sec</t>
  </si>
  <si>
    <t>30sec</t>
  </si>
  <si>
    <t>1 min</t>
  </si>
  <si>
    <t>speed 0.5⁰C/s</t>
  </si>
  <si>
    <t>15s 
dissociation</t>
  </si>
  <si>
    <t>338F</t>
  </si>
  <si>
    <t>50 uM (500 nM)</t>
  </si>
  <si>
    <t>standards</t>
  </si>
  <si>
    <t>Sybr Green</t>
  </si>
  <si>
    <t>H2O</t>
  </si>
  <si>
    <t>Dilution factor</t>
  </si>
  <si>
    <t>Soil</t>
  </si>
  <si>
    <t>1 in 10 uL</t>
  </si>
  <si>
    <t>100pg-100ng (dilute to add 5uL)</t>
  </si>
  <si>
    <t>5ea</t>
  </si>
  <si>
    <t>bundle</t>
  </si>
  <si>
    <t>1 in 5 uL</t>
  </si>
  <si>
    <t>Mix</t>
  </si>
  <si>
    <t>On computer: Program: Quant Studio</t>
  </si>
  <si>
    <t>DataDrive/FGP-lab/2022 16S template</t>
  </si>
  <si>
    <t>Quantity</t>
  </si>
  <si>
    <t>control</t>
  </si>
  <si>
    <t>Y-Intercept</t>
  </si>
  <si>
    <t>R(superscript 2)</t>
  </si>
  <si>
    <t>Slope</t>
  </si>
  <si>
    <t>log quantity</t>
  </si>
  <si>
    <t>Ct = slope*log(quantity)+inter</t>
  </si>
  <si>
    <t>Ct</t>
  </si>
  <si>
    <t>mean</t>
  </si>
  <si>
    <t>date</t>
  </si>
  <si>
    <t>samples qPCR</t>
  </si>
  <si>
    <t>Ct mean = y</t>
  </si>
  <si>
    <t>x = quant in qPCR tube</t>
  </si>
  <si>
    <t>10^x = # copy in 5ul</t>
  </si>
  <si>
    <t xml:space="preserve"> # copy after dilution</t>
  </si>
  <si>
    <t>dilution</t>
  </si>
  <si>
    <t xml:space="preserve"> # copy in 100ul (DNA extraction vol)</t>
  </si>
  <si>
    <t xml:space="preserve"> # copy in sample/mg of soil</t>
  </si>
  <si>
    <t>soil (mg)</t>
  </si>
  <si>
    <t>A2</t>
  </si>
  <si>
    <t>A3</t>
  </si>
  <si>
    <t>A4</t>
  </si>
  <si>
    <t>A5</t>
  </si>
  <si>
    <t>A10</t>
  </si>
  <si>
    <t>A11</t>
  </si>
  <si>
    <t>A12</t>
  </si>
  <si>
    <t>Well</t>
  </si>
  <si>
    <t>Well Position</t>
  </si>
  <si>
    <t>Sample Name</t>
  </si>
  <si>
    <t>Task</t>
  </si>
  <si>
    <t>CT</t>
  </si>
  <si>
    <t>Ct Mean</t>
  </si>
  <si>
    <t>Ct SD</t>
  </si>
  <si>
    <t>Quantity Mean</t>
  </si>
  <si>
    <t>Quantity SD</t>
  </si>
  <si>
    <t>A1</t>
  </si>
  <si>
    <t/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</si>
  <si>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</si>
  <si>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</si>
  <si>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</si>
  <si>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</si>
  <si>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</si>
  <si>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</si>
  <si>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</si>
  <si>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</si>
  <si>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</si>
  <si>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</si>
  <si>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</si>
  <si>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</si>
  <si>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</si>
  <si>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</si>
  <si>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</si>
  <si>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</si>
  <si>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C3</t>
  </si>
  <si>
    <t>Ct mean of samples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</si>
  <si>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</si>
  <si>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</si>
  <si>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</si>
  <si>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</si>
  <si>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</si>
  <si>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</si>
  <si>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</si>
  <si>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</si>
  <si>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</si>
  <si>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</si>
  <si>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</si>
  <si>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</si>
  <si>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</si>
  <si>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</si>
  <si>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</si>
  <si>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F8</t>
  </si>
  <si>
    <t>F9</t>
  </si>
  <si>
    <t>F10</t>
  </si>
  <si>
    <t>F11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</si>
  <si>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</si>
  <si>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</si>
  <si>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</si>
  <si>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</si>
  <si>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</si>
  <si>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</si>
  <si>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</si>
  <si>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</si>
  <si>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</si>
  <si>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</si>
  <si>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</si>
  <si>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</si>
  <si>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</si>
  <si>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</si>
  <si>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</si>
  <si>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</si>
  <si>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</si>
  <si>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</si>
  <si>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</si>
  <si>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</si>
  <si>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</si>
  <si>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</si>
  <si>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</si>
  <si>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</si>
  <si>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</si>
  <si>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</si>
  <si>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</si>
  <si>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</si>
  <si>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</si>
  <si>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</si>
  <si>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</si>
  <si>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</si>
  <si>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</si>
  <si>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</si>
  <si>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</si>
  <si>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</si>
  <si>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</si>
  <si>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</si>
  <si>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</si>
  <si>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</si>
  <si>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</si>
  <si>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</si>
  <si>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</si>
  <si>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</si>
  <si>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</si>
  <si>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</si>
  <si>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</si>
  <si>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</si>
  <si>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</si>
  <si>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</si>
  <si>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Experiment…</t>
  </si>
  <si>
    <r>
      <t xml:space="preserve">Paste data directly from "*_Results.xls" - </t>
    </r>
    <r>
      <rPr>
        <b/>
        <sz val="12"/>
        <rFont val="Arial"/>
        <family val="2"/>
      </rPr>
      <t>ONLY Select Columns</t>
    </r>
    <r>
      <rPr>
        <sz val="12"/>
        <rFont val="Arial"/>
        <family val="2"/>
      </rPr>
      <t>. Note: Not all runs use all the standards. The spreadsheet format must be left intact for formulas to work. Skip lines 25-27 if "G" standard not used.</t>
    </r>
  </si>
  <si>
    <t>NA</t>
  </si>
  <si>
    <t xml:space="preserve">      Use the Calibration Curve chart to adjust the standards used in B9:D9</t>
  </si>
  <si>
    <t>Note: if not used</t>
  </si>
  <si>
    <t>leave blank.</t>
  </si>
  <si>
    <t>Sample Names</t>
  </si>
  <si>
    <t>This automated calculation will only work in all three replicates are valid</t>
  </si>
  <si>
    <t>Results:</t>
  </si>
  <si>
    <t>Clear unused cells or reg mix calc will be wrong</t>
  </si>
  <si>
    <t>Log # per mg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</si>
</sst>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E+00"/>
    <numFmt numFmtId="165" formatCode="0.0000E+00"/>
    <numFmt numFmtId="166" formatCode="0E+00"/>
    <numFmt numFmtId="167" formatCode="_(* #,##0_);_(* \(#,##0\);_(* &quot;-&quot;??_);_(@_)"/>
    <numFmt numFmtId="168" formatCode="#,##0.000"/>
    <numFmt numFmtId="169" formatCode="0.0"/>
  </numFmts>
  <fonts count="3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4"/>
      <name val="Arial"/>
      <family val="2"/>
    </font>
    <font>
      <b/>
      <sz val="14"/>
      <color indexed="9"/>
      <name val="Arial"/>
      <family val="2"/>
    </font>
    <font>
      <sz val="12"/>
      <color rgb="FF000000"/>
      <name val="Calibri"/>
      <family val="2"/>
    </font>
    <font>
      <b/>
      <sz val="12"/>
      <color rgb="FF3366FF"/>
      <name val="Calibri"/>
      <family val="2"/>
    </font>
    <font>
      <sz val="12"/>
      <color rgb="FFFFFFFF"/>
      <name val="Calibri"/>
      <family val="2"/>
    </font>
    <font>
      <b/>
      <sz val="16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color rgb="FFFF0000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0"/>
      <color rgb="FFFF99FF"/>
      <name val="Arial"/>
      <family val="2"/>
    </font>
    <font>
      <b/>
      <sz val="11"/>
      <color rgb="FFFFCCFF"/>
      <name val="Calibri"/>
      <family val="2"/>
      <scheme val="minor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2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rgb="FFFF9933"/>
        <bgColor rgb="FF000000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3" fillId="0" borderId="0"/>
    <xf numFmtId="43" fontId="22" fillId="0" borderId="0" applyFont="0" applyFill="0" applyBorder="0" applyAlignment="0" applyProtection="0"/>
  </cellStyleXfs>
  <cellXfs count="149">
    <xf numFmtId="0" fontId="0" fillId="0" borderId="0" xfId="0"/>
    <xf numFmtId="0" fontId="8" fillId="0" borderId="0" xfId="0" applyFont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11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7" fillId="5" borderId="0" xfId="0" applyNumberFormat="1" applyFont="1" applyFill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1" fontId="2" fillId="7" borderId="4" xfId="0" applyNumberFormat="1" applyFont="1" applyFill="1" applyBorder="1" applyAlignment="1">
      <alignment horizontal="center" vertical="center"/>
    </xf>
    <xf numFmtId="0" fontId="13" fillId="0" borderId="0" xfId="1"/>
    <xf numFmtId="0" fontId="13" fillId="0" borderId="0" xfId="1" applyAlignment="1">
      <alignment horizontal="center" wrapText="1"/>
    </xf>
    <xf numFmtId="0" fontId="16" fillId="0" borderId="0" xfId="1" applyFont="1" applyAlignment="1">
      <alignment horizontal="center" wrapText="1"/>
    </xf>
    <xf numFmtId="0" fontId="13" fillId="0" borderId="0" xfId="1" applyAlignment="1">
      <alignment horizontal="center"/>
    </xf>
    <xf numFmtId="0" fontId="13" fillId="0" borderId="0" xfId="1" applyAlignment="1">
      <alignment horizontal="center" vertical="center"/>
    </xf>
    <xf numFmtId="0" fontId="18" fillId="0" borderId="0" xfId="1" applyFont="1"/>
    <xf numFmtId="0" fontId="2" fillId="0" borderId="0" xfId="0" applyFont="1"/>
    <xf numFmtId="0" fontId="0" fillId="0" borderId="0" xfId="0" applyAlignment="1">
      <alignment horizontal="center"/>
    </xf>
    <xf numFmtId="0" fontId="13" fillId="8" borderId="0" xfId="1" applyFill="1" applyAlignment="1">
      <alignment horizontal="center"/>
    </xf>
    <xf numFmtId="11" fontId="13" fillId="0" borderId="0" xfId="1" applyNumberFormat="1" applyAlignment="1">
      <alignment horizontal="center"/>
    </xf>
    <xf numFmtId="0" fontId="14" fillId="0" borderId="0" xfId="1" applyFont="1" applyAlignment="1">
      <alignment horizontal="center"/>
    </xf>
    <xf numFmtId="0" fontId="15" fillId="9" borderId="0" xfId="1" applyFont="1" applyFill="1" applyAlignment="1">
      <alignment horizontal="center"/>
    </xf>
    <xf numFmtId="0" fontId="17" fillId="9" borderId="0" xfId="1" applyFont="1" applyFill="1" applyAlignment="1">
      <alignment horizontal="center"/>
    </xf>
    <xf numFmtId="2" fontId="13" fillId="0" borderId="0" xfId="1" applyNumberFormat="1" applyAlignment="1">
      <alignment horizontal="center"/>
    </xf>
    <xf numFmtId="0" fontId="20" fillId="0" borderId="16" xfId="1" applyFont="1" applyBorder="1" applyAlignment="1">
      <alignment horizontal="center"/>
    </xf>
    <xf numFmtId="0" fontId="20" fillId="0" borderId="17" xfId="1" applyFont="1" applyBorder="1" applyAlignment="1">
      <alignment horizontal="center" wrapText="1"/>
    </xf>
    <xf numFmtId="0" fontId="20" fillId="0" borderId="18" xfId="1" applyFont="1" applyBorder="1" applyAlignment="1">
      <alignment horizontal="center" wrapText="1"/>
    </xf>
    <xf numFmtId="0" fontId="13" fillId="0" borderId="19" xfId="1" applyBorder="1" applyAlignment="1">
      <alignment horizontal="center"/>
    </xf>
    <xf numFmtId="0" fontId="13" fillId="0" borderId="20" xfId="1" applyBorder="1" applyAlignment="1">
      <alignment horizontal="center"/>
    </xf>
    <xf numFmtId="0" fontId="13" fillId="0" borderId="21" xfId="1" applyBorder="1" applyAlignment="1">
      <alignment horizontal="center"/>
    </xf>
    <xf numFmtId="11" fontId="13" fillId="0" borderId="22" xfId="1" applyNumberFormat="1" applyBorder="1" applyAlignment="1">
      <alignment horizontal="center"/>
    </xf>
    <xf numFmtId="0" fontId="13" fillId="0" borderId="23" xfId="1" applyBorder="1" applyAlignment="1">
      <alignment horizontal="center"/>
    </xf>
    <xf numFmtId="0" fontId="18" fillId="0" borderId="23" xfId="1" applyFont="1" applyBorder="1" applyAlignment="1">
      <alignment horizontal="center"/>
    </xf>
    <xf numFmtId="0" fontId="21" fillId="0" borderId="21" xfId="1" applyFont="1" applyBorder="1" applyAlignment="1">
      <alignment horizontal="center"/>
    </xf>
    <xf numFmtId="2" fontId="21" fillId="0" borderId="21" xfId="1" applyNumberFormat="1" applyFont="1" applyBorder="1" applyAlignment="1">
      <alignment horizontal="center"/>
    </xf>
    <xf numFmtId="11" fontId="18" fillId="0" borderId="21" xfId="1" applyNumberFormat="1" applyFont="1" applyBorder="1" applyAlignment="1">
      <alignment horizontal="center"/>
    </xf>
    <xf numFmtId="11" fontId="13" fillId="0" borderId="21" xfId="1" applyNumberFormat="1" applyBorder="1" applyAlignment="1">
      <alignment horizontal="center"/>
    </xf>
    <xf numFmtId="0" fontId="18" fillId="0" borderId="24" xfId="1" applyFont="1" applyBorder="1" applyAlignment="1">
      <alignment horizontal="center"/>
    </xf>
    <xf numFmtId="0" fontId="13" fillId="0" borderId="25" xfId="1" applyBorder="1" applyAlignment="1">
      <alignment horizontal="center"/>
    </xf>
    <xf numFmtId="2" fontId="13" fillId="0" borderId="26" xfId="1" applyNumberFormat="1" applyBorder="1" applyAlignment="1">
      <alignment horizontal="center"/>
    </xf>
    <xf numFmtId="11" fontId="13" fillId="0" borderId="25" xfId="1" applyNumberFormat="1" applyBorder="1" applyAlignment="1">
      <alignment horizontal="center"/>
    </xf>
    <xf numFmtId="11" fontId="18" fillId="0" borderId="25" xfId="1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166" fontId="11" fillId="5" borderId="8" xfId="0" applyNumberFormat="1" applyFont="1" applyFill="1" applyBorder="1" applyAlignment="1">
      <alignment horizontal="center" vertical="center"/>
    </xf>
    <xf numFmtId="1" fontId="11" fillId="5" borderId="8" xfId="0" applyNumberFormat="1" applyFont="1" applyFill="1" applyBorder="1" applyAlignment="1">
      <alignment horizontal="center" vertical="center"/>
    </xf>
    <xf numFmtId="0" fontId="1" fillId="0" borderId="4" xfId="0" applyFont="1" applyBorder="1"/>
    <xf numFmtId="167" fontId="11" fillId="5" borderId="8" xfId="2" applyNumberFormat="1" applyFont="1" applyFill="1" applyBorder="1" applyAlignment="1">
      <alignment horizontal="center" vertical="center"/>
    </xf>
    <xf numFmtId="1" fontId="11" fillId="5" borderId="8" xfId="2" applyNumberFormat="1" applyFont="1" applyFill="1" applyBorder="1" applyAlignment="1">
      <alignment horizontal="center" vertical="center"/>
    </xf>
    <xf numFmtId="168" fontId="1" fillId="0" borderId="4" xfId="0" applyNumberFormat="1" applyFont="1" applyBorder="1"/>
    <xf numFmtId="1" fontId="11" fillId="5" borderId="0" xfId="2" applyNumberFormat="1" applyFont="1" applyFill="1" applyBorder="1" applyAlignment="1">
      <alignment horizontal="center" vertical="center"/>
    </xf>
    <xf numFmtId="168" fontId="0" fillId="0" borderId="0" xfId="0" applyNumberFormat="1"/>
    <xf numFmtId="1" fontId="0" fillId="0" borderId="0" xfId="0" applyNumberFormat="1"/>
    <xf numFmtId="0" fontId="24" fillId="11" borderId="28" xfId="0" applyFont="1" applyFill="1" applyBorder="1" applyAlignment="1">
      <alignment wrapText="1"/>
    </xf>
    <xf numFmtId="2" fontId="25" fillId="11" borderId="4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49" fontId="23" fillId="0" borderId="27" xfId="0" applyNumberFormat="1" applyFont="1" applyBorder="1" applyAlignment="1">
      <alignment horizontal="left" vertical="center" wrapText="1"/>
    </xf>
    <xf numFmtId="49" fontId="7" fillId="0" borderId="27" xfId="0" applyNumberFormat="1" applyFont="1" applyBorder="1" applyAlignment="1">
      <alignment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3" fillId="0" borderId="0" xfId="1" applyAlignment="1">
      <alignment horizontal="left"/>
    </xf>
    <xf numFmtId="0" fontId="14" fillId="0" borderId="0" xfId="1" applyFont="1" applyAlignment="1">
      <alignment horizontal="left"/>
    </xf>
    <xf numFmtId="0" fontId="2" fillId="7" borderId="4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Protection="1">
      <protection locked="0"/>
    </xf>
    <xf numFmtId="168" fontId="0" fillId="0" borderId="0" xfId="0" applyNumberFormat="1" applyProtection="1">
      <protection locked="0"/>
    </xf>
    <xf numFmtId="0" fontId="2" fillId="0" borderId="0" xfId="0" applyFont="1" applyProtection="1">
      <protection locked="0"/>
    </xf>
    <xf numFmtId="0" fontId="0" fillId="0" borderId="28" xfId="0" applyBorder="1" applyAlignment="1">
      <alignment horizontal="center"/>
    </xf>
    <xf numFmtId="2" fontId="0" fillId="0" borderId="28" xfId="0" applyNumberFormat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wrapText="1"/>
      <protection locked="0"/>
    </xf>
    <xf numFmtId="0" fontId="26" fillId="0" borderId="0" xfId="0" applyFont="1"/>
    <xf numFmtId="0" fontId="2" fillId="3" borderId="0" xfId="0" applyFont="1" applyFill="1" applyProtection="1">
      <protection locked="0"/>
    </xf>
    <xf numFmtId="0" fontId="0" fillId="3" borderId="0" xfId="0" applyFill="1"/>
    <xf numFmtId="168" fontId="0" fillId="3" borderId="0" xfId="0" applyNumberFormat="1" applyFill="1"/>
    <xf numFmtId="11" fontId="0" fillId="0" borderId="28" xfId="2" applyNumberFormat="1" applyFont="1" applyBorder="1" applyAlignment="1">
      <alignment horizontal="center"/>
    </xf>
    <xf numFmtId="11" fontId="0" fillId="0" borderId="28" xfId="2" applyNumberFormat="1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169" fontId="9" fillId="0" borderId="0" xfId="0" applyNumberFormat="1" applyFont="1" applyAlignment="1">
      <alignment horizontal="center" wrapText="1"/>
    </xf>
    <xf numFmtId="2" fontId="0" fillId="0" borderId="0" xfId="0" applyNumberFormat="1" applyAlignment="1" applyProtection="1">
      <alignment horizontal="center"/>
      <protection locked="0"/>
    </xf>
    <xf numFmtId="0" fontId="19" fillId="0" borderId="0" xfId="1" applyFont="1" applyAlignment="1">
      <alignment horizontal="left"/>
    </xf>
    <xf numFmtId="0" fontId="27" fillId="0" borderId="0" xfId="0" applyFont="1" applyAlignment="1">
      <alignment horizontal="left" vertical="center"/>
    </xf>
    <xf numFmtId="0" fontId="2" fillId="0" borderId="0" xfId="0" applyFont="1" applyAlignment="1" applyProtection="1">
      <alignment wrapText="1"/>
      <protection locked="0"/>
    </xf>
    <xf numFmtId="0" fontId="28" fillId="0" borderId="0" xfId="0" applyFont="1"/>
    <xf numFmtId="0" fontId="2" fillId="10" borderId="4" xfId="0" applyFont="1" applyFill="1" applyBorder="1" applyAlignment="1" applyProtection="1">
      <alignment horizontal="center" vertical="center"/>
      <protection locked="0"/>
    </xf>
    <xf numFmtId="2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7" borderId="4" xfId="0" applyFont="1" applyFill="1" applyBorder="1" applyAlignment="1" applyProtection="1">
      <alignment horizontal="center" vertical="center"/>
      <protection locked="0"/>
    </xf>
    <xf numFmtId="0" fontId="9" fillId="7" borderId="4" xfId="0" applyFont="1" applyFill="1" applyBorder="1" applyAlignment="1" applyProtection="1">
      <alignment horizontal="center" vertical="center"/>
      <protection locked="0"/>
    </xf>
    <xf numFmtId="0" fontId="29" fillId="7" borderId="4" xfId="0" applyFont="1" applyFill="1" applyBorder="1" applyAlignment="1" applyProtection="1">
      <alignment horizontal="center" vertical="center"/>
      <protection locked="0"/>
    </xf>
    <xf numFmtId="1" fontId="29" fillId="7" borderId="4" xfId="0" applyNumberFormat="1" applyFont="1" applyFill="1" applyBorder="1" applyAlignment="1" applyProtection="1">
      <alignment horizontal="center" vertical="center"/>
      <protection locked="0"/>
    </xf>
    <xf numFmtId="0" fontId="3" fillId="7" borderId="4" xfId="0" applyFont="1" applyFill="1" applyBorder="1" applyAlignment="1" applyProtection="1">
      <alignment horizontal="center" vertical="center"/>
      <protection locked="0"/>
    </xf>
    <xf numFmtId="2" fontId="0" fillId="0" borderId="28" xfId="0" applyNumberFormat="1" applyBorder="1"/>
    <xf numFmtId="1" fontId="0" fillId="0" borderId="0" xfId="0" applyNumberFormat="1" applyAlignment="1">
      <alignment horizontal="center"/>
    </xf>
    <xf numFmtId="1" fontId="0" fillId="0" borderId="0" xfId="2" applyNumberFormat="1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wrapText="1"/>
    </xf>
    <xf numFmtId="11" fontId="0" fillId="0" borderId="28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0" fillId="8" borderId="15" xfId="1" applyFont="1" applyFill="1" applyBorder="1" applyAlignment="1">
      <alignment horizontal="center"/>
    </xf>
    <xf numFmtId="0" fontId="21" fillId="0" borderId="15" xfId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49" fontId="7" fillId="5" borderId="4" xfId="0" applyNumberFormat="1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 xr:uid="{7118FBF3-5BB5-4C4C-98E5-EBAA4C49BD34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CC"/>
      <color rgb="FF00FFFF"/>
      <color rgb="FFFF9933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Calibration curve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880837556775338"/>
                  <c:y val="-3.9148801655267546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'Results Summary'!$B$3:$E$3</c:f>
              <c:numCache>
                <c:formatCode>0</c:formatCode>
                <c:ptCount val="4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</c:numCache>
            </c:numRef>
          </c:xVal>
          <c:yVal>
            <c:numRef>
              <c:f>'Results Summary'!$B$7:$E$7</c:f>
              <c:numCache>
                <c:formatCode>#,##0.000</c:formatCode>
                <c:ptCount val="4"/>
                <c:pt idx="0">
                  <c:v>9.8599065144856777</c:v>
                </c:pt>
                <c:pt idx="1">
                  <c:v>12.919176737467447</c:v>
                </c:pt>
                <c:pt idx="2">
                  <c:v>17.257045110066731</c:v>
                </c:pt>
                <c:pt idx="3">
                  <c:v>20.21312967936198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3C-3744-87D7-207C3E394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089440"/>
        <c:axId val="1"/>
      </c:scatterChart>
      <c:valAx>
        <c:axId val="695089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log quantity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9508944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ABC29D-119A-F54C-A963-680D42B10814}">
  <sheetPr/>
  <sheetViews>
    <sheetView zoomScale="152" workbookViewId="0" zoomToFit="1"/>
  </sheetViews>
  <pageMargins left="0.7" right="0.7" top="0.75" bottom="0.75" header="0.3" footer="0.3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141112</xdr:rowOff>
    </xdr:from>
    <xdr:to>
      <xdr:col>14</xdr:col>
      <xdr:colOff>28222</xdr:colOff>
      <xdr:row>11</xdr:row>
      <xdr:rowOff>141112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BC330-6136-2DF4-B7FA-6889C995AA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63" t="14522" r="33861" b="66479"/>
        <a:stretch/>
      </xdr:blipFill>
      <xdr:spPr>
        <a:xfrm>
          <a:off x="0" y="310445"/>
          <a:ext cx="9637889" cy="22154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141113</xdr:rowOff>
    </xdr:from>
    <xdr:to>
      <xdr:col>13</xdr:col>
      <xdr:colOff>613738</xdr:colOff>
      <xdr:row>11</xdr:row>
      <xdr:rowOff>14111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BC2A0E-96D7-806C-ED02-5862424F05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98" t="14332" r="33913" b="67577"/>
        <a:stretch/>
      </xdr:blipFill>
      <xdr:spPr>
        <a:xfrm>
          <a:off x="0" y="310446"/>
          <a:ext cx="9574294" cy="20884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9CDBF-C0A6-B551-57CF-82EF1194F0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scott40/ASU%20Dropbox/Brian%20Scott/ASU/R/Biocrust%20Recovery/qPCR_biocrust%20recovery_summary.xlsx" TargetMode="External"/><Relationship Id="rId1" Type="http://schemas.openxmlformats.org/officeDocument/2006/relationships/externalLinkPath" Target="qPCR_biocrust%20recovery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scott40/ASU%20Dropbox/Brian%20Scott/ASU/Data%20and%20analysis/qPCR/Biocrust%20Recovery%20Plate%201.xlsx" TargetMode="External"/><Relationship Id="rId1" Type="http://schemas.openxmlformats.org/officeDocument/2006/relationships/externalLinkPath" Target="/Users/bscott40/ASU%20Dropbox/Brian%20Scott/ASU/Data%20and%20analysis/qPCR/Biocrust%20Recovery%20Plate%201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scott40/ASU%20Dropbox/Brian%20Scott/ASU/Data%20and%20analysis/qPCR/Biocrust%20Recovery%20Plate%202.xls" TargetMode="External"/><Relationship Id="rId1" Type="http://schemas.openxmlformats.org/officeDocument/2006/relationships/externalLinkPath" Target="/Users/bscott40/ASU%20Dropbox/Brian%20Scott/ASU/Data%20and%20analysis/qPCR/Biocrust%20Recovery%20Plate%2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s Summary"/>
      <sheetName val="16S std"/>
      <sheetName val="Qubit"/>
      <sheetName val="plate"/>
      <sheetName val="Results"/>
      <sheetName val="Calibration Curve"/>
      <sheetName val="Copy number versus qubit"/>
      <sheetName val="Copy number versus Chla"/>
      <sheetName val="Copy number versus Scyt"/>
      <sheetName val="Copy number versus Scyt+Chla"/>
      <sheetName val="Sheet1"/>
    </sheetNames>
    <sheetDataSet>
      <sheetData sheetId="0">
        <row r="19">
          <cell r="B19" t="str">
            <v>Mesa1g</v>
          </cell>
          <cell r="C19">
            <v>12.139789581298828</v>
          </cell>
          <cell r="D19">
            <v>6.0790001708608754</v>
          </cell>
          <cell r="E19">
            <v>1199499.7750585335</v>
          </cell>
          <cell r="F19">
            <v>23989995.501170672</v>
          </cell>
          <cell r="G19">
            <v>10</v>
          </cell>
          <cell r="H19">
            <v>239899955.01170671</v>
          </cell>
          <cell r="I19">
            <v>1817423.9016038387</v>
          </cell>
          <cell r="J19">
            <v>132</v>
          </cell>
          <cell r="K19">
            <v>37</v>
          </cell>
        </row>
        <row r="20">
          <cell r="B20" t="str">
            <v>Mesa2d</v>
          </cell>
          <cell r="C20">
            <v>12.241203308105469</v>
          </cell>
          <cell r="D20">
            <v>6.0449162146317974</v>
          </cell>
          <cell r="E20">
            <v>1108960.8506362587</v>
          </cell>
          <cell r="F20">
            <v>22179217.012725174</v>
          </cell>
          <cell r="G20">
            <v>10</v>
          </cell>
          <cell r="H20">
            <v>221792170.12725174</v>
          </cell>
          <cell r="I20">
            <v>1211979.0717336161</v>
          </cell>
          <cell r="J20">
            <v>183</v>
          </cell>
          <cell r="K20">
            <v>28.2</v>
          </cell>
        </row>
        <row r="21">
          <cell r="B21" t="str">
            <v>Mesa3d</v>
          </cell>
          <cell r="C21">
            <v>11.20404052734375</v>
          </cell>
          <cell r="D21">
            <v>6.3934943798866071</v>
          </cell>
          <cell r="E21">
            <v>2474539.4386330731</v>
          </cell>
          <cell r="F21">
            <v>49490788.772661462</v>
          </cell>
          <cell r="G21">
            <v>10</v>
          </cell>
          <cell r="H21">
            <v>494907887.72661459</v>
          </cell>
          <cell r="I21">
            <v>2911222.8689800859</v>
          </cell>
          <cell r="J21">
            <v>170</v>
          </cell>
          <cell r="K21">
            <v>89</v>
          </cell>
        </row>
        <row r="31">
          <cell r="B31" t="str">
            <v>Mesa1guc</v>
          </cell>
          <cell r="C31">
            <v>14.381736755371094</v>
          </cell>
          <cell r="D31">
            <v>5.3255081954138141</v>
          </cell>
          <cell r="E31">
            <v>211596.36144469143</v>
          </cell>
          <cell r="F31">
            <v>4231927.2288938286</v>
          </cell>
          <cell r="G31">
            <v>10</v>
          </cell>
          <cell r="H31">
            <v>42319272.288938284</v>
          </cell>
          <cell r="I31">
            <v>182410.65641783742</v>
          </cell>
          <cell r="J31">
            <v>232</v>
          </cell>
          <cell r="K31">
            <v>8.94</v>
          </cell>
        </row>
        <row r="32">
          <cell r="B32" t="str">
            <v>Mesa2duc</v>
          </cell>
          <cell r="C32">
            <v>15.918337821960449</v>
          </cell>
          <cell r="D32">
            <v>4.8090747189570866</v>
          </cell>
          <cell r="E32">
            <v>64428.010228238811</v>
          </cell>
          <cell r="F32">
            <v>1288560.2045647763</v>
          </cell>
          <cell r="G32">
            <v>10</v>
          </cell>
          <cell r="H32">
            <v>12885602.045647763</v>
          </cell>
          <cell r="I32">
            <v>53914.652910660094</v>
          </cell>
          <cell r="J32">
            <v>239</v>
          </cell>
          <cell r="K32">
            <v>8.94</v>
          </cell>
        </row>
        <row r="33">
          <cell r="B33" t="str">
            <v>Mesa3duc</v>
          </cell>
          <cell r="C33">
            <v>13.077986717224121</v>
          </cell>
          <cell r="D33">
            <v>5.7636831903884636</v>
          </cell>
          <cell r="E33">
            <v>580340.91534885217</v>
          </cell>
          <cell r="F33">
            <v>11606818.306977043</v>
          </cell>
          <cell r="G33">
            <v>10</v>
          </cell>
          <cell r="H33">
            <v>116068183.06977043</v>
          </cell>
          <cell r="I33">
            <v>483617.42945737677</v>
          </cell>
          <cell r="J33">
            <v>240</v>
          </cell>
          <cell r="K33">
            <v>11</v>
          </cell>
        </row>
        <row r="48">
          <cell r="B48" t="str">
            <v>M1g_YR1</v>
          </cell>
          <cell r="C48">
            <v>14.355463981628418</v>
          </cell>
          <cell r="D48">
            <v>5.3243200187284989</v>
          </cell>
          <cell r="E48">
            <v>211018.25081138968</v>
          </cell>
          <cell r="F48">
            <v>4220365.0162277939</v>
          </cell>
          <cell r="G48">
            <v>20</v>
          </cell>
          <cell r="H48">
            <v>84407300.324555874</v>
          </cell>
          <cell r="I48">
            <v>424157.28806309483</v>
          </cell>
          <cell r="J48">
            <v>199</v>
          </cell>
        </row>
        <row r="49">
          <cell r="B49" t="str">
            <v>M2d_YR1</v>
          </cell>
          <cell r="C49">
            <v>15.013834953308105</v>
          </cell>
          <cell r="D49">
            <v>5.1313536996461764</v>
          </cell>
          <cell r="E49">
            <v>135317.41714345865</v>
          </cell>
          <cell r="F49">
            <v>2706348.3428691728</v>
          </cell>
          <cell r="G49">
            <v>5</v>
          </cell>
          <cell r="H49">
            <v>13531741.714345865</v>
          </cell>
          <cell r="I49">
            <v>64131.477319174715</v>
          </cell>
          <cell r="J49">
            <v>211</v>
          </cell>
        </row>
        <row r="50">
          <cell r="B50" t="str">
            <v>M3d_YR1</v>
          </cell>
          <cell r="C50">
            <v>12.406010627746582</v>
          </cell>
          <cell r="D50">
            <v>5.8956982448394246</v>
          </cell>
          <cell r="E50">
            <v>786499.12688949239</v>
          </cell>
          <cell r="F50">
            <v>15729982.537789848</v>
          </cell>
          <cell r="G50">
            <v>20</v>
          </cell>
          <cell r="H50">
            <v>314599650.75579697</v>
          </cell>
          <cell r="I50">
            <v>1527182.7706592085</v>
          </cell>
          <cell r="J50">
            <v>206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 Setup"/>
      <sheetName val="Amplification Data"/>
      <sheetName val="Results"/>
      <sheetName val="Melt Curve Raw Data"/>
    </sheetNames>
    <sheetDataSet>
      <sheetData sheetId="0"/>
      <sheetData sheetId="1"/>
      <sheetData sheetId="2">
        <row r="41">
          <cell r="C41" t="str">
            <v>C no T</v>
          </cell>
          <cell r="D41" t="str">
            <v>NTC</v>
          </cell>
          <cell r="E41">
            <v>25.837930679321289</v>
          </cell>
          <cell r="F41" t="str">
            <v/>
          </cell>
          <cell r="G41" t="str">
            <v/>
          </cell>
          <cell r="H41" t="str">
            <v/>
          </cell>
          <cell r="I41" t="str">
            <v/>
          </cell>
        </row>
        <row r="42">
          <cell r="C42" t="str">
            <v>C no T</v>
          </cell>
          <cell r="D42" t="str">
            <v>NTC</v>
          </cell>
          <cell r="E42">
            <v>28.140670776367188</v>
          </cell>
          <cell r="F42" t="str">
            <v/>
          </cell>
          <cell r="G42" t="str">
            <v/>
          </cell>
          <cell r="H42" t="str">
            <v/>
          </cell>
          <cell r="I42" t="str">
            <v/>
          </cell>
        </row>
        <row r="43">
          <cell r="C43" t="str">
            <v>C no T</v>
          </cell>
          <cell r="D43" t="str">
            <v>NTC</v>
          </cell>
          <cell r="E43" t="str">
            <v>Undetermined</v>
          </cell>
          <cell r="F43" t="str">
            <v/>
          </cell>
          <cell r="G43" t="str">
            <v/>
          </cell>
          <cell r="H43" t="str">
            <v/>
          </cell>
          <cell r="I43" t="str">
            <v/>
          </cell>
        </row>
        <row r="44">
          <cell r="C44" t="str">
            <v>C no P</v>
          </cell>
          <cell r="D44" t="str">
            <v>NTC</v>
          </cell>
          <cell r="E44" t="str">
            <v>Undetermined</v>
          </cell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</row>
        <row r="45">
          <cell r="C45" t="str">
            <v>C no P</v>
          </cell>
          <cell r="D45" t="str">
            <v>NTC</v>
          </cell>
          <cell r="E45" t="str">
            <v>Undetermined</v>
          </cell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C46" t="str">
            <v>C no P</v>
          </cell>
          <cell r="D46" t="str">
            <v>NTC</v>
          </cell>
          <cell r="E46" t="str">
            <v>Undetermined</v>
          </cell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</row>
        <row r="47">
          <cell r="C47" t="str">
            <v>A</v>
          </cell>
          <cell r="D47" t="str">
            <v>STANDARD</v>
          </cell>
          <cell r="E47">
            <v>9.8717613220214844</v>
          </cell>
          <cell r="F47">
            <v>9.8599061965942383</v>
          </cell>
          <cell r="G47">
            <v>0.12375574558973312</v>
          </cell>
          <cell r="H47">
            <v>10000000</v>
          </cell>
          <cell r="I47" t="str">
            <v/>
          </cell>
        </row>
        <row r="48">
          <cell r="C48" t="str">
            <v>A</v>
          </cell>
          <cell r="D48" t="str">
            <v>STANDARD</v>
          </cell>
          <cell r="E48">
            <v>9.7306499481201172</v>
          </cell>
          <cell r="F48">
            <v>9.8599061965942383</v>
          </cell>
          <cell r="G48">
            <v>0.12375574558973312</v>
          </cell>
          <cell r="H48">
            <v>10000000</v>
          </cell>
          <cell r="I48" t="str">
            <v/>
          </cell>
        </row>
        <row r="49">
          <cell r="C49" t="str">
            <v>A</v>
          </cell>
          <cell r="D49" t="str">
            <v>STANDARD</v>
          </cell>
          <cell r="E49">
            <v>9.9773082733154297</v>
          </cell>
          <cell r="F49">
            <v>9.8599061965942383</v>
          </cell>
          <cell r="G49">
            <v>0.12375574558973312</v>
          </cell>
          <cell r="H49">
            <v>10000000</v>
          </cell>
          <cell r="I49" t="str">
            <v/>
          </cell>
        </row>
        <row r="50">
          <cell r="C50" t="str">
            <v>B</v>
          </cell>
          <cell r="D50" t="str">
            <v>STANDARD</v>
          </cell>
          <cell r="E50">
            <v>12.922943115234375</v>
          </cell>
          <cell r="F50">
            <v>12.919177055358887</v>
          </cell>
          <cell r="G50">
            <v>2.1352553740143776E-2</v>
          </cell>
          <cell r="H50">
            <v>1000000</v>
          </cell>
          <cell r="I50" t="str">
            <v/>
          </cell>
        </row>
        <row r="51">
          <cell r="C51" t="str">
            <v>B</v>
          </cell>
          <cell r="D51" t="str">
            <v>STANDARD</v>
          </cell>
          <cell r="E51">
            <v>12.938395500183105</v>
          </cell>
          <cell r="F51">
            <v>12.919177055358887</v>
          </cell>
          <cell r="G51">
            <v>2.1352553740143776E-2</v>
          </cell>
          <cell r="H51">
            <v>1000000</v>
          </cell>
          <cell r="I51" t="str">
            <v/>
          </cell>
        </row>
        <row r="52">
          <cell r="C52" t="str">
            <v>B</v>
          </cell>
          <cell r="D52" t="str">
            <v>STANDARD</v>
          </cell>
          <cell r="E52">
            <v>12.896191596984863</v>
          </cell>
          <cell r="F52">
            <v>12.919177055358887</v>
          </cell>
          <cell r="G52">
            <v>2.1352553740143776E-2</v>
          </cell>
          <cell r="H52">
            <v>1000000</v>
          </cell>
          <cell r="I52" t="str">
            <v/>
          </cell>
        </row>
        <row r="53">
          <cell r="C53" t="str">
            <v>C</v>
          </cell>
          <cell r="D53" t="str">
            <v>STANDARD</v>
          </cell>
          <cell r="E53">
            <v>17.08056640625</v>
          </cell>
          <cell r="F53">
            <v>17.257043838500977</v>
          </cell>
          <cell r="G53">
            <v>0.19255952537059784</v>
          </cell>
          <cell r="H53">
            <v>100000</v>
          </cell>
          <cell r="I53" t="str">
            <v/>
          </cell>
        </row>
        <row r="54">
          <cell r="C54" t="str">
            <v>C</v>
          </cell>
          <cell r="D54" t="str">
            <v>STANDARD</v>
          </cell>
          <cell r="E54">
            <v>17.462419509887695</v>
          </cell>
          <cell r="F54">
            <v>17.257043838500977</v>
          </cell>
          <cell r="G54">
            <v>0.19255952537059784</v>
          </cell>
          <cell r="H54">
            <v>100000</v>
          </cell>
          <cell r="I54" t="str">
            <v/>
          </cell>
        </row>
        <row r="55">
          <cell r="C55" t="str">
            <v>C</v>
          </cell>
          <cell r="D55" t="str">
            <v>STANDARD</v>
          </cell>
          <cell r="E55">
            <v>17.2281494140625</v>
          </cell>
          <cell r="F55">
            <v>17.257043838500977</v>
          </cell>
          <cell r="G55">
            <v>0.19255952537059784</v>
          </cell>
          <cell r="H55">
            <v>100000</v>
          </cell>
          <cell r="I55" t="str">
            <v/>
          </cell>
        </row>
        <row r="56">
          <cell r="C56" t="str">
            <v>D</v>
          </cell>
          <cell r="D56" t="str">
            <v>STANDARD</v>
          </cell>
          <cell r="E56">
            <v>20.073148727416992</v>
          </cell>
          <cell r="F56">
            <v>20.213129043579102</v>
          </cell>
          <cell r="G56">
            <v>0.35946309566497803</v>
          </cell>
          <cell r="H56">
            <v>10000</v>
          </cell>
          <cell r="I56" t="str">
            <v/>
          </cell>
        </row>
        <row r="57">
          <cell r="C57" t="str">
            <v>D</v>
          </cell>
          <cell r="D57" t="str">
            <v>STANDARD</v>
          </cell>
          <cell r="E57">
            <v>19.94471549987793</v>
          </cell>
          <cell r="F57">
            <v>20.213129043579102</v>
          </cell>
          <cell r="G57">
            <v>0.35946309566497803</v>
          </cell>
          <cell r="H57">
            <v>10000</v>
          </cell>
          <cell r="I57" t="str">
            <v/>
          </cell>
        </row>
        <row r="58">
          <cell r="C58" t="str">
            <v>D</v>
          </cell>
          <cell r="D58" t="str">
            <v>STANDARD</v>
          </cell>
          <cell r="E58">
            <v>20.621524810791016</v>
          </cell>
          <cell r="F58">
            <v>20.213129043579102</v>
          </cell>
          <cell r="G58">
            <v>0.35946309566497803</v>
          </cell>
          <cell r="H58">
            <v>10000</v>
          </cell>
          <cell r="I58" t="str">
            <v/>
          </cell>
        </row>
        <row r="59">
          <cell r="C59" t="str">
            <v>E</v>
          </cell>
          <cell r="D59" t="str">
            <v>STANDARD</v>
          </cell>
          <cell r="E59">
            <v>23.392204284667969</v>
          </cell>
          <cell r="F59">
            <v>23.229354858398438</v>
          </cell>
          <cell r="G59">
            <v>0.19211341440677643</v>
          </cell>
          <cell r="H59">
            <v>1000</v>
          </cell>
          <cell r="I59" t="str">
            <v/>
          </cell>
        </row>
        <row r="60">
          <cell r="C60" t="str">
            <v>E</v>
          </cell>
          <cell r="D60" t="str">
            <v>STANDARD</v>
          </cell>
          <cell r="E60">
            <v>23.017478942871094</v>
          </cell>
          <cell r="F60">
            <v>23.229354858398438</v>
          </cell>
          <cell r="G60">
            <v>0.19211341440677643</v>
          </cell>
          <cell r="H60">
            <v>1000</v>
          </cell>
          <cell r="I60" t="str">
            <v/>
          </cell>
        </row>
        <row r="61">
          <cell r="C61" t="str">
            <v>E</v>
          </cell>
          <cell r="D61" t="str">
            <v>STANDARD</v>
          </cell>
          <cell r="E61">
            <v>23.278383255004883</v>
          </cell>
          <cell r="F61">
            <v>23.229354858398438</v>
          </cell>
          <cell r="G61">
            <v>0.19211341440677643</v>
          </cell>
          <cell r="H61">
            <v>1000</v>
          </cell>
          <cell r="I61" t="str">
            <v/>
          </cell>
        </row>
        <row r="62">
          <cell r="C62" t="str">
            <v>F</v>
          </cell>
          <cell r="D62" t="str">
            <v>STANDARD</v>
          </cell>
          <cell r="E62">
            <v>25.291004180908203</v>
          </cell>
          <cell r="F62">
            <v>25.360746383666992</v>
          </cell>
          <cell r="G62">
            <v>6.9360114634037018E-2</v>
          </cell>
          <cell r="H62">
            <v>100</v>
          </cell>
          <cell r="I62" t="str">
            <v/>
          </cell>
        </row>
        <row r="63">
          <cell r="C63" t="str">
            <v>F</v>
          </cell>
          <cell r="D63" t="str">
            <v>STANDARD</v>
          </cell>
          <cell r="E63">
            <v>25.361515045166016</v>
          </cell>
          <cell r="F63">
            <v>25.360746383666992</v>
          </cell>
          <cell r="G63">
            <v>6.9360114634037018E-2</v>
          </cell>
          <cell r="H63">
            <v>100</v>
          </cell>
          <cell r="I63" t="str">
            <v/>
          </cell>
        </row>
        <row r="64">
          <cell r="C64" t="str">
            <v>F</v>
          </cell>
          <cell r="D64" t="str">
            <v>STANDARD</v>
          </cell>
          <cell r="E64">
            <v>25.429718017578125</v>
          </cell>
          <cell r="F64">
            <v>25.360746383666992</v>
          </cell>
          <cell r="G64">
            <v>6.9360114634037018E-2</v>
          </cell>
          <cell r="H64">
            <v>100</v>
          </cell>
          <cell r="I64" t="str">
            <v/>
          </cell>
        </row>
        <row r="65">
          <cell r="D65" t="str">
            <v>UNKNOWN</v>
          </cell>
          <cell r="E65">
            <v>11.922524452209473</v>
          </cell>
          <cell r="F65">
            <v>12.777439117431641</v>
          </cell>
          <cell r="G65">
            <v>0.90691572427749634</v>
          </cell>
          <cell r="H65">
            <v>2842651.75</v>
          </cell>
          <cell r="I65">
            <v>1751359.125</v>
          </cell>
          <cell r="Q65" t="str">
            <v>DDi1</v>
          </cell>
        </row>
        <row r="66">
          <cell r="D66" t="str">
            <v>UNKNOWN</v>
          </cell>
          <cell r="E66">
            <v>12.681124687194824</v>
          </cell>
          <cell r="F66">
            <v>12.777439117431641</v>
          </cell>
          <cell r="G66">
            <v>0.90691572427749634</v>
          </cell>
          <cell r="H66">
            <v>1641940.875</v>
          </cell>
          <cell r="I66">
            <v>1751359.125</v>
          </cell>
          <cell r="Q66" t="str">
            <v>DDi2</v>
          </cell>
        </row>
        <row r="67">
          <cell r="D67" t="str">
            <v>UNKNOWN</v>
          </cell>
          <cell r="E67">
            <v>13.728668212890625</v>
          </cell>
          <cell r="F67">
            <v>12.777439117431641</v>
          </cell>
          <cell r="G67">
            <v>0.90691572427749634</v>
          </cell>
          <cell r="H67">
            <v>769484.875</v>
          </cell>
          <cell r="I67">
            <v>1751359.125</v>
          </cell>
          <cell r="Q67" t="str">
            <v>DDi3</v>
          </cell>
        </row>
        <row r="68">
          <cell r="D68" t="str">
            <v>UNKNOWN</v>
          </cell>
          <cell r="E68">
            <v>12.282954216003418</v>
          </cell>
          <cell r="F68">
            <v>12.075481414794922</v>
          </cell>
          <cell r="G68">
            <v>0.45177090167999268</v>
          </cell>
          <cell r="H68">
            <v>2190130.5</v>
          </cell>
          <cell r="I68">
            <v>2641703.25</v>
          </cell>
          <cell r="Q68" t="str">
            <v>DGi1</v>
          </cell>
        </row>
        <row r="69">
          <cell r="D69" t="str">
            <v>UNKNOWN</v>
          </cell>
          <cell r="E69">
            <v>11.557241439819336</v>
          </cell>
          <cell r="F69">
            <v>12.075481414794922</v>
          </cell>
          <cell r="G69">
            <v>0.45177090167999268</v>
          </cell>
          <cell r="H69">
            <v>3702561.75</v>
          </cell>
          <cell r="I69">
            <v>2641703.25</v>
          </cell>
          <cell r="Q69" t="str">
            <v>DGi2</v>
          </cell>
        </row>
        <row r="70">
          <cell r="D70" t="str">
            <v>UNKNOWN</v>
          </cell>
          <cell r="E70">
            <v>12.386248588562012</v>
          </cell>
          <cell r="F70">
            <v>12.075481414794922</v>
          </cell>
          <cell r="G70">
            <v>0.45177090167999268</v>
          </cell>
          <cell r="H70">
            <v>2032417.875</v>
          </cell>
          <cell r="I70">
            <v>2641703.25</v>
          </cell>
          <cell r="Q70" t="str">
            <v>DGi3</v>
          </cell>
        </row>
        <row r="71">
          <cell r="D71" t="str">
            <v>UNKNOWN</v>
          </cell>
          <cell r="E71">
            <v>12.197409629821777</v>
          </cell>
          <cell r="F71">
            <v>12.097405433654785</v>
          </cell>
          <cell r="G71">
            <v>0.65840566158294678</v>
          </cell>
          <cell r="H71">
            <v>2329966.5</v>
          </cell>
          <cell r="I71">
            <v>2704701.25</v>
          </cell>
          <cell r="Q71" t="str">
            <v>NDi1</v>
          </cell>
        </row>
        <row r="72">
          <cell r="D72" t="str">
            <v>UNKNOWN</v>
          </cell>
          <cell r="E72">
            <v>11.394718170166016</v>
          </cell>
          <cell r="F72">
            <v>12.097405433654785</v>
          </cell>
          <cell r="G72">
            <v>0.65840566158294678</v>
          </cell>
          <cell r="H72">
            <v>4164569.25</v>
          </cell>
          <cell r="I72">
            <v>2704701.25</v>
          </cell>
          <cell r="Q72" t="str">
            <v>NDi2</v>
          </cell>
        </row>
        <row r="73">
          <cell r="D73" t="str">
            <v>UNKNOWN</v>
          </cell>
          <cell r="E73">
            <v>12.700087547302246</v>
          </cell>
          <cell r="F73">
            <v>12.097405433654785</v>
          </cell>
          <cell r="G73">
            <v>0.65840566158294678</v>
          </cell>
          <cell r="H73">
            <v>1619567.5</v>
          </cell>
          <cell r="I73">
            <v>2704701.25</v>
          </cell>
          <cell r="Q73" t="str">
            <v>NDi3</v>
          </cell>
        </row>
        <row r="74">
          <cell r="D74" t="str">
            <v>UNKNOWN</v>
          </cell>
          <cell r="E74">
            <v>12.385261535644531</v>
          </cell>
          <cell r="F74">
            <v>12.732208251953125</v>
          </cell>
          <cell r="G74">
            <v>0.39264792203903198</v>
          </cell>
          <cell r="H74">
            <v>2033869.875</v>
          </cell>
          <cell r="I74">
            <v>1624039.125</v>
          </cell>
          <cell r="Q74" t="str">
            <v>LVi1</v>
          </cell>
        </row>
        <row r="75">
          <cell r="D75" t="str">
            <v>UNKNOWN</v>
          </cell>
          <cell r="E75">
            <v>12.652910232543945</v>
          </cell>
          <cell r="F75">
            <v>12.732208251953125</v>
          </cell>
          <cell r="G75">
            <v>0.39264792203903198</v>
          </cell>
          <cell r="H75">
            <v>1675803.25</v>
          </cell>
          <cell r="I75">
            <v>1624039.125</v>
          </cell>
          <cell r="Q75" t="str">
            <v>LVi2</v>
          </cell>
        </row>
        <row r="76">
          <cell r="D76" t="str">
            <v>UNKNOWN</v>
          </cell>
          <cell r="E76">
            <v>13.158452987670898</v>
          </cell>
          <cell r="F76">
            <v>12.732208251953125</v>
          </cell>
          <cell r="G76">
            <v>0.39264792203903198</v>
          </cell>
          <cell r="H76">
            <v>1162444.375</v>
          </cell>
          <cell r="I76">
            <v>1624039.125</v>
          </cell>
          <cell r="Q76" t="str">
            <v>LVi3</v>
          </cell>
        </row>
        <row r="77">
          <cell r="D77" t="str">
            <v>UNKNOWN</v>
          </cell>
          <cell r="E77">
            <v>16.739040374755859</v>
          </cell>
          <cell r="F77">
            <v>20.819255828857422</v>
          </cell>
          <cell r="G77">
            <v>3.5339081287384033</v>
          </cell>
          <cell r="H77">
            <v>87153.6953125</v>
          </cell>
          <cell r="I77">
            <v>29745.212890625</v>
          </cell>
          <cell r="Q77" t="str">
            <v>DDuc1</v>
          </cell>
        </row>
        <row r="78">
          <cell r="D78" t="str">
            <v>UNKNOWN</v>
          </cell>
          <cell r="E78">
            <v>22.810489654541016</v>
          </cell>
          <cell r="F78">
            <v>20.819255828857422</v>
          </cell>
          <cell r="G78">
            <v>3.5339081287384033</v>
          </cell>
          <cell r="H78">
            <v>1077.7669677734375</v>
          </cell>
          <cell r="I78">
            <v>29745.212890625</v>
          </cell>
          <cell r="Q78" t="str">
            <v>DDuc2</v>
          </cell>
        </row>
        <row r="79">
          <cell r="D79" t="str">
            <v>UNKNOWN</v>
          </cell>
          <cell r="E79">
            <v>22.908237457275391</v>
          </cell>
          <cell r="F79">
            <v>20.819255828857422</v>
          </cell>
          <cell r="G79">
            <v>3.5339081287384033</v>
          </cell>
          <cell r="H79">
            <v>1004.177978515625</v>
          </cell>
          <cell r="I79">
            <v>29745.212890625</v>
          </cell>
          <cell r="Q79" t="str">
            <v>DDuc3</v>
          </cell>
        </row>
        <row r="80">
          <cell r="D80" t="str">
            <v>UNKNOWN</v>
          </cell>
          <cell r="E80">
            <v>14.132650375366211</v>
          </cell>
          <cell r="F80">
            <v>13.237978935241699</v>
          </cell>
          <cell r="G80">
            <v>0.77667516469955444</v>
          </cell>
          <cell r="H80">
            <v>574462.1875</v>
          </cell>
          <cell r="I80">
            <v>1203492.625</v>
          </cell>
          <cell r="Q80" t="str">
            <v>DGuc1</v>
          </cell>
        </row>
        <row r="81">
          <cell r="D81" t="str">
            <v>UNKNOWN</v>
          </cell>
          <cell r="E81">
            <v>12.844463348388672</v>
          </cell>
          <cell r="F81">
            <v>13.237978935241699</v>
          </cell>
          <cell r="G81">
            <v>0.77667516469955444</v>
          </cell>
          <cell r="H81">
            <v>1458926.875</v>
          </cell>
          <cell r="I81">
            <v>1203492.625</v>
          </cell>
          <cell r="Q81" t="str">
            <v>DGuc2</v>
          </cell>
        </row>
        <row r="82">
          <cell r="D82" t="str">
            <v>UNKNOWN</v>
          </cell>
          <cell r="E82">
            <v>12.736823081970215</v>
          </cell>
          <cell r="F82">
            <v>13.237978935241699</v>
          </cell>
          <cell r="G82">
            <v>0.77667516469955444</v>
          </cell>
          <cell r="H82">
            <v>1577088.5</v>
          </cell>
          <cell r="I82">
            <v>1203492.625</v>
          </cell>
          <cell r="Q82" t="str">
            <v>DGuc3</v>
          </cell>
        </row>
        <row r="83">
          <cell r="D83" t="str">
            <v>UNKNOWN</v>
          </cell>
          <cell r="E83">
            <v>20.241703033447266</v>
          </cell>
          <cell r="F83">
            <v>19.409069061279297</v>
          </cell>
          <cell r="G83">
            <v>1.2783172130584717</v>
          </cell>
          <cell r="H83">
            <v>6913.291015625</v>
          </cell>
          <cell r="I83">
            <v>17163.810546875</v>
          </cell>
          <cell r="Q83" t="str">
            <v>NDuc1</v>
          </cell>
        </row>
        <row r="84">
          <cell r="D84" t="str">
            <v>UNKNOWN</v>
          </cell>
          <cell r="E84">
            <v>17.937225341796875</v>
          </cell>
          <cell r="F84">
            <v>19.409069061279297</v>
          </cell>
          <cell r="G84">
            <v>1.2783172130584717</v>
          </cell>
          <cell r="H84">
            <v>36626.38671875</v>
          </cell>
          <cell r="I84">
            <v>17163.810546875</v>
          </cell>
          <cell r="Q84" t="str">
            <v>NDuc2</v>
          </cell>
        </row>
        <row r="85">
          <cell r="D85" t="str">
            <v>UNKNOWN</v>
          </cell>
          <cell r="E85">
            <v>20.048276901245117</v>
          </cell>
          <cell r="F85">
            <v>19.409069061279297</v>
          </cell>
          <cell r="G85">
            <v>1.2783172130584717</v>
          </cell>
          <cell r="H85">
            <v>7951.7529296875</v>
          </cell>
          <cell r="I85">
            <v>17163.810546875</v>
          </cell>
          <cell r="Q85" t="str">
            <v>NDuc3</v>
          </cell>
        </row>
        <row r="86">
          <cell r="D86" t="str">
            <v>UNKNOWN</v>
          </cell>
          <cell r="E86">
            <v>14.60724925994873</v>
          </cell>
          <cell r="F86">
            <v>14.150086402893066</v>
          </cell>
          <cell r="G86">
            <v>0.43262851238250732</v>
          </cell>
          <cell r="H86">
            <v>407505.78125</v>
          </cell>
          <cell r="I86">
            <v>585578.1875</v>
          </cell>
          <cell r="Q86" t="str">
            <v>LVuc1</v>
          </cell>
        </row>
        <row r="87">
          <cell r="D87" t="str">
            <v>UNKNOWN</v>
          </cell>
          <cell r="E87">
            <v>13.74709415435791</v>
          </cell>
          <cell r="F87">
            <v>14.150086402893066</v>
          </cell>
          <cell r="G87">
            <v>0.43262851238250732</v>
          </cell>
          <cell r="H87">
            <v>759294.625</v>
          </cell>
          <cell r="I87">
            <v>585578.1875</v>
          </cell>
          <cell r="Q87" t="str">
            <v>LVuc2</v>
          </cell>
        </row>
        <row r="88">
          <cell r="D88" t="str">
            <v>UNKNOWN</v>
          </cell>
          <cell r="E88">
            <v>14.095917701721191</v>
          </cell>
          <cell r="F88">
            <v>14.150086402893066</v>
          </cell>
          <cell r="G88">
            <v>0.43262851238250732</v>
          </cell>
          <cell r="H88">
            <v>589934.1875</v>
          </cell>
          <cell r="I88">
            <v>585578.1875</v>
          </cell>
          <cell r="Q88" t="str">
            <v>LVuc3</v>
          </cell>
        </row>
        <row r="89">
          <cell r="D89" t="str">
            <v>UNKNOWN</v>
          </cell>
          <cell r="E89">
            <v>15.953997611999512</v>
          </cell>
          <cell r="F89">
            <v>20.086963653564453</v>
          </cell>
          <cell r="G89">
            <v>4.069831371307373</v>
          </cell>
          <cell r="H89">
            <v>153801.546875</v>
          </cell>
          <cell r="I89">
            <v>53756.62109375</v>
          </cell>
          <cell r="Q89" t="str">
            <v>DDA1</v>
          </cell>
        </row>
        <row r="90">
          <cell r="D90" t="str">
            <v>UNKNOWN</v>
          </cell>
          <cell r="E90">
            <v>24.090576171875</v>
          </cell>
          <cell r="F90">
            <v>20.086963653564453</v>
          </cell>
          <cell r="G90">
            <v>4.069831371307373</v>
          </cell>
          <cell r="H90">
            <v>426.87246704101562</v>
          </cell>
          <cell r="I90">
            <v>53756.62109375</v>
          </cell>
          <cell r="Q90" t="str">
            <v>DDA2</v>
          </cell>
        </row>
        <row r="91">
          <cell r="D91" t="str">
            <v>UNKNOWN</v>
          </cell>
          <cell r="E91">
            <v>20.216318130493164</v>
          </cell>
          <cell r="F91">
            <v>20.086963653564453</v>
          </cell>
          <cell r="G91">
            <v>4.069831371307373</v>
          </cell>
          <cell r="H91">
            <v>7041.43603515625</v>
          </cell>
          <cell r="I91">
            <v>53756.62109375</v>
          </cell>
          <cell r="Q91" t="str">
            <v>DDA3</v>
          </cell>
        </row>
        <row r="92">
          <cell r="D92" t="str">
            <v>UNKNOWN</v>
          </cell>
          <cell r="E92">
            <v>14.54299259185791</v>
          </cell>
          <cell r="F92">
            <v>14.025633811950684</v>
          </cell>
          <cell r="G92">
            <v>0.46781304478645325</v>
          </cell>
          <cell r="H92">
            <v>426898.28125</v>
          </cell>
          <cell r="I92">
            <v>643640.75</v>
          </cell>
          <cell r="Q92" t="str">
            <v>DGA1</v>
          </cell>
        </row>
        <row r="93">
          <cell r="D93" t="str">
            <v>UNKNOWN</v>
          </cell>
          <cell r="E93">
            <v>13.632404327392578</v>
          </cell>
          <cell r="F93">
            <v>14.025633811950684</v>
          </cell>
          <cell r="G93">
            <v>0.46781304478645325</v>
          </cell>
          <cell r="H93">
            <v>824988.625</v>
          </cell>
          <cell r="I93">
            <v>643640.75</v>
          </cell>
          <cell r="Q93" t="str">
            <v>DGA2</v>
          </cell>
        </row>
        <row r="94">
          <cell r="D94" t="str">
            <v>UNKNOWN</v>
          </cell>
          <cell r="E94">
            <v>13.90150260925293</v>
          </cell>
          <cell r="F94">
            <v>14.025633811950684</v>
          </cell>
          <cell r="G94">
            <v>0.46781304478645325</v>
          </cell>
          <cell r="H94">
            <v>679035.3125</v>
          </cell>
          <cell r="I94">
            <v>643640.75</v>
          </cell>
          <cell r="Q94" t="str">
            <v>DGA3</v>
          </cell>
        </row>
        <row r="95">
          <cell r="D95" t="str">
            <v>UNKNOWN</v>
          </cell>
          <cell r="E95">
            <v>19.533403396606445</v>
          </cell>
          <cell r="F95">
            <v>21.427360534667969</v>
          </cell>
          <cell r="G95">
            <v>1.6966025829315186</v>
          </cell>
          <cell r="H95">
            <v>11541.0576171875</v>
          </cell>
          <cell r="I95">
            <v>4881.03173828125</v>
          </cell>
          <cell r="Q95" t="str">
            <v>NDA1</v>
          </cell>
        </row>
        <row r="96">
          <cell r="D96" t="str">
            <v>UNKNOWN</v>
          </cell>
          <cell r="E96">
            <v>21.940570831298828</v>
          </cell>
          <cell r="F96">
            <v>21.427360534667969</v>
          </cell>
          <cell r="G96">
            <v>1.6966025829315186</v>
          </cell>
          <cell r="H96">
            <v>2022.41064453125</v>
          </cell>
          <cell r="I96">
            <v>4881.03173828125</v>
          </cell>
          <cell r="Q96" t="str">
            <v>NDA2</v>
          </cell>
        </row>
        <row r="97">
          <cell r="D97" t="str">
            <v>UNKNOWN</v>
          </cell>
          <cell r="E97">
            <v>22.808107376098633</v>
          </cell>
          <cell r="F97">
            <v>21.427360534667969</v>
          </cell>
          <cell r="G97">
            <v>1.6966025829315186</v>
          </cell>
          <cell r="H97">
            <v>1079.626220703125</v>
          </cell>
          <cell r="I97">
            <v>4881.03173828125</v>
          </cell>
          <cell r="Q97" t="str">
            <v>NDA3</v>
          </cell>
        </row>
        <row r="98">
          <cell r="D98" t="str">
            <v>UNKNOWN</v>
          </cell>
          <cell r="E98">
            <v>16.251777648925781</v>
          </cell>
          <cell r="F98">
            <v>16.273719787597656</v>
          </cell>
          <cell r="G98">
            <v>0.91739451885223389</v>
          </cell>
          <cell r="H98">
            <v>123991.734375</v>
          </cell>
          <cell r="I98">
            <v>140480.9375</v>
          </cell>
          <cell r="Q98" t="str">
            <v>LVA1</v>
          </cell>
        </row>
        <row r="99">
          <cell r="D99" t="str">
            <v>UNKNOWN</v>
          </cell>
          <cell r="E99">
            <v>15.367493629455566</v>
          </cell>
          <cell r="F99">
            <v>16.273719787597656</v>
          </cell>
          <cell r="G99">
            <v>0.91739451885223389</v>
          </cell>
          <cell r="H99">
            <v>235099.125</v>
          </cell>
          <cell r="I99">
            <v>140480.9375</v>
          </cell>
          <cell r="Q99" t="str">
            <v>LVA2</v>
          </cell>
        </row>
        <row r="100">
          <cell r="D100" t="str">
            <v>UNKNOWN</v>
          </cell>
          <cell r="E100">
            <v>17.201889038085938</v>
          </cell>
          <cell r="F100">
            <v>16.273719787597656</v>
          </cell>
          <cell r="G100">
            <v>0.91739451885223389</v>
          </cell>
          <cell r="H100">
            <v>62351.98046875</v>
          </cell>
          <cell r="I100">
            <v>140480.9375</v>
          </cell>
          <cell r="Q100" t="str">
            <v>LVA3</v>
          </cell>
        </row>
        <row r="101">
          <cell r="D101" t="str">
            <v>UNKNOWN</v>
          </cell>
          <cell r="E101">
            <v>20.963958740234375</v>
          </cell>
          <cell r="F101">
            <v>17.744417190551758</v>
          </cell>
          <cell r="G101">
            <v>2.7927019596099854</v>
          </cell>
          <cell r="H101">
            <v>4099.57470703125</v>
          </cell>
          <cell r="I101">
            <v>91929.9765625</v>
          </cell>
          <cell r="Q101" t="str">
            <v>DDJ1</v>
          </cell>
        </row>
        <row r="102">
          <cell r="D102" t="str">
            <v>UNKNOWN</v>
          </cell>
          <cell r="E102">
            <v>15.976218223571777</v>
          </cell>
          <cell r="F102">
            <v>17.744417190551758</v>
          </cell>
          <cell r="G102">
            <v>2.7927019596099854</v>
          </cell>
          <cell r="H102">
            <v>151348.65625</v>
          </cell>
          <cell r="I102">
            <v>91929.9765625</v>
          </cell>
          <cell r="Q102" t="str">
            <v>DDJ2</v>
          </cell>
        </row>
        <row r="103">
          <cell r="D103" t="str">
            <v>UNKNOWN</v>
          </cell>
          <cell r="E103">
            <v>16.293075561523438</v>
          </cell>
          <cell r="F103">
            <v>17.744417190551758</v>
          </cell>
          <cell r="G103">
            <v>2.7927019596099854</v>
          </cell>
          <cell r="H103">
            <v>120341.703125</v>
          </cell>
          <cell r="I103">
            <v>91929.9765625</v>
          </cell>
          <cell r="Q103" t="str">
            <v>DDJ3</v>
          </cell>
        </row>
        <row r="104">
          <cell r="D104" t="str">
            <v>UNKNOWN</v>
          </cell>
          <cell r="E104">
            <v>13.571498870849609</v>
          </cell>
          <cell r="F104">
            <v>13.712889671325684</v>
          </cell>
          <cell r="G104">
            <v>0.21790149807929993</v>
          </cell>
          <cell r="H104">
            <v>862155.4375</v>
          </cell>
          <cell r="I104">
            <v>784590.0625</v>
          </cell>
          <cell r="Q104" t="str">
            <v>DGJ1</v>
          </cell>
        </row>
        <row r="105">
          <cell r="D105" t="str">
            <v>UNKNOWN</v>
          </cell>
          <cell r="E105">
            <v>13.963828086853027</v>
          </cell>
          <cell r="F105">
            <v>13.712889671325684</v>
          </cell>
          <cell r="G105">
            <v>0.21790149807929993</v>
          </cell>
          <cell r="H105">
            <v>649095.375</v>
          </cell>
          <cell r="I105">
            <v>784590.0625</v>
          </cell>
          <cell r="Q105" t="str">
            <v>DGJ2</v>
          </cell>
        </row>
        <row r="106">
          <cell r="D106" t="str">
            <v>UNKNOWN</v>
          </cell>
          <cell r="E106">
            <v>13.603342056274414</v>
          </cell>
          <cell r="F106">
            <v>13.712889671325684</v>
          </cell>
          <cell r="G106">
            <v>0.21790149807929993</v>
          </cell>
          <cell r="H106">
            <v>842519.3125</v>
          </cell>
          <cell r="I106">
            <v>784590.0625</v>
          </cell>
          <cell r="Q106" t="str">
            <v>DGJ3</v>
          </cell>
        </row>
        <row r="107">
          <cell r="D107" t="str">
            <v>UNKNOWN</v>
          </cell>
          <cell r="E107">
            <v>16.274641036987305</v>
          </cell>
          <cell r="F107">
            <v>17.14433479309082</v>
          </cell>
          <cell r="G107">
            <v>2.3176307678222656</v>
          </cell>
          <cell r="H107">
            <v>121957.53125</v>
          </cell>
          <cell r="I107">
            <v>121140.6875</v>
          </cell>
          <cell r="Q107" t="str">
            <v>NDJ1</v>
          </cell>
        </row>
        <row r="108">
          <cell r="D108" t="str">
            <v>UNKNOWN</v>
          </cell>
          <cell r="E108">
            <v>15.387346267700195</v>
          </cell>
          <cell r="F108">
            <v>17.14433479309082</v>
          </cell>
          <cell r="G108">
            <v>2.3176307678222656</v>
          </cell>
          <cell r="H108">
            <v>231746.375</v>
          </cell>
          <cell r="I108">
            <v>121140.6875</v>
          </cell>
          <cell r="Q108" t="str">
            <v>NDJ2</v>
          </cell>
        </row>
        <row r="109">
          <cell r="D109" t="str">
            <v>UNKNOWN</v>
          </cell>
          <cell r="E109">
            <v>19.771015167236328</v>
          </cell>
          <cell r="F109">
            <v>17.14433479309082</v>
          </cell>
          <cell r="G109">
            <v>2.3176307678222656</v>
          </cell>
          <cell r="H109">
            <v>9718.150390625</v>
          </cell>
          <cell r="I109">
            <v>121140.6875</v>
          </cell>
          <cell r="Q109" t="str">
            <v>NDJ3</v>
          </cell>
        </row>
        <row r="110">
          <cell r="D110" t="str">
            <v>UNKNOWN</v>
          </cell>
          <cell r="E110">
            <v>14.422987937927246</v>
          </cell>
          <cell r="F110">
            <v>14.751991271972656</v>
          </cell>
          <cell r="G110">
            <v>0.29559195041656494</v>
          </cell>
          <cell r="H110">
            <v>465620.46875</v>
          </cell>
          <cell r="I110">
            <v>372765.21875</v>
          </cell>
          <cell r="Q110" t="str">
            <v>LVJ1</v>
          </cell>
        </row>
        <row r="111">
          <cell r="D111" t="str">
            <v>UNKNOWN</v>
          </cell>
          <cell r="E111">
            <v>14.837803840637207</v>
          </cell>
          <cell r="F111">
            <v>14.751991271972656</v>
          </cell>
          <cell r="G111">
            <v>0.29559195041656494</v>
          </cell>
          <cell r="H111">
            <v>344896.90625</v>
          </cell>
          <cell r="I111">
            <v>372765.21875</v>
          </cell>
          <cell r="Q111" t="str">
            <v>LVJ2</v>
          </cell>
        </row>
        <row r="112">
          <cell r="D112" t="str">
            <v>UNKNOWN</v>
          </cell>
          <cell r="E112">
            <v>14.995182991027832</v>
          </cell>
          <cell r="F112">
            <v>14.751991271972656</v>
          </cell>
          <cell r="G112">
            <v>0.29559195041656494</v>
          </cell>
          <cell r="H112">
            <v>307778.21875</v>
          </cell>
          <cell r="I112">
            <v>372765.21875</v>
          </cell>
          <cell r="Q112" t="str">
            <v>LVJ3</v>
          </cell>
        </row>
        <row r="113">
          <cell r="D113" t="str">
            <v>UNKNOWN</v>
          </cell>
          <cell r="E113">
            <v>17.273422241210938</v>
          </cell>
          <cell r="F113">
            <v>17.273422241210938</v>
          </cell>
          <cell r="G113" t="str">
            <v/>
          </cell>
          <cell r="H113">
            <v>59207.0234375</v>
          </cell>
          <cell r="I113">
            <v>59207.0234375</v>
          </cell>
          <cell r="Q113" t="str">
            <v>DDrA</v>
          </cell>
        </row>
        <row r="114">
          <cell r="D114" t="str">
            <v>UNKNOWN</v>
          </cell>
          <cell r="E114">
            <v>14.601478576660156</v>
          </cell>
          <cell r="F114">
            <v>14.601478576660156</v>
          </cell>
          <cell r="G114" t="str">
            <v/>
          </cell>
          <cell r="H114">
            <v>409210.75</v>
          </cell>
          <cell r="I114">
            <v>409210.75</v>
          </cell>
          <cell r="Q114" t="str">
            <v>DGrA</v>
          </cell>
        </row>
        <row r="115">
          <cell r="D115" t="str">
            <v>UNKNOWN</v>
          </cell>
          <cell r="E115">
            <v>16.402532577514648</v>
          </cell>
          <cell r="F115">
            <v>16.402532577514648</v>
          </cell>
          <cell r="G115" t="str">
            <v/>
          </cell>
          <cell r="H115">
            <v>111179</v>
          </cell>
          <cell r="I115">
            <v>111179</v>
          </cell>
          <cell r="Q115" t="str">
            <v>NDrA</v>
          </cell>
        </row>
        <row r="116">
          <cell r="D116" t="str">
            <v>UNKNOWN</v>
          </cell>
          <cell r="E116">
            <v>14.328120231628418</v>
          </cell>
          <cell r="F116">
            <v>14.328120231628418</v>
          </cell>
          <cell r="G116" t="str">
            <v/>
          </cell>
          <cell r="H116">
            <v>498702.15625</v>
          </cell>
          <cell r="I116">
            <v>498702.15625</v>
          </cell>
          <cell r="Q116" t="str">
            <v>LVrA</v>
          </cell>
        </row>
        <row r="117">
          <cell r="D117" t="str">
            <v>UNKNOWN</v>
          </cell>
          <cell r="E117">
            <v>15.845163345336914</v>
          </cell>
          <cell r="F117">
            <v>15.845163345336914</v>
          </cell>
          <cell r="G117" t="str">
            <v/>
          </cell>
          <cell r="H117">
            <v>166401.953125</v>
          </cell>
          <cell r="I117">
            <v>166401.953125</v>
          </cell>
          <cell r="Q117" t="str">
            <v>LicrA</v>
          </cell>
        </row>
        <row r="118">
          <cell r="D118" t="str">
            <v>UNKNOWN</v>
          </cell>
          <cell r="E118">
            <v>13.858676910400391</v>
          </cell>
          <cell r="F118">
            <v>13.858676910400391</v>
          </cell>
          <cell r="G118" t="str">
            <v/>
          </cell>
          <cell r="H118">
            <v>700404.5625</v>
          </cell>
          <cell r="I118">
            <v>700404.5625</v>
          </cell>
          <cell r="Q118" t="str">
            <v>25rA</v>
          </cell>
        </row>
        <row r="119">
          <cell r="D119" t="str">
            <v>UNKNOWN</v>
          </cell>
          <cell r="E119">
            <v>13.567287445068359</v>
          </cell>
          <cell r="F119">
            <v>13.567287445068359</v>
          </cell>
          <cell r="G119" t="str">
            <v/>
          </cell>
          <cell r="H119">
            <v>864786.5</v>
          </cell>
          <cell r="I119">
            <v>864786.5</v>
          </cell>
          <cell r="Q119" t="str">
            <v>31rA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 Setup"/>
      <sheetName val="Amplification Data"/>
      <sheetName val="Results"/>
      <sheetName val="Melt Curve Raw Data"/>
    </sheetNames>
    <sheetDataSet>
      <sheetData sheetId="0"/>
      <sheetData sheetId="1"/>
      <sheetData sheetId="2">
        <row r="41">
          <cell r="D41" t="str">
            <v>UNKNOWN</v>
          </cell>
          <cell r="E41">
            <v>12.48447322845459</v>
          </cell>
          <cell r="F41">
            <v>12.717827796936035</v>
          </cell>
          <cell r="G41">
            <v>0.75294035673141479</v>
          </cell>
          <cell r="H41" t="str">
            <v/>
          </cell>
          <cell r="I41" t="str">
            <v/>
          </cell>
          <cell r="Q41" t="str">
            <v>Lici1</v>
          </cell>
        </row>
        <row r="42">
          <cell r="D42" t="str">
            <v>UNKNOWN</v>
          </cell>
          <cell r="E42">
            <v>13.559817314147949</v>
          </cell>
          <cell r="F42">
            <v>12.717827796936035</v>
          </cell>
          <cell r="G42">
            <v>0.75294035673141479</v>
          </cell>
          <cell r="Q42" t="str">
            <v>Lici2</v>
          </cell>
        </row>
        <row r="43">
          <cell r="D43" t="str">
            <v>UNKNOWN</v>
          </cell>
          <cell r="E43">
            <v>12.10919189453125</v>
          </cell>
          <cell r="F43">
            <v>12.717827796936035</v>
          </cell>
          <cell r="G43">
            <v>0.75294035673141479</v>
          </cell>
          <cell r="Q43" t="str">
            <v>Lici3</v>
          </cell>
        </row>
        <row r="44">
          <cell r="D44" t="str">
            <v>UNKNOWN</v>
          </cell>
          <cell r="E44">
            <v>11.795114517211914</v>
          </cell>
          <cell r="F44">
            <v>11.87657642364502</v>
          </cell>
          <cell r="G44">
            <v>7.0943906903266907E-2</v>
          </cell>
          <cell r="Q44" t="str">
            <v>25i1</v>
          </cell>
        </row>
        <row r="45">
          <cell r="D45" t="str">
            <v>UNKNOWN</v>
          </cell>
          <cell r="E45">
            <v>11.909820556640625</v>
          </cell>
          <cell r="F45">
            <v>11.87657642364502</v>
          </cell>
          <cell r="G45">
            <v>7.0943906903266907E-2</v>
          </cell>
          <cell r="Q45" t="str">
            <v>25i2</v>
          </cell>
        </row>
        <row r="46">
          <cell r="D46" t="str">
            <v>UNKNOWN</v>
          </cell>
          <cell r="E46">
            <v>11.924793243408203</v>
          </cell>
          <cell r="F46">
            <v>11.87657642364502</v>
          </cell>
          <cell r="G46">
            <v>7.0943906903266907E-2</v>
          </cell>
          <cell r="Q46" t="str">
            <v>25i3</v>
          </cell>
        </row>
        <row r="47">
          <cell r="D47" t="str">
            <v>UNKNOWN</v>
          </cell>
          <cell r="E47">
            <v>11.518941879272461</v>
          </cell>
          <cell r="F47">
            <v>11.988388061523438</v>
          </cell>
          <cell r="G47">
            <v>0.40884736180305481</v>
          </cell>
          <cell r="Q47" t="str">
            <v>31i1</v>
          </cell>
        </row>
        <row r="48">
          <cell r="D48" t="str">
            <v>UNKNOWN</v>
          </cell>
          <cell r="E48">
            <v>12.266372680664062</v>
          </cell>
          <cell r="F48">
            <v>11.988388061523438</v>
          </cell>
          <cell r="G48">
            <v>0.40884736180305481</v>
          </cell>
          <cell r="Q48" t="str">
            <v>31i2</v>
          </cell>
        </row>
        <row r="49">
          <cell r="D49" t="str">
            <v>UNKNOWN</v>
          </cell>
          <cell r="E49">
            <v>12.179848670959473</v>
          </cell>
          <cell r="F49">
            <v>11.988388061523438</v>
          </cell>
          <cell r="G49">
            <v>0.40884736180305481</v>
          </cell>
          <cell r="Q49" t="str">
            <v>31i3</v>
          </cell>
        </row>
        <row r="50">
          <cell r="D50" t="str">
            <v>UNKNOWN</v>
          </cell>
          <cell r="E50">
            <v>21.458965301513672</v>
          </cell>
          <cell r="F50">
            <v>21.109738032023113</v>
          </cell>
          <cell r="G50">
            <v>1.75697735974758</v>
          </cell>
          <cell r="Q50" t="str">
            <v>Licuc1</v>
          </cell>
        </row>
        <row r="51">
          <cell r="D51" t="str">
            <v>UNKNOWN</v>
          </cell>
          <cell r="E51">
            <v>23.943706512451172</v>
          </cell>
          <cell r="F51">
            <v>21.109738032023113</v>
          </cell>
          <cell r="G51">
            <v>1.75697735974758</v>
          </cell>
          <cell r="Q51" t="str">
            <v>Licuc2</v>
          </cell>
        </row>
        <row r="52">
          <cell r="D52" t="str">
            <v>UNKNOWN</v>
          </cell>
          <cell r="E52">
            <v>17.926542282104492</v>
          </cell>
          <cell r="F52">
            <v>21.109738032023113</v>
          </cell>
          <cell r="Q52" t="str">
            <v>Licuc3</v>
          </cell>
        </row>
        <row r="53">
          <cell r="D53" t="str">
            <v>UNKNOWN</v>
          </cell>
          <cell r="E53">
            <v>16.104619979858398</v>
          </cell>
          <cell r="F53">
            <v>14.057842254638672</v>
          </cell>
          <cell r="Q53" t="str">
            <v>25uc1</v>
          </cell>
        </row>
        <row r="54">
          <cell r="D54" t="str">
            <v>UNKNOWN</v>
          </cell>
          <cell r="E54">
            <v>12.578741073608398</v>
          </cell>
          <cell r="F54">
            <v>14.057842254638672</v>
          </cell>
          <cell r="G54">
            <v>0.64447454125063042</v>
          </cell>
          <cell r="Q54" t="str">
            <v>25uc2</v>
          </cell>
        </row>
        <row r="55">
          <cell r="D55" t="str">
            <v>UNKNOWN</v>
          </cell>
          <cell r="E55">
            <v>13.490165710449219</v>
          </cell>
          <cell r="F55">
            <v>14.057842254638672</v>
          </cell>
          <cell r="G55">
            <v>0.64447454125063042</v>
          </cell>
          <cell r="Q55" t="str">
            <v>25uc3</v>
          </cell>
        </row>
        <row r="56">
          <cell r="D56" t="str">
            <v>UNKNOWN</v>
          </cell>
          <cell r="E56">
            <v>13.661206245422363</v>
          </cell>
          <cell r="F56">
            <v>13.43903636932373</v>
          </cell>
          <cell r="G56">
            <v>0.27788907289505005</v>
          </cell>
          <cell r="Q56" t="str">
            <v>31uc1</v>
          </cell>
        </row>
        <row r="57">
          <cell r="D57" t="str">
            <v>UNKNOWN</v>
          </cell>
          <cell r="E57">
            <v>13.528457641601562</v>
          </cell>
          <cell r="F57">
            <v>13.43903636932373</v>
          </cell>
          <cell r="G57">
            <v>0.27788907289505005</v>
          </cell>
          <cell r="Q57" t="str">
            <v>31uc2</v>
          </cell>
        </row>
        <row r="58">
          <cell r="D58" t="str">
            <v>UNKNOWN</v>
          </cell>
          <cell r="E58">
            <v>13.127445220947266</v>
          </cell>
          <cell r="F58">
            <v>13.43903636932373</v>
          </cell>
          <cell r="G58">
            <v>0.27788907289505005</v>
          </cell>
          <cell r="Q58" t="str">
            <v>31uc3</v>
          </cell>
        </row>
        <row r="59">
          <cell r="D59" t="str">
            <v>UNKNOWN</v>
          </cell>
          <cell r="E59">
            <v>25.00969123840332</v>
          </cell>
          <cell r="F59">
            <v>21.770902633666992</v>
          </cell>
          <cell r="G59">
            <v>3.5266487598419189</v>
          </cell>
          <cell r="Q59" t="str">
            <v>LicA1</v>
          </cell>
        </row>
        <row r="60">
          <cell r="D60" t="str">
            <v>UNKNOWN</v>
          </cell>
          <cell r="E60">
            <v>22.289251327514648</v>
          </cell>
          <cell r="F60">
            <v>21.770902633666992</v>
          </cell>
          <cell r="G60">
            <v>3.5266487598419189</v>
          </cell>
          <cell r="Q60" t="str">
            <v>LicA2</v>
          </cell>
        </row>
        <row r="61">
          <cell r="D61" t="str">
            <v>UNKNOWN</v>
          </cell>
          <cell r="E61">
            <v>18.013767242431641</v>
          </cell>
          <cell r="F61">
            <v>21.770902633666992</v>
          </cell>
          <cell r="G61">
            <v>3.5266487598419189</v>
          </cell>
          <cell r="Q61" t="str">
            <v>LicA3</v>
          </cell>
        </row>
        <row r="62">
          <cell r="D62" t="str">
            <v>UNKNOWN</v>
          </cell>
          <cell r="E62">
            <v>18.782819747924805</v>
          </cell>
          <cell r="F62">
            <v>15.054842948913574</v>
          </cell>
          <cell r="G62">
            <v>3.347395658493042</v>
          </cell>
          <cell r="Q62" t="str">
            <v>25A1</v>
          </cell>
        </row>
        <row r="63">
          <cell r="D63" t="str">
            <v>UNKNOWN</v>
          </cell>
          <cell r="E63">
            <v>12.306718826293945</v>
          </cell>
          <cell r="F63">
            <v>15.054842948913574</v>
          </cell>
          <cell r="G63">
            <v>3.347395658493042</v>
          </cell>
          <cell r="Q63" t="str">
            <v>25A2</v>
          </cell>
        </row>
        <row r="64">
          <cell r="D64" t="str">
            <v>UNKNOWN</v>
          </cell>
          <cell r="E64">
            <v>14.074987411499023</v>
          </cell>
          <cell r="F64">
            <v>15.054842948913574</v>
          </cell>
          <cell r="G64">
            <v>3.347395658493042</v>
          </cell>
          <cell r="Q64" t="str">
            <v>25A3</v>
          </cell>
        </row>
        <row r="65">
          <cell r="D65" t="str">
            <v>UNKNOWN</v>
          </cell>
          <cell r="E65">
            <v>14.277260780334473</v>
          </cell>
          <cell r="F65">
            <v>14.989352226257324</v>
          </cell>
          <cell r="G65">
            <v>0.78382331132888794</v>
          </cell>
          <cell r="Q65" t="str">
            <v>31A1</v>
          </cell>
        </row>
        <row r="66">
          <cell r="D66" t="str">
            <v>UNKNOWN</v>
          </cell>
          <cell r="E66">
            <v>14.861587524414062</v>
          </cell>
          <cell r="F66">
            <v>14.989352226257324</v>
          </cell>
          <cell r="G66">
            <v>0.78382331132888794</v>
          </cell>
          <cell r="Q66" t="str">
            <v>31A2</v>
          </cell>
        </row>
        <row r="67">
          <cell r="D67" t="str">
            <v>UNKNOWN</v>
          </cell>
          <cell r="E67">
            <v>15.829209327697754</v>
          </cell>
          <cell r="F67">
            <v>14.989352226257324</v>
          </cell>
          <cell r="G67">
            <v>0.78382331132888794</v>
          </cell>
          <cell r="Q67" t="str">
            <v>31A3</v>
          </cell>
        </row>
        <row r="68">
          <cell r="D68" t="str">
            <v>UNKNOWN</v>
          </cell>
          <cell r="E68">
            <v>17.541343688964844</v>
          </cell>
          <cell r="F68">
            <v>18.434286117553711</v>
          </cell>
          <cell r="G68">
            <v>1.0211820602416992</v>
          </cell>
          <cell r="Q68" t="str">
            <v>LicJ1</v>
          </cell>
        </row>
        <row r="69">
          <cell r="D69" t="str">
            <v>UNKNOWN</v>
          </cell>
          <cell r="E69">
            <v>19.547693252563477</v>
          </cell>
          <cell r="F69">
            <v>18.434286117553711</v>
          </cell>
          <cell r="G69">
            <v>1.0211820602416992</v>
          </cell>
          <cell r="Q69" t="str">
            <v>LicJ2</v>
          </cell>
        </row>
        <row r="70">
          <cell r="D70" t="str">
            <v>UNKNOWN</v>
          </cell>
          <cell r="E70">
            <v>18.213823318481445</v>
          </cell>
          <cell r="F70">
            <v>18.434286117553711</v>
          </cell>
          <cell r="G70">
            <v>1.0211820602416992</v>
          </cell>
          <cell r="Q70" t="str">
            <v>LicJ3</v>
          </cell>
        </row>
        <row r="71">
          <cell r="D71" t="str">
            <v>UNKNOWN</v>
          </cell>
          <cell r="E71">
            <v>14.196586608886719</v>
          </cell>
          <cell r="F71">
            <v>14.03720760345459</v>
          </cell>
          <cell r="G71">
            <v>0.27614504098892212</v>
          </cell>
          <cell r="Q71" t="str">
            <v>25J1</v>
          </cell>
        </row>
        <row r="72">
          <cell r="D72" t="str">
            <v>UNKNOWN</v>
          </cell>
          <cell r="E72">
            <v>14.196693420410156</v>
          </cell>
          <cell r="F72">
            <v>14.03720760345459</v>
          </cell>
          <cell r="G72">
            <v>0.27614504098892212</v>
          </cell>
          <cell r="Q72" t="str">
            <v>25J2</v>
          </cell>
        </row>
        <row r="73">
          <cell r="D73" t="str">
            <v>UNKNOWN</v>
          </cell>
          <cell r="E73">
            <v>13.718342781066895</v>
          </cell>
          <cell r="F73">
            <v>14.03720760345459</v>
          </cell>
          <cell r="G73">
            <v>0.27614504098892212</v>
          </cell>
          <cell r="Q73" t="str">
            <v>25J3</v>
          </cell>
        </row>
        <row r="74">
          <cell r="D74" t="str">
            <v>UNKNOWN</v>
          </cell>
          <cell r="E74">
            <v>14.294073104858398</v>
          </cell>
          <cell r="F74">
            <v>13.924320220947266</v>
          </cell>
          <cell r="G74">
            <v>0.3206489086151123</v>
          </cell>
          <cell r="Q74" t="str">
            <v>31J1</v>
          </cell>
        </row>
        <row r="75">
          <cell r="D75" t="str">
            <v>UNKNOWN</v>
          </cell>
          <cell r="E75">
            <v>13.722775459289551</v>
          </cell>
          <cell r="F75">
            <v>13.924320220947266</v>
          </cell>
          <cell r="G75">
            <v>0.3206489086151123</v>
          </cell>
          <cell r="Q75" t="str">
            <v>31J2</v>
          </cell>
        </row>
        <row r="76">
          <cell r="D76" t="str">
            <v>UNKNOWN</v>
          </cell>
          <cell r="E76">
            <v>13.756112098693848</v>
          </cell>
          <cell r="F76">
            <v>13.924320220947266</v>
          </cell>
          <cell r="G76">
            <v>0.3206489086151123</v>
          </cell>
          <cell r="Q76" t="str">
            <v>31J3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2294-2619-F64F-BA93-AF17DC2A902D}">
  <dimension ref="A1:W111"/>
  <sheetViews>
    <sheetView tabSelected="1" topLeftCell="A80" zoomScale="110" zoomScaleNormal="110" workbookViewId="0">
      <selection activeCell="A111" sqref="A111:XFD111"/>
    </sheetView>
  </sheetViews>
  <sheetFormatPr baseColWidth="10" defaultRowHeight="13" x14ac:dyDescent="0.15"/>
  <cols>
    <col min="1" max="1" width="16.83203125" bestFit="1" customWidth="1"/>
    <col min="2" max="2" width="21" bestFit="1" customWidth="1"/>
    <col min="3" max="3" width="19.5" customWidth="1"/>
    <col min="4" max="4" width="16.83203125" customWidth="1"/>
    <col min="5" max="5" width="15.33203125" customWidth="1"/>
    <col min="6" max="6" width="16.1640625" style="88" customWidth="1"/>
    <col min="7" max="8" width="12.1640625" customWidth="1"/>
    <col min="9" max="9" width="15.1640625" customWidth="1"/>
    <col min="10" max="10" width="11.5" customWidth="1"/>
    <col min="11" max="11" width="10.33203125" bestFit="1" customWidth="1"/>
    <col min="12" max="14" width="8.83203125" customWidth="1"/>
    <col min="15" max="15" width="14" bestFit="1" customWidth="1"/>
    <col min="16" max="256" width="8.83203125" customWidth="1"/>
    <col min="257" max="257" width="16.83203125" bestFit="1" customWidth="1"/>
    <col min="258" max="258" width="21" bestFit="1" customWidth="1"/>
    <col min="259" max="259" width="19.5" bestFit="1" customWidth="1"/>
    <col min="260" max="260" width="13.5" customWidth="1"/>
    <col min="261" max="261" width="15.33203125" bestFit="1" customWidth="1"/>
    <col min="262" max="262" width="16.1640625" bestFit="1" customWidth="1"/>
    <col min="263" max="264" width="12.1640625" bestFit="1" customWidth="1"/>
    <col min="265" max="265" width="15.1640625" bestFit="1" customWidth="1"/>
    <col min="266" max="266" width="11.5" customWidth="1"/>
    <col min="267" max="267" width="10.33203125" bestFit="1" customWidth="1"/>
    <col min="268" max="512" width="8.83203125" customWidth="1"/>
    <col min="513" max="513" width="16.83203125" bestFit="1" customWidth="1"/>
    <col min="514" max="514" width="21" bestFit="1" customWidth="1"/>
    <col min="515" max="515" width="19.5" bestFit="1" customWidth="1"/>
    <col min="516" max="516" width="13.5" customWidth="1"/>
    <col min="517" max="517" width="15.33203125" bestFit="1" customWidth="1"/>
    <col min="518" max="518" width="16.1640625" bestFit="1" customWidth="1"/>
    <col min="519" max="520" width="12.1640625" bestFit="1" customWidth="1"/>
    <col min="521" max="521" width="15.1640625" bestFit="1" customWidth="1"/>
    <col min="522" max="522" width="11.5" customWidth="1"/>
    <col min="523" max="523" width="10.33203125" bestFit="1" customWidth="1"/>
    <col min="524" max="768" width="8.83203125" customWidth="1"/>
    <col min="769" max="769" width="16.83203125" bestFit="1" customWidth="1"/>
    <col min="770" max="770" width="21" bestFit="1" customWidth="1"/>
    <col min="771" max="771" width="19.5" bestFit="1" customWidth="1"/>
    <col min="772" max="772" width="13.5" customWidth="1"/>
    <col min="773" max="773" width="15.33203125" bestFit="1" customWidth="1"/>
    <col min="774" max="774" width="16.1640625" bestFit="1" customWidth="1"/>
    <col min="775" max="776" width="12.1640625" bestFit="1" customWidth="1"/>
    <col min="777" max="777" width="15.1640625" bestFit="1" customWidth="1"/>
    <col min="778" max="778" width="11.5" customWidth="1"/>
    <col min="779" max="779" width="10.33203125" bestFit="1" customWidth="1"/>
    <col min="780" max="1024" width="8.83203125" customWidth="1"/>
    <col min="1025" max="1025" width="16.83203125" bestFit="1" customWidth="1"/>
    <col min="1026" max="1026" width="21" bestFit="1" customWidth="1"/>
    <col min="1027" max="1027" width="19.5" bestFit="1" customWidth="1"/>
    <col min="1028" max="1028" width="13.5" customWidth="1"/>
    <col min="1029" max="1029" width="15.33203125" bestFit="1" customWidth="1"/>
    <col min="1030" max="1030" width="16.1640625" bestFit="1" customWidth="1"/>
    <col min="1031" max="1032" width="12.1640625" bestFit="1" customWidth="1"/>
    <col min="1033" max="1033" width="15.1640625" bestFit="1" customWidth="1"/>
    <col min="1034" max="1034" width="11.5" customWidth="1"/>
    <col min="1035" max="1035" width="10.33203125" bestFit="1" customWidth="1"/>
    <col min="1036" max="1280" width="8.83203125" customWidth="1"/>
    <col min="1281" max="1281" width="16.83203125" bestFit="1" customWidth="1"/>
    <col min="1282" max="1282" width="21" bestFit="1" customWidth="1"/>
    <col min="1283" max="1283" width="19.5" bestFit="1" customWidth="1"/>
    <col min="1284" max="1284" width="13.5" customWidth="1"/>
    <col min="1285" max="1285" width="15.33203125" bestFit="1" customWidth="1"/>
    <col min="1286" max="1286" width="16.1640625" bestFit="1" customWidth="1"/>
    <col min="1287" max="1288" width="12.1640625" bestFit="1" customWidth="1"/>
    <col min="1289" max="1289" width="15.1640625" bestFit="1" customWidth="1"/>
    <col min="1290" max="1290" width="11.5" customWidth="1"/>
    <col min="1291" max="1291" width="10.33203125" bestFit="1" customWidth="1"/>
    <col min="1292" max="1536" width="8.83203125" customWidth="1"/>
    <col min="1537" max="1537" width="16.83203125" bestFit="1" customWidth="1"/>
    <col min="1538" max="1538" width="21" bestFit="1" customWidth="1"/>
    <col min="1539" max="1539" width="19.5" bestFit="1" customWidth="1"/>
    <col min="1540" max="1540" width="13.5" customWidth="1"/>
    <col min="1541" max="1541" width="15.33203125" bestFit="1" customWidth="1"/>
    <col min="1542" max="1542" width="16.1640625" bestFit="1" customWidth="1"/>
    <col min="1543" max="1544" width="12.1640625" bestFit="1" customWidth="1"/>
    <col min="1545" max="1545" width="15.1640625" bestFit="1" customWidth="1"/>
    <col min="1546" max="1546" width="11.5" customWidth="1"/>
    <col min="1547" max="1547" width="10.33203125" bestFit="1" customWidth="1"/>
    <col min="1548" max="1792" width="8.83203125" customWidth="1"/>
    <col min="1793" max="1793" width="16.83203125" bestFit="1" customWidth="1"/>
    <col min="1794" max="1794" width="21" bestFit="1" customWidth="1"/>
    <col min="1795" max="1795" width="19.5" bestFit="1" customWidth="1"/>
    <col min="1796" max="1796" width="13.5" customWidth="1"/>
    <col min="1797" max="1797" width="15.33203125" bestFit="1" customWidth="1"/>
    <col min="1798" max="1798" width="16.1640625" bestFit="1" customWidth="1"/>
    <col min="1799" max="1800" width="12.1640625" bestFit="1" customWidth="1"/>
    <col min="1801" max="1801" width="15.1640625" bestFit="1" customWidth="1"/>
    <col min="1802" max="1802" width="11.5" customWidth="1"/>
    <col min="1803" max="1803" width="10.33203125" bestFit="1" customWidth="1"/>
    <col min="1804" max="2048" width="8.83203125" customWidth="1"/>
    <col min="2049" max="2049" width="16.83203125" bestFit="1" customWidth="1"/>
    <col min="2050" max="2050" width="21" bestFit="1" customWidth="1"/>
    <col min="2051" max="2051" width="19.5" bestFit="1" customWidth="1"/>
    <col min="2052" max="2052" width="13.5" customWidth="1"/>
    <col min="2053" max="2053" width="15.33203125" bestFit="1" customWidth="1"/>
    <col min="2054" max="2054" width="16.1640625" bestFit="1" customWidth="1"/>
    <col min="2055" max="2056" width="12.1640625" bestFit="1" customWidth="1"/>
    <col min="2057" max="2057" width="15.1640625" bestFit="1" customWidth="1"/>
    <col min="2058" max="2058" width="11.5" customWidth="1"/>
    <col min="2059" max="2059" width="10.33203125" bestFit="1" customWidth="1"/>
    <col min="2060" max="2304" width="8.83203125" customWidth="1"/>
    <col min="2305" max="2305" width="16.83203125" bestFit="1" customWidth="1"/>
    <col min="2306" max="2306" width="21" bestFit="1" customWidth="1"/>
    <col min="2307" max="2307" width="19.5" bestFit="1" customWidth="1"/>
    <col min="2308" max="2308" width="13.5" customWidth="1"/>
    <col min="2309" max="2309" width="15.33203125" bestFit="1" customWidth="1"/>
    <col min="2310" max="2310" width="16.1640625" bestFit="1" customWidth="1"/>
    <col min="2311" max="2312" width="12.1640625" bestFit="1" customWidth="1"/>
    <col min="2313" max="2313" width="15.1640625" bestFit="1" customWidth="1"/>
    <col min="2314" max="2314" width="11.5" customWidth="1"/>
    <col min="2315" max="2315" width="10.33203125" bestFit="1" customWidth="1"/>
    <col min="2316" max="2560" width="8.83203125" customWidth="1"/>
    <col min="2561" max="2561" width="16.83203125" bestFit="1" customWidth="1"/>
    <col min="2562" max="2562" width="21" bestFit="1" customWidth="1"/>
    <col min="2563" max="2563" width="19.5" bestFit="1" customWidth="1"/>
    <col min="2564" max="2564" width="13.5" customWidth="1"/>
    <col min="2565" max="2565" width="15.33203125" bestFit="1" customWidth="1"/>
    <col min="2566" max="2566" width="16.1640625" bestFit="1" customWidth="1"/>
    <col min="2567" max="2568" width="12.1640625" bestFit="1" customWidth="1"/>
    <col min="2569" max="2569" width="15.1640625" bestFit="1" customWidth="1"/>
    <col min="2570" max="2570" width="11.5" customWidth="1"/>
    <col min="2571" max="2571" width="10.33203125" bestFit="1" customWidth="1"/>
    <col min="2572" max="2816" width="8.83203125" customWidth="1"/>
    <col min="2817" max="2817" width="16.83203125" bestFit="1" customWidth="1"/>
    <col min="2818" max="2818" width="21" bestFit="1" customWidth="1"/>
    <col min="2819" max="2819" width="19.5" bestFit="1" customWidth="1"/>
    <col min="2820" max="2820" width="13.5" customWidth="1"/>
    <col min="2821" max="2821" width="15.33203125" bestFit="1" customWidth="1"/>
    <col min="2822" max="2822" width="16.1640625" bestFit="1" customWidth="1"/>
    <col min="2823" max="2824" width="12.1640625" bestFit="1" customWidth="1"/>
    <col min="2825" max="2825" width="15.1640625" bestFit="1" customWidth="1"/>
    <col min="2826" max="2826" width="11.5" customWidth="1"/>
    <col min="2827" max="2827" width="10.33203125" bestFit="1" customWidth="1"/>
    <col min="2828" max="3072" width="8.83203125" customWidth="1"/>
    <col min="3073" max="3073" width="16.83203125" bestFit="1" customWidth="1"/>
    <col min="3074" max="3074" width="21" bestFit="1" customWidth="1"/>
    <col min="3075" max="3075" width="19.5" bestFit="1" customWidth="1"/>
    <col min="3076" max="3076" width="13.5" customWidth="1"/>
    <col min="3077" max="3077" width="15.33203125" bestFit="1" customWidth="1"/>
    <col min="3078" max="3078" width="16.1640625" bestFit="1" customWidth="1"/>
    <col min="3079" max="3080" width="12.1640625" bestFit="1" customWidth="1"/>
    <col min="3081" max="3081" width="15.1640625" bestFit="1" customWidth="1"/>
    <col min="3082" max="3082" width="11.5" customWidth="1"/>
    <col min="3083" max="3083" width="10.33203125" bestFit="1" customWidth="1"/>
    <col min="3084" max="3328" width="8.83203125" customWidth="1"/>
    <col min="3329" max="3329" width="16.83203125" bestFit="1" customWidth="1"/>
    <col min="3330" max="3330" width="21" bestFit="1" customWidth="1"/>
    <col min="3331" max="3331" width="19.5" bestFit="1" customWidth="1"/>
    <col min="3332" max="3332" width="13.5" customWidth="1"/>
    <col min="3333" max="3333" width="15.33203125" bestFit="1" customWidth="1"/>
    <col min="3334" max="3334" width="16.1640625" bestFit="1" customWidth="1"/>
    <col min="3335" max="3336" width="12.1640625" bestFit="1" customWidth="1"/>
    <col min="3337" max="3337" width="15.1640625" bestFit="1" customWidth="1"/>
    <col min="3338" max="3338" width="11.5" customWidth="1"/>
    <col min="3339" max="3339" width="10.33203125" bestFit="1" customWidth="1"/>
    <col min="3340" max="3584" width="8.83203125" customWidth="1"/>
    <col min="3585" max="3585" width="16.83203125" bestFit="1" customWidth="1"/>
    <col min="3586" max="3586" width="21" bestFit="1" customWidth="1"/>
    <col min="3587" max="3587" width="19.5" bestFit="1" customWidth="1"/>
    <col min="3588" max="3588" width="13.5" customWidth="1"/>
    <col min="3589" max="3589" width="15.33203125" bestFit="1" customWidth="1"/>
    <col min="3590" max="3590" width="16.1640625" bestFit="1" customWidth="1"/>
    <col min="3591" max="3592" width="12.1640625" bestFit="1" customWidth="1"/>
    <col min="3593" max="3593" width="15.1640625" bestFit="1" customWidth="1"/>
    <col min="3594" max="3594" width="11.5" customWidth="1"/>
    <col min="3595" max="3595" width="10.33203125" bestFit="1" customWidth="1"/>
    <col min="3596" max="3840" width="8.83203125" customWidth="1"/>
    <col min="3841" max="3841" width="16.83203125" bestFit="1" customWidth="1"/>
    <col min="3842" max="3842" width="21" bestFit="1" customWidth="1"/>
    <col min="3843" max="3843" width="19.5" bestFit="1" customWidth="1"/>
    <col min="3844" max="3844" width="13.5" customWidth="1"/>
    <col min="3845" max="3845" width="15.33203125" bestFit="1" customWidth="1"/>
    <col min="3846" max="3846" width="16.1640625" bestFit="1" customWidth="1"/>
    <col min="3847" max="3848" width="12.1640625" bestFit="1" customWidth="1"/>
    <col min="3849" max="3849" width="15.1640625" bestFit="1" customWidth="1"/>
    <col min="3850" max="3850" width="11.5" customWidth="1"/>
    <col min="3851" max="3851" width="10.33203125" bestFit="1" customWidth="1"/>
    <col min="3852" max="4096" width="8.83203125" customWidth="1"/>
    <col min="4097" max="4097" width="16.83203125" bestFit="1" customWidth="1"/>
    <col min="4098" max="4098" width="21" bestFit="1" customWidth="1"/>
    <col min="4099" max="4099" width="19.5" bestFit="1" customWidth="1"/>
    <col min="4100" max="4100" width="13.5" customWidth="1"/>
    <col min="4101" max="4101" width="15.33203125" bestFit="1" customWidth="1"/>
    <col min="4102" max="4102" width="16.1640625" bestFit="1" customWidth="1"/>
    <col min="4103" max="4104" width="12.1640625" bestFit="1" customWidth="1"/>
    <col min="4105" max="4105" width="15.1640625" bestFit="1" customWidth="1"/>
    <col min="4106" max="4106" width="11.5" customWidth="1"/>
    <col min="4107" max="4107" width="10.33203125" bestFit="1" customWidth="1"/>
    <col min="4108" max="4352" width="8.83203125" customWidth="1"/>
    <col min="4353" max="4353" width="16.83203125" bestFit="1" customWidth="1"/>
    <col min="4354" max="4354" width="21" bestFit="1" customWidth="1"/>
    <col min="4355" max="4355" width="19.5" bestFit="1" customWidth="1"/>
    <col min="4356" max="4356" width="13.5" customWidth="1"/>
    <col min="4357" max="4357" width="15.33203125" bestFit="1" customWidth="1"/>
    <col min="4358" max="4358" width="16.1640625" bestFit="1" customWidth="1"/>
    <col min="4359" max="4360" width="12.1640625" bestFit="1" customWidth="1"/>
    <col min="4361" max="4361" width="15.1640625" bestFit="1" customWidth="1"/>
    <col min="4362" max="4362" width="11.5" customWidth="1"/>
    <col min="4363" max="4363" width="10.33203125" bestFit="1" customWidth="1"/>
    <col min="4364" max="4608" width="8.83203125" customWidth="1"/>
    <col min="4609" max="4609" width="16.83203125" bestFit="1" customWidth="1"/>
    <col min="4610" max="4610" width="21" bestFit="1" customWidth="1"/>
    <col min="4611" max="4611" width="19.5" bestFit="1" customWidth="1"/>
    <col min="4612" max="4612" width="13.5" customWidth="1"/>
    <col min="4613" max="4613" width="15.33203125" bestFit="1" customWidth="1"/>
    <col min="4614" max="4614" width="16.1640625" bestFit="1" customWidth="1"/>
    <col min="4615" max="4616" width="12.1640625" bestFit="1" customWidth="1"/>
    <col min="4617" max="4617" width="15.1640625" bestFit="1" customWidth="1"/>
    <col min="4618" max="4618" width="11.5" customWidth="1"/>
    <col min="4619" max="4619" width="10.33203125" bestFit="1" customWidth="1"/>
    <col min="4620" max="4864" width="8.83203125" customWidth="1"/>
    <col min="4865" max="4865" width="16.83203125" bestFit="1" customWidth="1"/>
    <col min="4866" max="4866" width="21" bestFit="1" customWidth="1"/>
    <col min="4867" max="4867" width="19.5" bestFit="1" customWidth="1"/>
    <col min="4868" max="4868" width="13.5" customWidth="1"/>
    <col min="4869" max="4869" width="15.33203125" bestFit="1" customWidth="1"/>
    <col min="4870" max="4870" width="16.1640625" bestFit="1" customWidth="1"/>
    <col min="4871" max="4872" width="12.1640625" bestFit="1" customWidth="1"/>
    <col min="4873" max="4873" width="15.1640625" bestFit="1" customWidth="1"/>
    <col min="4874" max="4874" width="11.5" customWidth="1"/>
    <col min="4875" max="4875" width="10.33203125" bestFit="1" customWidth="1"/>
    <col min="4876" max="5120" width="8.83203125" customWidth="1"/>
    <col min="5121" max="5121" width="16.83203125" bestFit="1" customWidth="1"/>
    <col min="5122" max="5122" width="21" bestFit="1" customWidth="1"/>
    <col min="5123" max="5123" width="19.5" bestFit="1" customWidth="1"/>
    <col min="5124" max="5124" width="13.5" customWidth="1"/>
    <col min="5125" max="5125" width="15.33203125" bestFit="1" customWidth="1"/>
    <col min="5126" max="5126" width="16.1640625" bestFit="1" customWidth="1"/>
    <col min="5127" max="5128" width="12.1640625" bestFit="1" customWidth="1"/>
    <col min="5129" max="5129" width="15.1640625" bestFit="1" customWidth="1"/>
    <col min="5130" max="5130" width="11.5" customWidth="1"/>
    <col min="5131" max="5131" width="10.33203125" bestFit="1" customWidth="1"/>
    <col min="5132" max="5376" width="8.83203125" customWidth="1"/>
    <col min="5377" max="5377" width="16.83203125" bestFit="1" customWidth="1"/>
    <col min="5378" max="5378" width="21" bestFit="1" customWidth="1"/>
    <col min="5379" max="5379" width="19.5" bestFit="1" customWidth="1"/>
    <col min="5380" max="5380" width="13.5" customWidth="1"/>
    <col min="5381" max="5381" width="15.33203125" bestFit="1" customWidth="1"/>
    <col min="5382" max="5382" width="16.1640625" bestFit="1" customWidth="1"/>
    <col min="5383" max="5384" width="12.1640625" bestFit="1" customWidth="1"/>
    <col min="5385" max="5385" width="15.1640625" bestFit="1" customWidth="1"/>
    <col min="5386" max="5386" width="11.5" customWidth="1"/>
    <col min="5387" max="5387" width="10.33203125" bestFit="1" customWidth="1"/>
    <col min="5388" max="5632" width="8.83203125" customWidth="1"/>
    <col min="5633" max="5633" width="16.83203125" bestFit="1" customWidth="1"/>
    <col min="5634" max="5634" width="21" bestFit="1" customWidth="1"/>
    <col min="5635" max="5635" width="19.5" bestFit="1" customWidth="1"/>
    <col min="5636" max="5636" width="13.5" customWidth="1"/>
    <col min="5637" max="5637" width="15.33203125" bestFit="1" customWidth="1"/>
    <col min="5638" max="5638" width="16.1640625" bestFit="1" customWidth="1"/>
    <col min="5639" max="5640" width="12.1640625" bestFit="1" customWidth="1"/>
    <col min="5641" max="5641" width="15.1640625" bestFit="1" customWidth="1"/>
    <col min="5642" max="5642" width="11.5" customWidth="1"/>
    <col min="5643" max="5643" width="10.33203125" bestFit="1" customWidth="1"/>
    <col min="5644" max="5888" width="8.83203125" customWidth="1"/>
    <col min="5889" max="5889" width="16.83203125" bestFit="1" customWidth="1"/>
    <col min="5890" max="5890" width="21" bestFit="1" customWidth="1"/>
    <col min="5891" max="5891" width="19.5" bestFit="1" customWidth="1"/>
    <col min="5892" max="5892" width="13.5" customWidth="1"/>
    <col min="5893" max="5893" width="15.33203125" bestFit="1" customWidth="1"/>
    <col min="5894" max="5894" width="16.1640625" bestFit="1" customWidth="1"/>
    <col min="5895" max="5896" width="12.1640625" bestFit="1" customWidth="1"/>
    <col min="5897" max="5897" width="15.1640625" bestFit="1" customWidth="1"/>
    <col min="5898" max="5898" width="11.5" customWidth="1"/>
    <col min="5899" max="5899" width="10.33203125" bestFit="1" customWidth="1"/>
    <col min="5900" max="6144" width="8.83203125" customWidth="1"/>
    <col min="6145" max="6145" width="16.83203125" bestFit="1" customWidth="1"/>
    <col min="6146" max="6146" width="21" bestFit="1" customWidth="1"/>
    <col min="6147" max="6147" width="19.5" bestFit="1" customWidth="1"/>
    <col min="6148" max="6148" width="13.5" customWidth="1"/>
    <col min="6149" max="6149" width="15.33203125" bestFit="1" customWidth="1"/>
    <col min="6150" max="6150" width="16.1640625" bestFit="1" customWidth="1"/>
    <col min="6151" max="6152" width="12.1640625" bestFit="1" customWidth="1"/>
    <col min="6153" max="6153" width="15.1640625" bestFit="1" customWidth="1"/>
    <col min="6154" max="6154" width="11.5" customWidth="1"/>
    <col min="6155" max="6155" width="10.33203125" bestFit="1" customWidth="1"/>
    <col min="6156" max="6400" width="8.83203125" customWidth="1"/>
    <col min="6401" max="6401" width="16.83203125" bestFit="1" customWidth="1"/>
    <col min="6402" max="6402" width="21" bestFit="1" customWidth="1"/>
    <col min="6403" max="6403" width="19.5" bestFit="1" customWidth="1"/>
    <col min="6404" max="6404" width="13.5" customWidth="1"/>
    <col min="6405" max="6405" width="15.33203125" bestFit="1" customWidth="1"/>
    <col min="6406" max="6406" width="16.1640625" bestFit="1" customWidth="1"/>
    <col min="6407" max="6408" width="12.1640625" bestFit="1" customWidth="1"/>
    <col min="6409" max="6409" width="15.1640625" bestFit="1" customWidth="1"/>
    <col min="6410" max="6410" width="11.5" customWidth="1"/>
    <col min="6411" max="6411" width="10.33203125" bestFit="1" customWidth="1"/>
    <col min="6412" max="6656" width="8.83203125" customWidth="1"/>
    <col min="6657" max="6657" width="16.83203125" bestFit="1" customWidth="1"/>
    <col min="6658" max="6658" width="21" bestFit="1" customWidth="1"/>
    <col min="6659" max="6659" width="19.5" bestFit="1" customWidth="1"/>
    <col min="6660" max="6660" width="13.5" customWidth="1"/>
    <col min="6661" max="6661" width="15.33203125" bestFit="1" customWidth="1"/>
    <col min="6662" max="6662" width="16.1640625" bestFit="1" customWidth="1"/>
    <col min="6663" max="6664" width="12.1640625" bestFit="1" customWidth="1"/>
    <col min="6665" max="6665" width="15.1640625" bestFit="1" customWidth="1"/>
    <col min="6666" max="6666" width="11.5" customWidth="1"/>
    <col min="6667" max="6667" width="10.33203125" bestFit="1" customWidth="1"/>
    <col min="6668" max="6912" width="8.83203125" customWidth="1"/>
    <col min="6913" max="6913" width="16.83203125" bestFit="1" customWidth="1"/>
    <col min="6914" max="6914" width="21" bestFit="1" customWidth="1"/>
    <col min="6915" max="6915" width="19.5" bestFit="1" customWidth="1"/>
    <col min="6916" max="6916" width="13.5" customWidth="1"/>
    <col min="6917" max="6917" width="15.33203125" bestFit="1" customWidth="1"/>
    <col min="6918" max="6918" width="16.1640625" bestFit="1" customWidth="1"/>
    <col min="6919" max="6920" width="12.1640625" bestFit="1" customWidth="1"/>
    <col min="6921" max="6921" width="15.1640625" bestFit="1" customWidth="1"/>
    <col min="6922" max="6922" width="11.5" customWidth="1"/>
    <col min="6923" max="6923" width="10.33203125" bestFit="1" customWidth="1"/>
    <col min="6924" max="7168" width="8.83203125" customWidth="1"/>
    <col min="7169" max="7169" width="16.83203125" bestFit="1" customWidth="1"/>
    <col min="7170" max="7170" width="21" bestFit="1" customWidth="1"/>
    <col min="7171" max="7171" width="19.5" bestFit="1" customWidth="1"/>
    <col min="7172" max="7172" width="13.5" customWidth="1"/>
    <col min="7173" max="7173" width="15.33203125" bestFit="1" customWidth="1"/>
    <col min="7174" max="7174" width="16.1640625" bestFit="1" customWidth="1"/>
    <col min="7175" max="7176" width="12.1640625" bestFit="1" customWidth="1"/>
    <col min="7177" max="7177" width="15.1640625" bestFit="1" customWidth="1"/>
    <col min="7178" max="7178" width="11.5" customWidth="1"/>
    <col min="7179" max="7179" width="10.33203125" bestFit="1" customWidth="1"/>
    <col min="7180" max="7424" width="8.83203125" customWidth="1"/>
    <col min="7425" max="7425" width="16.83203125" bestFit="1" customWidth="1"/>
    <col min="7426" max="7426" width="21" bestFit="1" customWidth="1"/>
    <col min="7427" max="7427" width="19.5" bestFit="1" customWidth="1"/>
    <col min="7428" max="7428" width="13.5" customWidth="1"/>
    <col min="7429" max="7429" width="15.33203125" bestFit="1" customWidth="1"/>
    <col min="7430" max="7430" width="16.1640625" bestFit="1" customWidth="1"/>
    <col min="7431" max="7432" width="12.1640625" bestFit="1" customWidth="1"/>
    <col min="7433" max="7433" width="15.1640625" bestFit="1" customWidth="1"/>
    <col min="7434" max="7434" width="11.5" customWidth="1"/>
    <col min="7435" max="7435" width="10.33203125" bestFit="1" customWidth="1"/>
    <col min="7436" max="7680" width="8.83203125" customWidth="1"/>
    <col min="7681" max="7681" width="16.83203125" bestFit="1" customWidth="1"/>
    <col min="7682" max="7682" width="21" bestFit="1" customWidth="1"/>
    <col min="7683" max="7683" width="19.5" bestFit="1" customWidth="1"/>
    <col min="7684" max="7684" width="13.5" customWidth="1"/>
    <col min="7685" max="7685" width="15.33203125" bestFit="1" customWidth="1"/>
    <col min="7686" max="7686" width="16.1640625" bestFit="1" customWidth="1"/>
    <col min="7687" max="7688" width="12.1640625" bestFit="1" customWidth="1"/>
    <col min="7689" max="7689" width="15.1640625" bestFit="1" customWidth="1"/>
    <col min="7690" max="7690" width="11.5" customWidth="1"/>
    <col min="7691" max="7691" width="10.33203125" bestFit="1" customWidth="1"/>
    <col min="7692" max="7936" width="8.83203125" customWidth="1"/>
    <col min="7937" max="7937" width="16.83203125" bestFit="1" customWidth="1"/>
    <col min="7938" max="7938" width="21" bestFit="1" customWidth="1"/>
    <col min="7939" max="7939" width="19.5" bestFit="1" customWidth="1"/>
    <col min="7940" max="7940" width="13.5" customWidth="1"/>
    <col min="7941" max="7941" width="15.33203125" bestFit="1" customWidth="1"/>
    <col min="7942" max="7942" width="16.1640625" bestFit="1" customWidth="1"/>
    <col min="7943" max="7944" width="12.1640625" bestFit="1" customWidth="1"/>
    <col min="7945" max="7945" width="15.1640625" bestFit="1" customWidth="1"/>
    <col min="7946" max="7946" width="11.5" customWidth="1"/>
    <col min="7947" max="7947" width="10.33203125" bestFit="1" customWidth="1"/>
    <col min="7948" max="8192" width="8.83203125" customWidth="1"/>
    <col min="8193" max="8193" width="16.83203125" bestFit="1" customWidth="1"/>
    <col min="8194" max="8194" width="21" bestFit="1" customWidth="1"/>
    <col min="8195" max="8195" width="19.5" bestFit="1" customWidth="1"/>
    <col min="8196" max="8196" width="13.5" customWidth="1"/>
    <col min="8197" max="8197" width="15.33203125" bestFit="1" customWidth="1"/>
    <col min="8198" max="8198" width="16.1640625" bestFit="1" customWidth="1"/>
    <col min="8199" max="8200" width="12.1640625" bestFit="1" customWidth="1"/>
    <col min="8201" max="8201" width="15.1640625" bestFit="1" customWidth="1"/>
    <col min="8202" max="8202" width="11.5" customWidth="1"/>
    <col min="8203" max="8203" width="10.33203125" bestFit="1" customWidth="1"/>
    <col min="8204" max="8448" width="8.83203125" customWidth="1"/>
    <col min="8449" max="8449" width="16.83203125" bestFit="1" customWidth="1"/>
    <col min="8450" max="8450" width="21" bestFit="1" customWidth="1"/>
    <col min="8451" max="8451" width="19.5" bestFit="1" customWidth="1"/>
    <col min="8452" max="8452" width="13.5" customWidth="1"/>
    <col min="8453" max="8453" width="15.33203125" bestFit="1" customWidth="1"/>
    <col min="8454" max="8454" width="16.1640625" bestFit="1" customWidth="1"/>
    <col min="8455" max="8456" width="12.1640625" bestFit="1" customWidth="1"/>
    <col min="8457" max="8457" width="15.1640625" bestFit="1" customWidth="1"/>
    <col min="8458" max="8458" width="11.5" customWidth="1"/>
    <col min="8459" max="8459" width="10.33203125" bestFit="1" customWidth="1"/>
    <col min="8460" max="8704" width="8.83203125" customWidth="1"/>
    <col min="8705" max="8705" width="16.83203125" bestFit="1" customWidth="1"/>
    <col min="8706" max="8706" width="21" bestFit="1" customWidth="1"/>
    <col min="8707" max="8707" width="19.5" bestFit="1" customWidth="1"/>
    <col min="8708" max="8708" width="13.5" customWidth="1"/>
    <col min="8709" max="8709" width="15.33203125" bestFit="1" customWidth="1"/>
    <col min="8710" max="8710" width="16.1640625" bestFit="1" customWidth="1"/>
    <col min="8711" max="8712" width="12.1640625" bestFit="1" customWidth="1"/>
    <col min="8713" max="8713" width="15.1640625" bestFit="1" customWidth="1"/>
    <col min="8714" max="8714" width="11.5" customWidth="1"/>
    <col min="8715" max="8715" width="10.33203125" bestFit="1" customWidth="1"/>
    <col min="8716" max="8960" width="8.83203125" customWidth="1"/>
    <col min="8961" max="8961" width="16.83203125" bestFit="1" customWidth="1"/>
    <col min="8962" max="8962" width="21" bestFit="1" customWidth="1"/>
    <col min="8963" max="8963" width="19.5" bestFit="1" customWidth="1"/>
    <col min="8964" max="8964" width="13.5" customWidth="1"/>
    <col min="8965" max="8965" width="15.33203125" bestFit="1" customWidth="1"/>
    <col min="8966" max="8966" width="16.1640625" bestFit="1" customWidth="1"/>
    <col min="8967" max="8968" width="12.1640625" bestFit="1" customWidth="1"/>
    <col min="8969" max="8969" width="15.1640625" bestFit="1" customWidth="1"/>
    <col min="8970" max="8970" width="11.5" customWidth="1"/>
    <col min="8971" max="8971" width="10.33203125" bestFit="1" customWidth="1"/>
    <col min="8972" max="9216" width="8.83203125" customWidth="1"/>
    <col min="9217" max="9217" width="16.83203125" bestFit="1" customWidth="1"/>
    <col min="9218" max="9218" width="21" bestFit="1" customWidth="1"/>
    <col min="9219" max="9219" width="19.5" bestFit="1" customWidth="1"/>
    <col min="9220" max="9220" width="13.5" customWidth="1"/>
    <col min="9221" max="9221" width="15.33203125" bestFit="1" customWidth="1"/>
    <col min="9222" max="9222" width="16.1640625" bestFit="1" customWidth="1"/>
    <col min="9223" max="9224" width="12.1640625" bestFit="1" customWidth="1"/>
    <col min="9225" max="9225" width="15.1640625" bestFit="1" customWidth="1"/>
    <col min="9226" max="9226" width="11.5" customWidth="1"/>
    <col min="9227" max="9227" width="10.33203125" bestFit="1" customWidth="1"/>
    <col min="9228" max="9472" width="8.83203125" customWidth="1"/>
    <col min="9473" max="9473" width="16.83203125" bestFit="1" customWidth="1"/>
    <col min="9474" max="9474" width="21" bestFit="1" customWidth="1"/>
    <col min="9475" max="9475" width="19.5" bestFit="1" customWidth="1"/>
    <col min="9476" max="9476" width="13.5" customWidth="1"/>
    <col min="9477" max="9477" width="15.33203125" bestFit="1" customWidth="1"/>
    <col min="9478" max="9478" width="16.1640625" bestFit="1" customWidth="1"/>
    <col min="9479" max="9480" width="12.1640625" bestFit="1" customWidth="1"/>
    <col min="9481" max="9481" width="15.1640625" bestFit="1" customWidth="1"/>
    <col min="9482" max="9482" width="11.5" customWidth="1"/>
    <col min="9483" max="9483" width="10.33203125" bestFit="1" customWidth="1"/>
    <col min="9484" max="9728" width="8.83203125" customWidth="1"/>
    <col min="9729" max="9729" width="16.83203125" bestFit="1" customWidth="1"/>
    <col min="9730" max="9730" width="21" bestFit="1" customWidth="1"/>
    <col min="9731" max="9731" width="19.5" bestFit="1" customWidth="1"/>
    <col min="9732" max="9732" width="13.5" customWidth="1"/>
    <col min="9733" max="9733" width="15.33203125" bestFit="1" customWidth="1"/>
    <col min="9734" max="9734" width="16.1640625" bestFit="1" customWidth="1"/>
    <col min="9735" max="9736" width="12.1640625" bestFit="1" customWidth="1"/>
    <col min="9737" max="9737" width="15.1640625" bestFit="1" customWidth="1"/>
    <col min="9738" max="9738" width="11.5" customWidth="1"/>
    <col min="9739" max="9739" width="10.33203125" bestFit="1" customWidth="1"/>
    <col min="9740" max="9984" width="8.83203125" customWidth="1"/>
    <col min="9985" max="9985" width="16.83203125" bestFit="1" customWidth="1"/>
    <col min="9986" max="9986" width="21" bestFit="1" customWidth="1"/>
    <col min="9987" max="9987" width="19.5" bestFit="1" customWidth="1"/>
    <col min="9988" max="9988" width="13.5" customWidth="1"/>
    <col min="9989" max="9989" width="15.33203125" bestFit="1" customWidth="1"/>
    <col min="9990" max="9990" width="16.1640625" bestFit="1" customWidth="1"/>
    <col min="9991" max="9992" width="12.1640625" bestFit="1" customWidth="1"/>
    <col min="9993" max="9993" width="15.1640625" bestFit="1" customWidth="1"/>
    <col min="9994" max="9994" width="11.5" customWidth="1"/>
    <col min="9995" max="9995" width="10.33203125" bestFit="1" customWidth="1"/>
    <col min="9996" max="10240" width="8.83203125" customWidth="1"/>
    <col min="10241" max="10241" width="16.83203125" bestFit="1" customWidth="1"/>
    <col min="10242" max="10242" width="21" bestFit="1" customWidth="1"/>
    <col min="10243" max="10243" width="19.5" bestFit="1" customWidth="1"/>
    <col min="10244" max="10244" width="13.5" customWidth="1"/>
    <col min="10245" max="10245" width="15.33203125" bestFit="1" customWidth="1"/>
    <col min="10246" max="10246" width="16.1640625" bestFit="1" customWidth="1"/>
    <col min="10247" max="10248" width="12.1640625" bestFit="1" customWidth="1"/>
    <col min="10249" max="10249" width="15.1640625" bestFit="1" customWidth="1"/>
    <col min="10250" max="10250" width="11.5" customWidth="1"/>
    <col min="10251" max="10251" width="10.33203125" bestFit="1" customWidth="1"/>
    <col min="10252" max="10496" width="8.83203125" customWidth="1"/>
    <col min="10497" max="10497" width="16.83203125" bestFit="1" customWidth="1"/>
    <col min="10498" max="10498" width="21" bestFit="1" customWidth="1"/>
    <col min="10499" max="10499" width="19.5" bestFit="1" customWidth="1"/>
    <col min="10500" max="10500" width="13.5" customWidth="1"/>
    <col min="10501" max="10501" width="15.33203125" bestFit="1" customWidth="1"/>
    <col min="10502" max="10502" width="16.1640625" bestFit="1" customWidth="1"/>
    <col min="10503" max="10504" width="12.1640625" bestFit="1" customWidth="1"/>
    <col min="10505" max="10505" width="15.1640625" bestFit="1" customWidth="1"/>
    <col min="10506" max="10506" width="11.5" customWidth="1"/>
    <col min="10507" max="10507" width="10.33203125" bestFit="1" customWidth="1"/>
    <col min="10508" max="10752" width="8.83203125" customWidth="1"/>
    <col min="10753" max="10753" width="16.83203125" bestFit="1" customWidth="1"/>
    <col min="10754" max="10754" width="21" bestFit="1" customWidth="1"/>
    <col min="10755" max="10755" width="19.5" bestFit="1" customWidth="1"/>
    <col min="10756" max="10756" width="13.5" customWidth="1"/>
    <col min="10757" max="10757" width="15.33203125" bestFit="1" customWidth="1"/>
    <col min="10758" max="10758" width="16.1640625" bestFit="1" customWidth="1"/>
    <col min="10759" max="10760" width="12.1640625" bestFit="1" customWidth="1"/>
    <col min="10761" max="10761" width="15.1640625" bestFit="1" customWidth="1"/>
    <col min="10762" max="10762" width="11.5" customWidth="1"/>
    <col min="10763" max="10763" width="10.33203125" bestFit="1" customWidth="1"/>
    <col min="10764" max="11008" width="8.83203125" customWidth="1"/>
    <col min="11009" max="11009" width="16.83203125" bestFit="1" customWidth="1"/>
    <col min="11010" max="11010" width="21" bestFit="1" customWidth="1"/>
    <col min="11011" max="11011" width="19.5" bestFit="1" customWidth="1"/>
    <col min="11012" max="11012" width="13.5" customWidth="1"/>
    <col min="11013" max="11013" width="15.33203125" bestFit="1" customWidth="1"/>
    <col min="11014" max="11014" width="16.1640625" bestFit="1" customWidth="1"/>
    <col min="11015" max="11016" width="12.1640625" bestFit="1" customWidth="1"/>
    <col min="11017" max="11017" width="15.1640625" bestFit="1" customWidth="1"/>
    <col min="11018" max="11018" width="11.5" customWidth="1"/>
    <col min="11019" max="11019" width="10.33203125" bestFit="1" customWidth="1"/>
    <col min="11020" max="11264" width="8.83203125" customWidth="1"/>
    <col min="11265" max="11265" width="16.83203125" bestFit="1" customWidth="1"/>
    <col min="11266" max="11266" width="21" bestFit="1" customWidth="1"/>
    <col min="11267" max="11267" width="19.5" bestFit="1" customWidth="1"/>
    <col min="11268" max="11268" width="13.5" customWidth="1"/>
    <col min="11269" max="11269" width="15.33203125" bestFit="1" customWidth="1"/>
    <col min="11270" max="11270" width="16.1640625" bestFit="1" customWidth="1"/>
    <col min="11271" max="11272" width="12.1640625" bestFit="1" customWidth="1"/>
    <col min="11273" max="11273" width="15.1640625" bestFit="1" customWidth="1"/>
    <col min="11274" max="11274" width="11.5" customWidth="1"/>
    <col min="11275" max="11275" width="10.33203125" bestFit="1" customWidth="1"/>
    <col min="11276" max="11520" width="8.83203125" customWidth="1"/>
    <col min="11521" max="11521" width="16.83203125" bestFit="1" customWidth="1"/>
    <col min="11522" max="11522" width="21" bestFit="1" customWidth="1"/>
    <col min="11523" max="11523" width="19.5" bestFit="1" customWidth="1"/>
    <col min="11524" max="11524" width="13.5" customWidth="1"/>
    <col min="11525" max="11525" width="15.33203125" bestFit="1" customWidth="1"/>
    <col min="11526" max="11526" width="16.1640625" bestFit="1" customWidth="1"/>
    <col min="11527" max="11528" width="12.1640625" bestFit="1" customWidth="1"/>
    <col min="11529" max="11529" width="15.1640625" bestFit="1" customWidth="1"/>
    <col min="11530" max="11530" width="11.5" customWidth="1"/>
    <col min="11531" max="11531" width="10.33203125" bestFit="1" customWidth="1"/>
    <col min="11532" max="11776" width="8.83203125" customWidth="1"/>
    <col min="11777" max="11777" width="16.83203125" bestFit="1" customWidth="1"/>
    <col min="11778" max="11778" width="21" bestFit="1" customWidth="1"/>
    <col min="11779" max="11779" width="19.5" bestFit="1" customWidth="1"/>
    <col min="11780" max="11780" width="13.5" customWidth="1"/>
    <col min="11781" max="11781" width="15.33203125" bestFit="1" customWidth="1"/>
    <col min="11782" max="11782" width="16.1640625" bestFit="1" customWidth="1"/>
    <col min="11783" max="11784" width="12.1640625" bestFit="1" customWidth="1"/>
    <col min="11785" max="11785" width="15.1640625" bestFit="1" customWidth="1"/>
    <col min="11786" max="11786" width="11.5" customWidth="1"/>
    <col min="11787" max="11787" width="10.33203125" bestFit="1" customWidth="1"/>
    <col min="11788" max="12032" width="8.83203125" customWidth="1"/>
    <col min="12033" max="12033" width="16.83203125" bestFit="1" customWidth="1"/>
    <col min="12034" max="12034" width="21" bestFit="1" customWidth="1"/>
    <col min="12035" max="12035" width="19.5" bestFit="1" customWidth="1"/>
    <col min="12036" max="12036" width="13.5" customWidth="1"/>
    <col min="12037" max="12037" width="15.33203125" bestFit="1" customWidth="1"/>
    <col min="12038" max="12038" width="16.1640625" bestFit="1" customWidth="1"/>
    <col min="12039" max="12040" width="12.1640625" bestFit="1" customWidth="1"/>
    <col min="12041" max="12041" width="15.1640625" bestFit="1" customWidth="1"/>
    <col min="12042" max="12042" width="11.5" customWidth="1"/>
    <col min="12043" max="12043" width="10.33203125" bestFit="1" customWidth="1"/>
    <col min="12044" max="12288" width="8.83203125" customWidth="1"/>
    <col min="12289" max="12289" width="16.83203125" bestFit="1" customWidth="1"/>
    <col min="12290" max="12290" width="21" bestFit="1" customWidth="1"/>
    <col min="12291" max="12291" width="19.5" bestFit="1" customWidth="1"/>
    <col min="12292" max="12292" width="13.5" customWidth="1"/>
    <col min="12293" max="12293" width="15.33203125" bestFit="1" customWidth="1"/>
    <col min="12294" max="12294" width="16.1640625" bestFit="1" customWidth="1"/>
    <col min="12295" max="12296" width="12.1640625" bestFit="1" customWidth="1"/>
    <col min="12297" max="12297" width="15.1640625" bestFit="1" customWidth="1"/>
    <col min="12298" max="12298" width="11.5" customWidth="1"/>
    <col min="12299" max="12299" width="10.33203125" bestFit="1" customWidth="1"/>
    <col min="12300" max="12544" width="8.83203125" customWidth="1"/>
    <col min="12545" max="12545" width="16.83203125" bestFit="1" customWidth="1"/>
    <col min="12546" max="12546" width="21" bestFit="1" customWidth="1"/>
    <col min="12547" max="12547" width="19.5" bestFit="1" customWidth="1"/>
    <col min="12548" max="12548" width="13.5" customWidth="1"/>
    <col min="12549" max="12549" width="15.33203125" bestFit="1" customWidth="1"/>
    <col min="12550" max="12550" width="16.1640625" bestFit="1" customWidth="1"/>
    <col min="12551" max="12552" width="12.1640625" bestFit="1" customWidth="1"/>
    <col min="12553" max="12553" width="15.1640625" bestFit="1" customWidth="1"/>
    <col min="12554" max="12554" width="11.5" customWidth="1"/>
    <col min="12555" max="12555" width="10.33203125" bestFit="1" customWidth="1"/>
    <col min="12556" max="12800" width="8.83203125" customWidth="1"/>
    <col min="12801" max="12801" width="16.83203125" bestFit="1" customWidth="1"/>
    <col min="12802" max="12802" width="21" bestFit="1" customWidth="1"/>
    <col min="12803" max="12803" width="19.5" bestFit="1" customWidth="1"/>
    <col min="12804" max="12804" width="13.5" customWidth="1"/>
    <col min="12805" max="12805" width="15.33203125" bestFit="1" customWidth="1"/>
    <col min="12806" max="12806" width="16.1640625" bestFit="1" customWidth="1"/>
    <col min="12807" max="12808" width="12.1640625" bestFit="1" customWidth="1"/>
    <col min="12809" max="12809" width="15.1640625" bestFit="1" customWidth="1"/>
    <col min="12810" max="12810" width="11.5" customWidth="1"/>
    <col min="12811" max="12811" width="10.33203125" bestFit="1" customWidth="1"/>
    <col min="12812" max="13056" width="8.83203125" customWidth="1"/>
    <col min="13057" max="13057" width="16.83203125" bestFit="1" customWidth="1"/>
    <col min="13058" max="13058" width="21" bestFit="1" customWidth="1"/>
    <col min="13059" max="13059" width="19.5" bestFit="1" customWidth="1"/>
    <col min="13060" max="13060" width="13.5" customWidth="1"/>
    <col min="13061" max="13061" width="15.33203125" bestFit="1" customWidth="1"/>
    <col min="13062" max="13062" width="16.1640625" bestFit="1" customWidth="1"/>
    <col min="13063" max="13064" width="12.1640625" bestFit="1" customWidth="1"/>
    <col min="13065" max="13065" width="15.1640625" bestFit="1" customWidth="1"/>
    <col min="13066" max="13066" width="11.5" customWidth="1"/>
    <col min="13067" max="13067" width="10.33203125" bestFit="1" customWidth="1"/>
    <col min="13068" max="13312" width="8.83203125" customWidth="1"/>
    <col min="13313" max="13313" width="16.83203125" bestFit="1" customWidth="1"/>
    <col min="13314" max="13314" width="21" bestFit="1" customWidth="1"/>
    <col min="13315" max="13315" width="19.5" bestFit="1" customWidth="1"/>
    <col min="13316" max="13316" width="13.5" customWidth="1"/>
    <col min="13317" max="13317" width="15.33203125" bestFit="1" customWidth="1"/>
    <col min="13318" max="13318" width="16.1640625" bestFit="1" customWidth="1"/>
    <col min="13319" max="13320" width="12.1640625" bestFit="1" customWidth="1"/>
    <col min="13321" max="13321" width="15.1640625" bestFit="1" customWidth="1"/>
    <col min="13322" max="13322" width="11.5" customWidth="1"/>
    <col min="13323" max="13323" width="10.33203125" bestFit="1" customWidth="1"/>
    <col min="13324" max="13568" width="8.83203125" customWidth="1"/>
    <col min="13569" max="13569" width="16.83203125" bestFit="1" customWidth="1"/>
    <col min="13570" max="13570" width="21" bestFit="1" customWidth="1"/>
    <col min="13571" max="13571" width="19.5" bestFit="1" customWidth="1"/>
    <col min="13572" max="13572" width="13.5" customWidth="1"/>
    <col min="13573" max="13573" width="15.33203125" bestFit="1" customWidth="1"/>
    <col min="13574" max="13574" width="16.1640625" bestFit="1" customWidth="1"/>
    <col min="13575" max="13576" width="12.1640625" bestFit="1" customWidth="1"/>
    <col min="13577" max="13577" width="15.1640625" bestFit="1" customWidth="1"/>
    <col min="13578" max="13578" width="11.5" customWidth="1"/>
    <col min="13579" max="13579" width="10.33203125" bestFit="1" customWidth="1"/>
    <col min="13580" max="13824" width="8.83203125" customWidth="1"/>
    <col min="13825" max="13825" width="16.83203125" bestFit="1" customWidth="1"/>
    <col min="13826" max="13826" width="21" bestFit="1" customWidth="1"/>
    <col min="13827" max="13827" width="19.5" bestFit="1" customWidth="1"/>
    <col min="13828" max="13828" width="13.5" customWidth="1"/>
    <col min="13829" max="13829" width="15.33203125" bestFit="1" customWidth="1"/>
    <col min="13830" max="13830" width="16.1640625" bestFit="1" customWidth="1"/>
    <col min="13831" max="13832" width="12.1640625" bestFit="1" customWidth="1"/>
    <col min="13833" max="13833" width="15.1640625" bestFit="1" customWidth="1"/>
    <col min="13834" max="13834" width="11.5" customWidth="1"/>
    <col min="13835" max="13835" width="10.33203125" bestFit="1" customWidth="1"/>
    <col min="13836" max="14080" width="8.83203125" customWidth="1"/>
    <col min="14081" max="14081" width="16.83203125" bestFit="1" customWidth="1"/>
    <col min="14082" max="14082" width="21" bestFit="1" customWidth="1"/>
    <col min="14083" max="14083" width="19.5" bestFit="1" customWidth="1"/>
    <col min="14084" max="14084" width="13.5" customWidth="1"/>
    <col min="14085" max="14085" width="15.33203125" bestFit="1" customWidth="1"/>
    <col min="14086" max="14086" width="16.1640625" bestFit="1" customWidth="1"/>
    <col min="14087" max="14088" width="12.1640625" bestFit="1" customWidth="1"/>
    <col min="14089" max="14089" width="15.1640625" bestFit="1" customWidth="1"/>
    <col min="14090" max="14090" width="11.5" customWidth="1"/>
    <col min="14091" max="14091" width="10.33203125" bestFit="1" customWidth="1"/>
    <col min="14092" max="14336" width="8.83203125" customWidth="1"/>
    <col min="14337" max="14337" width="16.83203125" bestFit="1" customWidth="1"/>
    <col min="14338" max="14338" width="21" bestFit="1" customWidth="1"/>
    <col min="14339" max="14339" width="19.5" bestFit="1" customWidth="1"/>
    <col min="14340" max="14340" width="13.5" customWidth="1"/>
    <col min="14341" max="14341" width="15.33203125" bestFit="1" customWidth="1"/>
    <col min="14342" max="14342" width="16.1640625" bestFit="1" customWidth="1"/>
    <col min="14343" max="14344" width="12.1640625" bestFit="1" customWidth="1"/>
    <col min="14345" max="14345" width="15.1640625" bestFit="1" customWidth="1"/>
    <col min="14346" max="14346" width="11.5" customWidth="1"/>
    <col min="14347" max="14347" width="10.33203125" bestFit="1" customWidth="1"/>
    <col min="14348" max="14592" width="8.83203125" customWidth="1"/>
    <col min="14593" max="14593" width="16.83203125" bestFit="1" customWidth="1"/>
    <col min="14594" max="14594" width="21" bestFit="1" customWidth="1"/>
    <col min="14595" max="14595" width="19.5" bestFit="1" customWidth="1"/>
    <col min="14596" max="14596" width="13.5" customWidth="1"/>
    <col min="14597" max="14597" width="15.33203125" bestFit="1" customWidth="1"/>
    <col min="14598" max="14598" width="16.1640625" bestFit="1" customWidth="1"/>
    <col min="14599" max="14600" width="12.1640625" bestFit="1" customWidth="1"/>
    <col min="14601" max="14601" width="15.1640625" bestFit="1" customWidth="1"/>
    <col min="14602" max="14602" width="11.5" customWidth="1"/>
    <col min="14603" max="14603" width="10.33203125" bestFit="1" customWidth="1"/>
    <col min="14604" max="14848" width="8.83203125" customWidth="1"/>
    <col min="14849" max="14849" width="16.83203125" bestFit="1" customWidth="1"/>
    <col min="14850" max="14850" width="21" bestFit="1" customWidth="1"/>
    <col min="14851" max="14851" width="19.5" bestFit="1" customWidth="1"/>
    <col min="14852" max="14852" width="13.5" customWidth="1"/>
    <col min="14853" max="14853" width="15.33203125" bestFit="1" customWidth="1"/>
    <col min="14854" max="14854" width="16.1640625" bestFit="1" customWidth="1"/>
    <col min="14855" max="14856" width="12.1640625" bestFit="1" customWidth="1"/>
    <col min="14857" max="14857" width="15.1640625" bestFit="1" customWidth="1"/>
    <col min="14858" max="14858" width="11.5" customWidth="1"/>
    <col min="14859" max="14859" width="10.33203125" bestFit="1" customWidth="1"/>
    <col min="14860" max="15104" width="8.83203125" customWidth="1"/>
    <col min="15105" max="15105" width="16.83203125" bestFit="1" customWidth="1"/>
    <col min="15106" max="15106" width="21" bestFit="1" customWidth="1"/>
    <col min="15107" max="15107" width="19.5" bestFit="1" customWidth="1"/>
    <col min="15108" max="15108" width="13.5" customWidth="1"/>
    <col min="15109" max="15109" width="15.33203125" bestFit="1" customWidth="1"/>
    <col min="15110" max="15110" width="16.1640625" bestFit="1" customWidth="1"/>
    <col min="15111" max="15112" width="12.1640625" bestFit="1" customWidth="1"/>
    <col min="15113" max="15113" width="15.1640625" bestFit="1" customWidth="1"/>
    <col min="15114" max="15114" width="11.5" customWidth="1"/>
    <col min="15115" max="15115" width="10.33203125" bestFit="1" customWidth="1"/>
    <col min="15116" max="15360" width="8.83203125" customWidth="1"/>
    <col min="15361" max="15361" width="16.83203125" bestFit="1" customWidth="1"/>
    <col min="15362" max="15362" width="21" bestFit="1" customWidth="1"/>
    <col min="15363" max="15363" width="19.5" bestFit="1" customWidth="1"/>
    <col min="15364" max="15364" width="13.5" customWidth="1"/>
    <col min="15365" max="15365" width="15.33203125" bestFit="1" customWidth="1"/>
    <col min="15366" max="15366" width="16.1640625" bestFit="1" customWidth="1"/>
    <col min="15367" max="15368" width="12.1640625" bestFit="1" customWidth="1"/>
    <col min="15369" max="15369" width="15.1640625" bestFit="1" customWidth="1"/>
    <col min="15370" max="15370" width="11.5" customWidth="1"/>
    <col min="15371" max="15371" width="10.33203125" bestFit="1" customWidth="1"/>
    <col min="15372" max="15616" width="8.83203125" customWidth="1"/>
    <col min="15617" max="15617" width="16.83203125" bestFit="1" customWidth="1"/>
    <col min="15618" max="15618" width="21" bestFit="1" customWidth="1"/>
    <col min="15619" max="15619" width="19.5" bestFit="1" customWidth="1"/>
    <col min="15620" max="15620" width="13.5" customWidth="1"/>
    <col min="15621" max="15621" width="15.33203125" bestFit="1" customWidth="1"/>
    <col min="15622" max="15622" width="16.1640625" bestFit="1" customWidth="1"/>
    <col min="15623" max="15624" width="12.1640625" bestFit="1" customWidth="1"/>
    <col min="15625" max="15625" width="15.1640625" bestFit="1" customWidth="1"/>
    <col min="15626" max="15626" width="11.5" customWidth="1"/>
    <col min="15627" max="15627" width="10.33203125" bestFit="1" customWidth="1"/>
    <col min="15628" max="15872" width="8.83203125" customWidth="1"/>
    <col min="15873" max="15873" width="16.83203125" bestFit="1" customWidth="1"/>
    <col min="15874" max="15874" width="21" bestFit="1" customWidth="1"/>
    <col min="15875" max="15875" width="19.5" bestFit="1" customWidth="1"/>
    <col min="15876" max="15876" width="13.5" customWidth="1"/>
    <col min="15877" max="15877" width="15.33203125" bestFit="1" customWidth="1"/>
    <col min="15878" max="15878" width="16.1640625" bestFit="1" customWidth="1"/>
    <col min="15879" max="15880" width="12.1640625" bestFit="1" customWidth="1"/>
    <col min="15881" max="15881" width="15.1640625" bestFit="1" customWidth="1"/>
    <col min="15882" max="15882" width="11.5" customWidth="1"/>
    <col min="15883" max="15883" width="10.33203125" bestFit="1" customWidth="1"/>
    <col min="15884" max="16128" width="8.83203125" customWidth="1"/>
    <col min="16129" max="16129" width="16.83203125" bestFit="1" customWidth="1"/>
    <col min="16130" max="16130" width="21" bestFit="1" customWidth="1"/>
    <col min="16131" max="16131" width="19.5" bestFit="1" customWidth="1"/>
    <col min="16132" max="16132" width="13.5" customWidth="1"/>
    <col min="16133" max="16133" width="15.33203125" bestFit="1" customWidth="1"/>
    <col min="16134" max="16134" width="16.1640625" bestFit="1" customWidth="1"/>
    <col min="16135" max="16136" width="12.1640625" bestFit="1" customWidth="1"/>
    <col min="16137" max="16137" width="15.1640625" bestFit="1" customWidth="1"/>
    <col min="16138" max="16138" width="11.5" customWidth="1"/>
    <col min="16139" max="16139" width="10.33203125" bestFit="1" customWidth="1"/>
    <col min="16140" max="16384" width="8.83203125" customWidth="1"/>
  </cols>
  <sheetData>
    <row r="1" spans="1:22" ht="19" thickBot="1" x14ac:dyDescent="0.2">
      <c r="A1" t="s">
        <v>98</v>
      </c>
      <c r="B1" s="80" t="s">
        <v>42</v>
      </c>
      <c r="C1" s="80" t="s">
        <v>43</v>
      </c>
      <c r="D1" s="80" t="s">
        <v>44</v>
      </c>
      <c r="E1" s="80" t="s">
        <v>45</v>
      </c>
      <c r="F1" s="81" t="s">
        <v>46</v>
      </c>
      <c r="G1" s="80" t="s">
        <v>47</v>
      </c>
      <c r="H1" s="80" t="s">
        <v>48</v>
      </c>
      <c r="I1" s="80" t="s">
        <v>99</v>
      </c>
      <c r="K1" s="82" t="s">
        <v>100</v>
      </c>
      <c r="L1" s="82" t="s">
        <v>101</v>
      </c>
      <c r="M1" s="82" t="s">
        <v>102</v>
      </c>
    </row>
    <row r="2" spans="1:22" ht="19" thickBot="1" x14ac:dyDescent="0.2">
      <c r="A2" t="s">
        <v>98</v>
      </c>
      <c r="B2" s="83">
        <v>10000000</v>
      </c>
      <c r="C2" s="83">
        <v>1000000</v>
      </c>
      <c r="D2" s="83">
        <v>100000</v>
      </c>
      <c r="E2" s="83">
        <v>10000</v>
      </c>
      <c r="F2" s="84">
        <v>1000</v>
      </c>
      <c r="G2" s="83">
        <v>100</v>
      </c>
      <c r="H2" s="83">
        <v>10</v>
      </c>
      <c r="I2" s="84">
        <v>0</v>
      </c>
      <c r="K2" s="85">
        <f>B9</f>
        <v>34.530960337320963</v>
      </c>
      <c r="L2" s="85">
        <f>C9</f>
        <v>0.99434110400390019</v>
      </c>
      <c r="M2" s="85">
        <f>D9</f>
        <v>-3.5397537867228195</v>
      </c>
    </row>
    <row r="3" spans="1:22" ht="18" x14ac:dyDescent="0.15">
      <c r="A3" t="s">
        <v>103</v>
      </c>
      <c r="B3" s="86">
        <f>LOG10(B2)</f>
        <v>7</v>
      </c>
      <c r="C3" s="86">
        <f t="shared" ref="C3:H3" si="0">LOG10(C2)</f>
        <v>6</v>
      </c>
      <c r="D3" s="86">
        <f t="shared" si="0"/>
        <v>5</v>
      </c>
      <c r="E3" s="86">
        <f t="shared" si="0"/>
        <v>4</v>
      </c>
      <c r="F3" s="86">
        <f t="shared" si="0"/>
        <v>3</v>
      </c>
      <c r="G3" s="86">
        <f t="shared" si="0"/>
        <v>2</v>
      </c>
      <c r="H3" s="86">
        <f t="shared" si="0"/>
        <v>1</v>
      </c>
      <c r="I3" s="86" t="s">
        <v>224</v>
      </c>
      <c r="K3" s="135" t="s">
        <v>104</v>
      </c>
      <c r="L3" s="135"/>
      <c r="M3" s="135"/>
    </row>
    <row r="4" spans="1:22" x14ac:dyDescent="0.15">
      <c r="A4" t="s">
        <v>105</v>
      </c>
      <c r="B4" s="87">
        <f>Results!E11</f>
        <v>9.8717613220214844</v>
      </c>
      <c r="C4" s="87">
        <f>Results!E14</f>
        <v>12.922943115234375</v>
      </c>
      <c r="D4" s="87">
        <f>Results!E17</f>
        <v>17.08056640625</v>
      </c>
      <c r="E4" s="87">
        <f>Results!E20</f>
        <v>20.073148727416992</v>
      </c>
      <c r="F4" s="94">
        <f>Results!E23</f>
        <v>23.392204284667969</v>
      </c>
      <c r="G4" s="87">
        <f>Results!E26</f>
        <v>25.291004180908203</v>
      </c>
      <c r="H4" s="87"/>
      <c r="I4" s="87">
        <f>Results!E5</f>
        <v>25.837930679321289</v>
      </c>
    </row>
    <row r="5" spans="1:22" x14ac:dyDescent="0.15">
      <c r="B5" s="87">
        <f>Results!E12</f>
        <v>9.7306499481201172</v>
      </c>
      <c r="C5" s="87">
        <f>Results!E15</f>
        <v>12.938395500183105</v>
      </c>
      <c r="D5" s="87">
        <f>Results!E18</f>
        <v>17.462419509887695</v>
      </c>
      <c r="E5" s="87">
        <f>Results!E21</f>
        <v>19.94471549987793</v>
      </c>
      <c r="F5" s="94">
        <f>Results!E24</f>
        <v>23.017478942871094</v>
      </c>
      <c r="G5" s="87">
        <f>Results!E27</f>
        <v>25.361515045166016</v>
      </c>
      <c r="H5" s="87">
        <f>Results!E29</f>
        <v>11.922524452209473</v>
      </c>
      <c r="I5" s="87">
        <f>Results!E6</f>
        <v>28.140670776367188</v>
      </c>
      <c r="N5" s="100"/>
      <c r="O5" s="100"/>
      <c r="P5" s="100"/>
      <c r="Q5" s="100"/>
      <c r="R5" s="100"/>
      <c r="S5" s="100"/>
      <c r="T5" s="100"/>
      <c r="U5" s="100"/>
      <c r="V5" s="100"/>
    </row>
    <row r="6" spans="1:22" x14ac:dyDescent="0.15">
      <c r="B6" s="87">
        <f>Results!E13</f>
        <v>9.9773082733154297</v>
      </c>
      <c r="C6" s="87">
        <f>Results!E16</f>
        <v>12.896191596984863</v>
      </c>
      <c r="D6" s="87">
        <f>Results!E19</f>
        <v>17.2281494140625</v>
      </c>
      <c r="E6" s="87">
        <f>Results!E22</f>
        <v>20.621524810791016</v>
      </c>
      <c r="F6" s="94">
        <f>Results!E25</f>
        <v>23.278383255004883</v>
      </c>
      <c r="G6" s="87">
        <f>Results!E28</f>
        <v>25.429718017578125</v>
      </c>
      <c r="H6" s="87">
        <f>Results!E30</f>
        <v>12.681124687194824</v>
      </c>
      <c r="I6" s="87" t="str">
        <f>Results!E7</f>
        <v>Undetermined</v>
      </c>
      <c r="N6" s="100"/>
      <c r="O6" s="100"/>
      <c r="P6" s="100"/>
      <c r="Q6" s="100"/>
      <c r="R6" s="100"/>
      <c r="S6" s="100"/>
      <c r="T6" s="100"/>
      <c r="U6" s="100"/>
      <c r="V6" s="100"/>
    </row>
    <row r="7" spans="1:22" x14ac:dyDescent="0.15">
      <c r="A7" t="s">
        <v>106</v>
      </c>
      <c r="B7" s="87">
        <f t="shared" ref="B7:I7" si="1">AVERAGE(B4:B6)</f>
        <v>9.8599065144856777</v>
      </c>
      <c r="C7" s="87">
        <f t="shared" si="1"/>
        <v>12.919176737467447</v>
      </c>
      <c r="D7" s="87">
        <f t="shared" si="1"/>
        <v>17.257045110066731</v>
      </c>
      <c r="E7" s="87">
        <f t="shared" si="1"/>
        <v>20.21312967936198</v>
      </c>
      <c r="F7" s="94">
        <v>22.067216873168899</v>
      </c>
      <c r="G7" s="87">
        <f t="shared" si="1"/>
        <v>25.360745747884113</v>
      </c>
      <c r="H7" s="87">
        <f>Results!E31</f>
        <v>13.728668212890625</v>
      </c>
      <c r="I7" s="87">
        <f t="shared" si="1"/>
        <v>26.989300727844238</v>
      </c>
      <c r="N7" s="100"/>
      <c r="O7" s="100"/>
      <c r="P7" s="100"/>
      <c r="Q7" s="100"/>
      <c r="R7" s="100"/>
      <c r="S7" s="100"/>
      <c r="T7" s="100"/>
      <c r="U7" s="100"/>
      <c r="V7" s="100"/>
    </row>
    <row r="8" spans="1:22" x14ac:dyDescent="0.15">
      <c r="B8" s="82" t="s">
        <v>100</v>
      </c>
      <c r="C8" s="82" t="s">
        <v>101</v>
      </c>
      <c r="D8" s="82" t="s">
        <v>102</v>
      </c>
      <c r="N8" s="100"/>
      <c r="O8" s="100"/>
      <c r="P8" s="100"/>
      <c r="Q8" s="100"/>
      <c r="R8" s="100"/>
      <c r="S8" s="100"/>
      <c r="T8" s="100"/>
      <c r="U8" s="100"/>
      <c r="V8" s="100"/>
    </row>
    <row r="9" spans="1:22" x14ac:dyDescent="0.15">
      <c r="B9" s="100">
        <f>INTERCEPT(B7:E7,B3:E3)</f>
        <v>34.530960337320963</v>
      </c>
      <c r="C9" s="100">
        <f>RSQ(B7:E7,B3:E3)</f>
        <v>0.99434110400390019</v>
      </c>
      <c r="D9" s="100">
        <f>SLOPE(B7:E7,B3:E3)</f>
        <v>-3.5397537867228195</v>
      </c>
      <c r="E9" s="107" t="s">
        <v>225</v>
      </c>
      <c r="N9" s="100"/>
      <c r="O9" s="100"/>
      <c r="P9" s="100"/>
      <c r="Q9" s="100"/>
      <c r="R9" s="100"/>
      <c r="S9" s="100"/>
      <c r="T9" s="100"/>
      <c r="U9" s="100"/>
      <c r="V9" s="100"/>
    </row>
    <row r="10" spans="1:22" x14ac:dyDescent="0.15">
      <c r="N10" s="100"/>
      <c r="O10" s="100"/>
      <c r="P10" s="100"/>
      <c r="Q10" s="100"/>
      <c r="R10" s="100"/>
      <c r="S10" s="100"/>
      <c r="T10" s="100"/>
      <c r="U10" s="100"/>
      <c r="V10" s="100"/>
    </row>
    <row r="11" spans="1:22" s="91" customFormat="1" ht="43" customHeight="1" x14ac:dyDescent="0.2">
      <c r="A11" s="89" t="s">
        <v>107</v>
      </c>
      <c r="B11" s="89" t="s">
        <v>108</v>
      </c>
      <c r="C11" s="89" t="s">
        <v>109</v>
      </c>
      <c r="D11" s="89" t="s">
        <v>110</v>
      </c>
      <c r="E11" s="89" t="s">
        <v>111</v>
      </c>
      <c r="F11" s="89" t="s">
        <v>112</v>
      </c>
      <c r="G11" s="90" t="s">
        <v>113</v>
      </c>
      <c r="H11" s="89" t="s">
        <v>114</v>
      </c>
      <c r="I11" s="89" t="s">
        <v>115</v>
      </c>
      <c r="J11" s="91" t="s">
        <v>116</v>
      </c>
      <c r="K11" s="133" t="s">
        <v>232</v>
      </c>
      <c r="L11" s="114"/>
      <c r="M11"/>
      <c r="N11" s="106"/>
      <c r="O11" s="119"/>
      <c r="P11" s="119"/>
      <c r="Q11" s="119"/>
      <c r="R11" s="106"/>
      <c r="S11" s="106"/>
      <c r="T11" s="106"/>
      <c r="U11" s="106"/>
      <c r="V11" s="106"/>
    </row>
    <row r="12" spans="1:22" ht="16" x14ac:dyDescent="0.15">
      <c r="A12" s="92"/>
      <c r="B12" s="103" t="str">
        <f>Results!L33</f>
        <v>DDi1</v>
      </c>
      <c r="C12" s="104">
        <f>Results!M33</f>
        <v>11.922524452209473</v>
      </c>
      <c r="D12" s="129">
        <f>(C12-$B$9)/$D$9</f>
        <v>6.3870080370880453</v>
      </c>
      <c r="E12" s="111">
        <f>10^D12</f>
        <v>2437855.933106096</v>
      </c>
      <c r="F12" s="112">
        <f>E12*20</f>
        <v>48757118.662121922</v>
      </c>
      <c r="G12" s="115">
        <v>100</v>
      </c>
      <c r="H12" s="111">
        <f>F12*G12</f>
        <v>4875711866.2121925</v>
      </c>
      <c r="I12" s="111">
        <f>H12/J12</f>
        <v>29729950.403732881</v>
      </c>
      <c r="J12" s="123">
        <v>164</v>
      </c>
      <c r="K12" s="95">
        <f>LOG(I12)</f>
        <v>7.4731941847043286</v>
      </c>
      <c r="L12" s="116"/>
      <c r="M12" s="116"/>
      <c r="N12" s="122"/>
      <c r="O12" s="100"/>
      <c r="P12" s="102"/>
      <c r="Q12" s="100"/>
      <c r="R12" s="100"/>
      <c r="S12" s="100"/>
      <c r="T12" s="100"/>
      <c r="U12" s="100"/>
      <c r="V12" s="100"/>
    </row>
    <row r="13" spans="1:22" ht="16" x14ac:dyDescent="0.15">
      <c r="A13" s="92"/>
      <c r="B13" s="103" t="str">
        <f>Results!L34</f>
        <v>DDi2</v>
      </c>
      <c r="C13" s="104">
        <f>Results!M34</f>
        <v>12.681124687194824</v>
      </c>
      <c r="D13" s="129">
        <f t="shared" ref="D13:D76" si="2">(C13-$B$9)/$D$9</f>
        <v>6.1726992798431857</v>
      </c>
      <c r="E13" s="111">
        <f t="shared" ref="E13:E76" si="3">10^D13</f>
        <v>1488330.1507998963</v>
      </c>
      <c r="F13" s="112">
        <f t="shared" ref="F13:F76" si="4">E13*20</f>
        <v>29766603.015997928</v>
      </c>
      <c r="G13" s="115">
        <v>100</v>
      </c>
      <c r="H13" s="111">
        <f t="shared" ref="H13:H76" si="5">F13*G13</f>
        <v>2976660301.599793</v>
      </c>
      <c r="I13" s="111">
        <f t="shared" ref="I13:I76" si="6">H13/J13</f>
        <v>29766603.015997931</v>
      </c>
      <c r="J13" s="123">
        <v>100</v>
      </c>
      <c r="K13" s="95">
        <f t="shared" ref="K13:K76" si="7">LOG(I13)</f>
        <v>7.4737292755071678</v>
      </c>
      <c r="L13" s="116"/>
      <c r="M13" s="116"/>
      <c r="N13" s="122"/>
      <c r="O13" s="100"/>
      <c r="P13" s="53"/>
      <c r="Q13" s="100"/>
      <c r="R13" s="100"/>
      <c r="S13" s="100"/>
      <c r="T13" s="100"/>
      <c r="U13" s="100"/>
      <c r="V13" s="100"/>
    </row>
    <row r="14" spans="1:22" ht="16" x14ac:dyDescent="0.15">
      <c r="A14" s="92"/>
      <c r="B14" s="103" t="str">
        <f>Results!L35</f>
        <v>DDi3</v>
      </c>
      <c r="C14" s="104">
        <f>Results!M35</f>
        <v>13.728668212890625</v>
      </c>
      <c r="D14" s="129">
        <f t="shared" si="2"/>
        <v>5.8767624467151283</v>
      </c>
      <c r="E14" s="111">
        <f t="shared" si="3"/>
        <v>752943.60097507713</v>
      </c>
      <c r="F14" s="112">
        <f t="shared" si="4"/>
        <v>15058872.019501543</v>
      </c>
      <c r="G14" s="115">
        <v>100</v>
      </c>
      <c r="H14" s="111">
        <f t="shared" si="5"/>
        <v>1505887201.9501543</v>
      </c>
      <c r="I14" s="111">
        <f t="shared" si="6"/>
        <v>14479684.634136099</v>
      </c>
      <c r="J14" s="123">
        <v>104</v>
      </c>
      <c r="K14" s="95">
        <f t="shared" si="7"/>
        <v>7.1607591030803297</v>
      </c>
      <c r="L14" s="116"/>
      <c r="M14" s="116"/>
      <c r="N14" s="122"/>
      <c r="O14" s="100"/>
      <c r="Q14" s="100"/>
      <c r="R14" s="100"/>
      <c r="S14" s="100"/>
      <c r="T14" s="100"/>
      <c r="U14" s="100"/>
      <c r="V14" s="100"/>
    </row>
    <row r="15" spans="1:22" ht="16" x14ac:dyDescent="0.15">
      <c r="A15" s="92"/>
      <c r="B15" s="103" t="str">
        <f>Results!L36</f>
        <v>DGi1</v>
      </c>
      <c r="C15" s="104">
        <f>Results!M36</f>
        <v>12.282954216003418</v>
      </c>
      <c r="D15" s="129">
        <f t="shared" si="2"/>
        <v>6.2851846376341411</v>
      </c>
      <c r="E15" s="111">
        <f t="shared" si="3"/>
        <v>1928344.5628026044</v>
      </c>
      <c r="F15" s="112">
        <f t="shared" si="4"/>
        <v>38566891.256052092</v>
      </c>
      <c r="G15" s="115">
        <v>100</v>
      </c>
      <c r="H15" s="111">
        <f t="shared" si="5"/>
        <v>3856689125.6052094</v>
      </c>
      <c r="I15" s="111">
        <f t="shared" si="6"/>
        <v>32683806.149196688</v>
      </c>
      <c r="J15" s="123">
        <v>118</v>
      </c>
      <c r="K15" s="95">
        <f t="shared" si="7"/>
        <v>7.5143326259919974</v>
      </c>
      <c r="L15" s="116"/>
      <c r="M15" s="116"/>
      <c r="N15" s="122"/>
      <c r="O15" s="100"/>
      <c r="P15" s="100"/>
      <c r="Q15" s="100"/>
      <c r="R15" s="100"/>
      <c r="S15" s="100"/>
      <c r="T15" s="100"/>
      <c r="U15" s="100"/>
      <c r="V15" s="100"/>
    </row>
    <row r="16" spans="1:22" ht="16" x14ac:dyDescent="0.15">
      <c r="A16" s="92"/>
      <c r="B16" s="103" t="str">
        <f>Results!L37</f>
        <v>DGi2</v>
      </c>
      <c r="C16" s="104">
        <f>Results!M37</f>
        <v>11.557241439819336</v>
      </c>
      <c r="D16" s="129">
        <f t="shared" si="2"/>
        <v>6.4902025060819817</v>
      </c>
      <c r="E16" s="111">
        <f t="shared" si="3"/>
        <v>3091736.7346050702</v>
      </c>
      <c r="F16" s="112">
        <f t="shared" si="4"/>
        <v>61834734.692101404</v>
      </c>
      <c r="G16" s="115">
        <v>100</v>
      </c>
      <c r="H16" s="111">
        <f t="shared" si="5"/>
        <v>6183473469.2101402</v>
      </c>
      <c r="I16" s="111">
        <f t="shared" si="6"/>
        <v>48308386.478204221</v>
      </c>
      <c r="J16" s="123">
        <v>128</v>
      </c>
      <c r="K16" s="95">
        <f t="shared" si="7"/>
        <v>7.684022532098095</v>
      </c>
      <c r="L16" s="116"/>
      <c r="M16" s="116"/>
      <c r="N16" s="122"/>
      <c r="O16" s="100"/>
      <c r="P16" s="100"/>
      <c r="Q16" s="100"/>
      <c r="R16" s="100"/>
      <c r="S16" s="100"/>
      <c r="T16" s="100"/>
      <c r="U16" s="100"/>
      <c r="V16" s="100"/>
    </row>
    <row r="17" spans="1:23" ht="16" x14ac:dyDescent="0.15">
      <c r="A17" s="92"/>
      <c r="B17" s="103" t="str">
        <f>Results!L38</f>
        <v>DGi3</v>
      </c>
      <c r="C17" s="104">
        <f>Results!M38</f>
        <v>12.386248588562012</v>
      </c>
      <c r="D17" s="129">
        <f t="shared" si="2"/>
        <v>6.2560034067400503</v>
      </c>
      <c r="E17" s="111">
        <f t="shared" si="3"/>
        <v>1803031.884343076</v>
      </c>
      <c r="F17" s="112">
        <f t="shared" si="4"/>
        <v>36060637.686861522</v>
      </c>
      <c r="G17" s="115">
        <v>100</v>
      </c>
      <c r="H17" s="111">
        <f t="shared" si="5"/>
        <v>3606063768.6861525</v>
      </c>
      <c r="I17" s="111">
        <f t="shared" si="6"/>
        <v>27318664.914289035</v>
      </c>
      <c r="J17" s="123">
        <v>132</v>
      </c>
      <c r="K17" s="95">
        <f t="shared" si="7"/>
        <v>7.436459471198182</v>
      </c>
      <c r="L17" s="116"/>
      <c r="M17" s="116"/>
      <c r="N17" s="122"/>
      <c r="O17" s="100"/>
      <c r="P17" s="100"/>
      <c r="Q17" s="100"/>
      <c r="R17" s="100"/>
      <c r="S17" s="100"/>
      <c r="T17" s="100"/>
      <c r="U17" s="100"/>
      <c r="V17" s="100"/>
    </row>
    <row r="18" spans="1:23" ht="16" x14ac:dyDescent="0.15">
      <c r="A18" s="92"/>
      <c r="B18" s="103" t="str">
        <f>Results!L39</f>
        <v>NDi1</v>
      </c>
      <c r="C18" s="104">
        <f>Results!M39</f>
        <v>12.197409629821777</v>
      </c>
      <c r="D18" s="129">
        <f t="shared" si="2"/>
        <v>6.3093514558186454</v>
      </c>
      <c r="E18" s="111">
        <f t="shared" si="3"/>
        <v>2038691.2353275949</v>
      </c>
      <c r="F18" s="112">
        <f t="shared" si="4"/>
        <v>40773824.706551895</v>
      </c>
      <c r="G18" s="115">
        <v>100</v>
      </c>
      <c r="H18" s="111">
        <f t="shared" si="5"/>
        <v>4077382470.6551895</v>
      </c>
      <c r="I18" s="111">
        <f t="shared" si="6"/>
        <v>23166945.855995394</v>
      </c>
      <c r="J18" s="123">
        <v>176</v>
      </c>
      <c r="K18" s="95">
        <f t="shared" si="7"/>
        <v>7.3648687836684772</v>
      </c>
      <c r="L18" s="116"/>
      <c r="M18" s="116"/>
      <c r="N18" s="122"/>
      <c r="O18" s="100"/>
      <c r="P18" s="100"/>
      <c r="Q18" s="100"/>
      <c r="R18" s="100"/>
      <c r="S18" s="100"/>
      <c r="T18" s="100"/>
      <c r="U18" s="100"/>
      <c r="V18" s="100"/>
    </row>
    <row r="19" spans="1:23" ht="16" x14ac:dyDescent="0.15">
      <c r="A19" s="92"/>
      <c r="B19" s="103" t="str">
        <f>Results!L40</f>
        <v>NDi2</v>
      </c>
      <c r="C19" s="104">
        <f>Results!M40</f>
        <v>11.394718170166016</v>
      </c>
      <c r="D19" s="129">
        <f t="shared" si="2"/>
        <v>6.536116227613384</v>
      </c>
      <c r="E19" s="111">
        <f t="shared" si="3"/>
        <v>3436499.045461602</v>
      </c>
      <c r="F19" s="112">
        <f t="shared" si="4"/>
        <v>68729980.909232035</v>
      </c>
      <c r="G19" s="115">
        <v>100</v>
      </c>
      <c r="H19" s="111">
        <f t="shared" si="5"/>
        <v>6872998090.9232035</v>
      </c>
      <c r="I19" s="111">
        <f t="shared" si="6"/>
        <v>53279054.968396924</v>
      </c>
      <c r="J19" s="123">
        <v>129</v>
      </c>
      <c r="K19" s="95">
        <f t="shared" si="7"/>
        <v>7.7265565129781173</v>
      </c>
      <c r="L19" s="116"/>
      <c r="M19" s="116"/>
      <c r="N19" s="122"/>
      <c r="O19" s="100"/>
      <c r="P19" s="100"/>
      <c r="Q19" s="100"/>
      <c r="R19" s="100"/>
      <c r="S19" s="100"/>
      <c r="T19" s="100"/>
      <c r="U19" s="100"/>
      <c r="V19" s="100"/>
    </row>
    <row r="20" spans="1:23" ht="16" x14ac:dyDescent="0.15">
      <c r="A20" s="92"/>
      <c r="B20" s="103" t="str">
        <f>Results!L41</f>
        <v>NDi3</v>
      </c>
      <c r="C20" s="104">
        <f>Results!M41</f>
        <v>12.700087547302246</v>
      </c>
      <c r="D20" s="129">
        <f t="shared" si="2"/>
        <v>6.1673421671031559</v>
      </c>
      <c r="E20" s="111">
        <f t="shared" si="3"/>
        <v>1470084.0549603405</v>
      </c>
      <c r="F20" s="112">
        <f t="shared" si="4"/>
        <v>29401681.099206809</v>
      </c>
      <c r="G20" s="115">
        <v>100</v>
      </c>
      <c r="H20" s="111">
        <f t="shared" si="5"/>
        <v>2940168109.920681</v>
      </c>
      <c r="I20" s="111">
        <f t="shared" si="6"/>
        <v>25129641.965134025</v>
      </c>
      <c r="J20" s="123">
        <v>117</v>
      </c>
      <c r="K20" s="95">
        <f t="shared" si="7"/>
        <v>7.4001863010209759</v>
      </c>
      <c r="L20" s="116"/>
      <c r="M20" s="116"/>
      <c r="N20" s="122"/>
      <c r="O20" s="100"/>
      <c r="P20" s="100"/>
      <c r="Q20" s="100"/>
      <c r="R20" s="100"/>
      <c r="S20" s="100"/>
      <c r="T20" s="100"/>
      <c r="U20" s="100"/>
      <c r="V20" s="100"/>
    </row>
    <row r="21" spans="1:23" ht="16" x14ac:dyDescent="0.15">
      <c r="A21" s="93"/>
      <c r="B21" s="103" t="str">
        <f>Results!L42</f>
        <v>LVi1</v>
      </c>
      <c r="C21" s="104">
        <f>Results!M42</f>
        <v>12.385261535644531</v>
      </c>
      <c r="D21" s="129">
        <f t="shared" si="2"/>
        <v>6.256282254642179</v>
      </c>
      <c r="E21" s="111">
        <f t="shared" si="3"/>
        <v>1804189.9306031221</v>
      </c>
      <c r="F21" s="112">
        <f t="shared" si="4"/>
        <v>36083798.612062439</v>
      </c>
      <c r="G21" s="115">
        <v>100</v>
      </c>
      <c r="H21" s="111">
        <f t="shared" si="5"/>
        <v>3608379861.206244</v>
      </c>
      <c r="I21" s="111">
        <f t="shared" si="6"/>
        <v>27544884.436688885</v>
      </c>
      <c r="J21" s="123">
        <v>131</v>
      </c>
      <c r="K21" s="95">
        <f t="shared" si="7"/>
        <v>7.4400409546503967</v>
      </c>
      <c r="L21" s="116"/>
      <c r="M21" s="116"/>
      <c r="N21" s="122"/>
      <c r="O21" s="100"/>
      <c r="P21" s="100"/>
      <c r="Q21" s="100"/>
      <c r="R21" s="100"/>
      <c r="S21" s="100"/>
      <c r="T21" s="100"/>
      <c r="U21" s="100"/>
      <c r="W21" s="53"/>
    </row>
    <row r="22" spans="1:23" ht="16" x14ac:dyDescent="0.15">
      <c r="A22" s="93"/>
      <c r="B22" s="103" t="str">
        <f>Results!L43</f>
        <v>LVi2</v>
      </c>
      <c r="C22" s="104">
        <f>Results!M43</f>
        <v>12.652910232543945</v>
      </c>
      <c r="D22" s="129">
        <f t="shared" si="2"/>
        <v>6.180670019151866</v>
      </c>
      <c r="E22" s="111">
        <f t="shared" si="3"/>
        <v>1515898.1367572187</v>
      </c>
      <c r="F22" s="112">
        <f t="shared" si="4"/>
        <v>30317962.735144377</v>
      </c>
      <c r="G22" s="115">
        <v>100</v>
      </c>
      <c r="H22" s="111">
        <f t="shared" si="5"/>
        <v>3031796273.5144377</v>
      </c>
      <c r="I22" s="111">
        <f t="shared" si="6"/>
        <v>28874250.223947026</v>
      </c>
      <c r="J22" s="123">
        <v>105</v>
      </c>
      <c r="K22" s="95">
        <f t="shared" si="7"/>
        <v>7.4605107157459098</v>
      </c>
      <c r="L22" s="116"/>
      <c r="M22" s="116"/>
      <c r="N22" s="122"/>
      <c r="O22" s="100"/>
      <c r="P22" s="100"/>
      <c r="Q22" s="100"/>
      <c r="R22" s="100"/>
      <c r="S22" s="100"/>
      <c r="T22" s="100"/>
      <c r="U22" s="100"/>
      <c r="W22" s="53"/>
    </row>
    <row r="23" spans="1:23" ht="16" x14ac:dyDescent="0.15">
      <c r="A23" s="93"/>
      <c r="B23" s="103" t="str">
        <f>Results!L44</f>
        <v>LVi3</v>
      </c>
      <c r="C23" s="104">
        <f>Results!M44</f>
        <v>13.158452987670898</v>
      </c>
      <c r="D23" s="129">
        <f t="shared" si="2"/>
        <v>6.0378513979745447</v>
      </c>
      <c r="E23" s="111">
        <f t="shared" si="3"/>
        <v>1091066.9434945288</v>
      </c>
      <c r="F23" s="112">
        <f t="shared" si="4"/>
        <v>21821338.869890574</v>
      </c>
      <c r="G23" s="115">
        <v>100</v>
      </c>
      <c r="H23" s="111">
        <f t="shared" si="5"/>
        <v>2182133886.9890575</v>
      </c>
      <c r="I23" s="111">
        <f t="shared" si="6"/>
        <v>16657510.587702729</v>
      </c>
      <c r="J23" s="123">
        <v>131</v>
      </c>
      <c r="K23" s="95">
        <f t="shared" si="7"/>
        <v>7.2216100979827624</v>
      </c>
      <c r="L23" s="116"/>
      <c r="M23" s="116"/>
      <c r="N23" s="122"/>
      <c r="O23" s="100"/>
      <c r="P23" s="100"/>
    </row>
    <row r="24" spans="1:23" ht="16" x14ac:dyDescent="0.15">
      <c r="A24" s="93"/>
      <c r="B24" s="103" t="str">
        <f>Results!L45</f>
        <v>DDuc1</v>
      </c>
      <c r="C24" s="104">
        <f>Results!M45</f>
        <v>16.739040374755859</v>
      </c>
      <c r="D24" s="129">
        <f t="shared" si="2"/>
        <v>5.0263156802883868</v>
      </c>
      <c r="E24" s="111">
        <f t="shared" si="3"/>
        <v>106246.75637806987</v>
      </c>
      <c r="F24" s="112">
        <f t="shared" si="4"/>
        <v>2124935.1275613974</v>
      </c>
      <c r="G24" s="115">
        <v>100</v>
      </c>
      <c r="H24" s="111">
        <f t="shared" si="5"/>
        <v>212493512.75613973</v>
      </c>
      <c r="I24" s="111">
        <f t="shared" si="6"/>
        <v>615923.22538011509</v>
      </c>
      <c r="J24" s="105">
        <v>345</v>
      </c>
      <c r="K24" s="95">
        <f t="shared" si="7"/>
        <v>5.7895265808790946</v>
      </c>
      <c r="L24" s="116"/>
      <c r="M24" s="95"/>
      <c r="N24" s="122"/>
      <c r="O24" s="100"/>
      <c r="P24" s="100"/>
    </row>
    <row r="25" spans="1:23" ht="16" x14ac:dyDescent="0.15">
      <c r="A25" s="93"/>
      <c r="B25" s="103" t="str">
        <f>Results!L46</f>
        <v>DDuc2</v>
      </c>
      <c r="C25" s="104">
        <f>Results!M46</f>
        <v>22.810489654541016</v>
      </c>
      <c r="D25" s="129">
        <f t="shared" si="2"/>
        <v>3.3110977172316303</v>
      </c>
      <c r="E25" s="111">
        <f t="shared" si="3"/>
        <v>2046.905143159323</v>
      </c>
      <c r="F25" s="112">
        <f t="shared" si="4"/>
        <v>40938.102863186461</v>
      </c>
      <c r="G25" s="115">
        <v>100</v>
      </c>
      <c r="H25" s="111">
        <f t="shared" si="5"/>
        <v>4093810.2863186463</v>
      </c>
      <c r="I25" s="111">
        <f t="shared" si="6"/>
        <v>11277.714287379191</v>
      </c>
      <c r="J25" s="105">
        <v>363</v>
      </c>
      <c r="K25" s="95">
        <f t="shared" si="7"/>
        <v>4.0522210878594995</v>
      </c>
      <c r="L25" s="116"/>
      <c r="N25" s="122"/>
      <c r="O25" s="100"/>
      <c r="P25" s="100"/>
    </row>
    <row r="26" spans="1:23" ht="16" x14ac:dyDescent="0.15">
      <c r="A26" s="93"/>
      <c r="B26" s="103" t="str">
        <f>Results!L47</f>
        <v>DDuc3</v>
      </c>
      <c r="C26" s="104">
        <f>Results!M47</f>
        <v>22.908237457275391</v>
      </c>
      <c r="D26" s="129">
        <f t="shared" si="2"/>
        <v>3.2834834229547192</v>
      </c>
      <c r="E26" s="111">
        <f t="shared" si="3"/>
        <v>1920.8056430911829</v>
      </c>
      <c r="F26" s="112">
        <f t="shared" si="4"/>
        <v>38416.112861823654</v>
      </c>
      <c r="G26" s="115">
        <v>100</v>
      </c>
      <c r="H26" s="111">
        <f t="shared" si="5"/>
        <v>3841611.2861823654</v>
      </c>
      <c r="I26" s="111">
        <f t="shared" si="6"/>
        <v>10882.751518930214</v>
      </c>
      <c r="J26" s="105">
        <v>353</v>
      </c>
      <c r="K26" s="95">
        <f t="shared" si="7"/>
        <v>4.0367387132308776</v>
      </c>
      <c r="L26" s="116"/>
      <c r="N26" s="122"/>
      <c r="O26" s="100"/>
      <c r="P26" s="100"/>
    </row>
    <row r="27" spans="1:23" ht="16" x14ac:dyDescent="0.15">
      <c r="A27" s="93"/>
      <c r="B27" s="103" t="str">
        <f>Results!L48</f>
        <v>DGuc1</v>
      </c>
      <c r="C27" s="104">
        <f>Results!M48</f>
        <v>14.132650375366211</v>
      </c>
      <c r="D27" s="129">
        <f t="shared" si="2"/>
        <v>5.7626352540298988</v>
      </c>
      <c r="E27" s="111">
        <f t="shared" si="3"/>
        <v>578942.2625301457</v>
      </c>
      <c r="F27" s="112">
        <f t="shared" si="4"/>
        <v>11578845.250602914</v>
      </c>
      <c r="G27" s="115">
        <v>100</v>
      </c>
      <c r="H27" s="111">
        <f t="shared" si="5"/>
        <v>1157884525.0602913</v>
      </c>
      <c r="I27" s="111">
        <f t="shared" si="6"/>
        <v>3395555.7919656634</v>
      </c>
      <c r="J27" s="105">
        <v>341</v>
      </c>
      <c r="K27" s="95">
        <f t="shared" si="7"/>
        <v>6.5309108707013825</v>
      </c>
      <c r="L27" s="116"/>
      <c r="N27" s="122"/>
      <c r="O27" s="100"/>
      <c r="P27" s="100"/>
    </row>
    <row r="28" spans="1:23" ht="16" x14ac:dyDescent="0.15">
      <c r="A28" s="93"/>
      <c r="B28" s="103" t="str">
        <f>Results!L49</f>
        <v>DGuc2</v>
      </c>
      <c r="C28" s="104">
        <f>Results!M49</f>
        <v>12.844463348388672</v>
      </c>
      <c r="D28" s="129">
        <f t="shared" si="2"/>
        <v>6.126555205696981</v>
      </c>
      <c r="E28" s="111">
        <f t="shared" si="3"/>
        <v>1338305.3241139059</v>
      </c>
      <c r="F28" s="112">
        <f t="shared" si="4"/>
        <v>26766106.482278116</v>
      </c>
      <c r="G28" s="115">
        <v>100</v>
      </c>
      <c r="H28" s="111">
        <f t="shared" si="5"/>
        <v>2676610648.2278118</v>
      </c>
      <c r="I28" s="111">
        <f t="shared" si="6"/>
        <v>6691526.6205695299</v>
      </c>
      <c r="J28" s="105">
        <v>400</v>
      </c>
      <c r="K28" s="95">
        <f t="shared" si="7"/>
        <v>6.8255252100330006</v>
      </c>
      <c r="L28" s="116"/>
      <c r="N28" s="122"/>
      <c r="O28" s="100"/>
      <c r="P28" s="100"/>
    </row>
    <row r="29" spans="1:23" ht="16" x14ac:dyDescent="0.15">
      <c r="A29" s="93"/>
      <c r="B29" s="103" t="str">
        <f>Results!L50</f>
        <v>DGuc3</v>
      </c>
      <c r="C29" s="104">
        <f>Results!M50</f>
        <v>12.736823081970215</v>
      </c>
      <c r="D29" s="129">
        <f t="shared" si="2"/>
        <v>6.1569641756152285</v>
      </c>
      <c r="E29" s="111">
        <f t="shared" si="3"/>
        <v>1435371.0265882371</v>
      </c>
      <c r="F29" s="112">
        <f t="shared" si="4"/>
        <v>28707420.531764742</v>
      </c>
      <c r="G29" s="115">
        <v>100</v>
      </c>
      <c r="H29" s="111">
        <f t="shared" si="5"/>
        <v>2870742053.1764741</v>
      </c>
      <c r="I29" s="111">
        <f t="shared" si="6"/>
        <v>8699218.3429590128</v>
      </c>
      <c r="J29" s="105">
        <v>330</v>
      </c>
      <c r="K29" s="95">
        <f t="shared" si="7"/>
        <v>6.9394802314013226</v>
      </c>
      <c r="L29" s="116"/>
      <c r="N29" s="122"/>
      <c r="O29" s="100"/>
      <c r="P29" s="100"/>
    </row>
    <row r="30" spans="1:23" ht="16" x14ac:dyDescent="0.15">
      <c r="A30" s="93"/>
      <c r="B30" s="103" t="str">
        <f>Results!L51</f>
        <v>NDuc1</v>
      </c>
      <c r="C30" s="104">
        <f>Results!M51</f>
        <v>20.241703033447266</v>
      </c>
      <c r="D30" s="129">
        <f t="shared" si="2"/>
        <v>4.0367941288659512</v>
      </c>
      <c r="E30" s="111">
        <f t="shared" si="3"/>
        <v>10884.140238081527</v>
      </c>
      <c r="F30" s="112">
        <f t="shared" si="4"/>
        <v>217682.80476163054</v>
      </c>
      <c r="G30" s="115">
        <v>100</v>
      </c>
      <c r="H30" s="111">
        <f t="shared" si="5"/>
        <v>21768280.476163056</v>
      </c>
      <c r="I30" s="111">
        <f t="shared" si="6"/>
        <v>62732.796761276819</v>
      </c>
      <c r="J30" s="105">
        <v>347</v>
      </c>
      <c r="K30" s="95">
        <f t="shared" si="7"/>
        <v>4.7974946497390594</v>
      </c>
      <c r="L30" s="116"/>
      <c r="N30" s="122"/>
      <c r="O30" s="100"/>
      <c r="P30" s="100"/>
    </row>
    <row r="31" spans="1:23" ht="16" x14ac:dyDescent="0.15">
      <c r="A31" s="93"/>
      <c r="B31" s="103" t="str">
        <f>Results!L52</f>
        <v>NDuc2</v>
      </c>
      <c r="C31" s="104">
        <f>Results!M52</f>
        <v>17.937225341796875</v>
      </c>
      <c r="D31" s="129">
        <f t="shared" si="2"/>
        <v>4.6878218077667277</v>
      </c>
      <c r="E31" s="111">
        <f t="shared" si="3"/>
        <v>48732.849684026034</v>
      </c>
      <c r="F31" s="112">
        <f t="shared" si="4"/>
        <v>974656.99368052068</v>
      </c>
      <c r="G31" s="115">
        <v>100</v>
      </c>
      <c r="H31" s="111">
        <f t="shared" si="5"/>
        <v>97465699.368052065</v>
      </c>
      <c r="I31" s="111">
        <f t="shared" si="6"/>
        <v>247374.87149251794</v>
      </c>
      <c r="J31" s="105">
        <v>394</v>
      </c>
      <c r="K31" s="95">
        <f t="shared" si="7"/>
        <v>5.3933555816051353</v>
      </c>
      <c r="L31" s="116"/>
      <c r="N31" s="122"/>
      <c r="O31" s="100"/>
      <c r="P31" s="100"/>
    </row>
    <row r="32" spans="1:23" ht="16" x14ac:dyDescent="0.15">
      <c r="A32" s="93"/>
      <c r="B32" s="103" t="str">
        <f>Results!L53</f>
        <v>NDuc3</v>
      </c>
      <c r="C32" s="104">
        <f>Results!M53</f>
        <v>20.048276901245117</v>
      </c>
      <c r="D32" s="129">
        <f t="shared" si="2"/>
        <v>4.0914380797892234</v>
      </c>
      <c r="E32" s="111">
        <f t="shared" si="3"/>
        <v>12343.493133522361</v>
      </c>
      <c r="F32" s="112">
        <f t="shared" si="4"/>
        <v>246869.86267044721</v>
      </c>
      <c r="G32" s="115">
        <v>100</v>
      </c>
      <c r="H32" s="111">
        <f t="shared" si="5"/>
        <v>24686986.267044723</v>
      </c>
      <c r="I32" s="111">
        <f t="shared" si="6"/>
        <v>63299.964787294164</v>
      </c>
      <c r="J32" s="105">
        <v>390</v>
      </c>
      <c r="K32" s="95">
        <f t="shared" si="7"/>
        <v>4.801403468426706</v>
      </c>
      <c r="L32" s="116"/>
      <c r="N32" s="122"/>
      <c r="O32" s="100"/>
    </row>
    <row r="33" spans="1:16" ht="16" x14ac:dyDescent="0.15">
      <c r="A33" s="93"/>
      <c r="B33" s="103" t="str">
        <f>Results!L54</f>
        <v>LVuc1</v>
      </c>
      <c r="C33" s="104">
        <f>Results!M54</f>
        <v>14.60724925994873</v>
      </c>
      <c r="D33" s="129">
        <f t="shared" si="2"/>
        <v>5.6285584472297536</v>
      </c>
      <c r="E33" s="111">
        <f t="shared" si="3"/>
        <v>425165.92166522302</v>
      </c>
      <c r="F33" s="112">
        <f t="shared" si="4"/>
        <v>8503318.4333044607</v>
      </c>
      <c r="G33" s="115">
        <v>100</v>
      </c>
      <c r="H33" s="111">
        <f t="shared" si="5"/>
        <v>850331843.33044612</v>
      </c>
      <c r="I33" s="111">
        <f t="shared" si="6"/>
        <v>2342511.9650976476</v>
      </c>
      <c r="J33" s="105">
        <v>363</v>
      </c>
      <c r="K33" s="95">
        <f t="shared" si="7"/>
        <v>6.3696818178576224</v>
      </c>
      <c r="L33" s="116"/>
      <c r="N33" s="122"/>
      <c r="O33" s="100"/>
      <c r="P33" s="100"/>
    </row>
    <row r="34" spans="1:16" ht="16" x14ac:dyDescent="0.15">
      <c r="A34" s="93"/>
      <c r="B34" s="103" t="str">
        <f>Results!L55</f>
        <v>LVuc2</v>
      </c>
      <c r="C34" s="104">
        <f>Results!M55</f>
        <v>13.74709415435791</v>
      </c>
      <c r="D34" s="129">
        <f t="shared" si="2"/>
        <v>5.8715570164571265</v>
      </c>
      <c r="E34" s="111">
        <f t="shared" si="3"/>
        <v>743972.7291378096</v>
      </c>
      <c r="F34" s="112">
        <f t="shared" si="4"/>
        <v>14879454.582756191</v>
      </c>
      <c r="G34" s="115">
        <v>100</v>
      </c>
      <c r="H34" s="111">
        <f t="shared" si="5"/>
        <v>1487945458.275619</v>
      </c>
      <c r="I34" s="111">
        <f t="shared" si="6"/>
        <v>3776511.3154203529</v>
      </c>
      <c r="J34" s="105">
        <v>394</v>
      </c>
      <c r="K34" s="95">
        <f t="shared" si="7"/>
        <v>6.577090790295534</v>
      </c>
      <c r="L34" s="116"/>
      <c r="N34" s="122"/>
      <c r="O34" s="100"/>
    </row>
    <row r="35" spans="1:16" ht="16" x14ac:dyDescent="0.15">
      <c r="A35" s="93"/>
      <c r="B35" s="103" t="str">
        <f>Results!L56</f>
        <v>LVuc3</v>
      </c>
      <c r="C35" s="104">
        <f>Results!M56</f>
        <v>14.095917701721191</v>
      </c>
      <c r="D35" s="129">
        <f t="shared" si="2"/>
        <v>5.7730124372630378</v>
      </c>
      <c r="E35" s="111">
        <f t="shared" si="3"/>
        <v>592942.3049334822</v>
      </c>
      <c r="F35" s="112">
        <f t="shared" si="4"/>
        <v>11858846.098669644</v>
      </c>
      <c r="G35" s="115">
        <v>100</v>
      </c>
      <c r="H35" s="111">
        <f t="shared" si="5"/>
        <v>1185884609.8669643</v>
      </c>
      <c r="I35" s="111">
        <f t="shared" si="6"/>
        <v>3303299.7489330485</v>
      </c>
      <c r="J35" s="105">
        <v>359</v>
      </c>
      <c r="K35" s="95">
        <f t="shared" si="7"/>
        <v>6.518947984348701</v>
      </c>
      <c r="N35" s="122"/>
      <c r="O35" s="100"/>
      <c r="P35" s="100"/>
    </row>
    <row r="36" spans="1:16" x14ac:dyDescent="0.15">
      <c r="B36" s="103" t="str">
        <f>Results!L57</f>
        <v>DDA1</v>
      </c>
      <c r="C36" s="104">
        <f>Results!M57</f>
        <v>15.953997611999512</v>
      </c>
      <c r="D36" s="129">
        <f t="shared" si="2"/>
        <v>5.2480945977094082</v>
      </c>
      <c r="E36" s="111">
        <f t="shared" si="3"/>
        <v>177049.45641629744</v>
      </c>
      <c r="F36" s="112">
        <f t="shared" si="4"/>
        <v>3540989.128325949</v>
      </c>
      <c r="G36" s="115">
        <v>100</v>
      </c>
      <c r="H36" s="111">
        <f t="shared" si="5"/>
        <v>354098912.83259487</v>
      </c>
      <c r="I36" s="111">
        <f t="shared" si="6"/>
        <v>2476216.1736545097</v>
      </c>
      <c r="J36" s="130">
        <v>143</v>
      </c>
      <c r="K36" s="95">
        <f t="shared" si="7"/>
        <v>6.3937885559083281</v>
      </c>
      <c r="N36" s="122"/>
      <c r="O36" s="100"/>
      <c r="P36" s="100"/>
    </row>
    <row r="37" spans="1:16" x14ac:dyDescent="0.15">
      <c r="B37" s="103" t="str">
        <f>Results!L58</f>
        <v>DDA2</v>
      </c>
      <c r="C37" s="104">
        <f>Results!M58</f>
        <v>24.090576171875</v>
      </c>
      <c r="D37" s="129">
        <f t="shared" si="2"/>
        <v>2.9494662042898456</v>
      </c>
      <c r="E37" s="111">
        <f t="shared" si="3"/>
        <v>890.15616558894408</v>
      </c>
      <c r="F37" s="112">
        <f t="shared" si="4"/>
        <v>17803.12331177888</v>
      </c>
      <c r="G37" s="115">
        <v>100</v>
      </c>
      <c r="H37" s="111">
        <f t="shared" si="5"/>
        <v>1780312.331177888</v>
      </c>
      <c r="I37" s="111">
        <f t="shared" si="6"/>
        <v>9728.4826840321748</v>
      </c>
      <c r="J37" s="130">
        <v>183</v>
      </c>
      <c r="K37" s="95">
        <f t="shared" si="7"/>
        <v>3.9880451102233976</v>
      </c>
      <c r="N37" s="122"/>
      <c r="O37" s="100"/>
      <c r="P37" s="100"/>
    </row>
    <row r="38" spans="1:16" x14ac:dyDescent="0.15">
      <c r="B38" s="103" t="str">
        <f>Results!L59</f>
        <v>DDA3</v>
      </c>
      <c r="C38" s="104">
        <f>Results!M59</f>
        <v>20.216318130493164</v>
      </c>
      <c r="D38" s="129">
        <f t="shared" si="2"/>
        <v>4.0439655041885283</v>
      </c>
      <c r="E38" s="111">
        <f t="shared" si="3"/>
        <v>11065.358888489336</v>
      </c>
      <c r="F38" s="112">
        <f t="shared" si="4"/>
        <v>221307.17776978674</v>
      </c>
      <c r="G38" s="115">
        <v>100</v>
      </c>
      <c r="H38" s="111">
        <f t="shared" si="5"/>
        <v>22130717.776978675</v>
      </c>
      <c r="I38" s="111">
        <f t="shared" si="6"/>
        <v>140959.98584062851</v>
      </c>
      <c r="J38" s="130">
        <v>157</v>
      </c>
      <c r="K38" s="95">
        <f t="shared" si="7"/>
        <v>5.1490958474432764</v>
      </c>
      <c r="N38" s="122"/>
      <c r="O38" s="100"/>
      <c r="P38" s="100"/>
    </row>
    <row r="39" spans="1:16" x14ac:dyDescent="0.15">
      <c r="B39" s="103" t="str">
        <f>Results!L60</f>
        <v>DGA1</v>
      </c>
      <c r="C39" s="104">
        <f>Results!M60</f>
        <v>14.54299259185791</v>
      </c>
      <c r="D39" s="129">
        <f t="shared" si="2"/>
        <v>5.6467113109492129</v>
      </c>
      <c r="E39" s="111">
        <f t="shared" si="3"/>
        <v>443313.86145382613</v>
      </c>
      <c r="F39" s="112">
        <f t="shared" si="4"/>
        <v>8866277.2290765233</v>
      </c>
      <c r="G39" s="115">
        <v>100</v>
      </c>
      <c r="H39" s="111">
        <f t="shared" si="5"/>
        <v>886627722.90765238</v>
      </c>
      <c r="I39" s="111">
        <f t="shared" si="6"/>
        <v>6768150.5565469647</v>
      </c>
      <c r="J39" s="130">
        <v>131</v>
      </c>
      <c r="K39" s="95">
        <f t="shared" si="7"/>
        <v>6.8304700109574306</v>
      </c>
      <c r="O39" s="100"/>
    </row>
    <row r="40" spans="1:16" x14ac:dyDescent="0.15">
      <c r="B40" s="103" t="str">
        <f>Results!L61</f>
        <v>DGA2</v>
      </c>
      <c r="C40" s="104">
        <f>Results!M61</f>
        <v>13.632404327392578</v>
      </c>
      <c r="D40" s="129">
        <f t="shared" si="2"/>
        <v>5.903957526174926</v>
      </c>
      <c r="E40" s="111">
        <f t="shared" si="3"/>
        <v>801599.66343039589</v>
      </c>
      <c r="F40" s="112">
        <f t="shared" si="4"/>
        <v>16031993.268607918</v>
      </c>
      <c r="G40" s="115">
        <v>100</v>
      </c>
      <c r="H40" s="111">
        <f t="shared" si="5"/>
        <v>1603199326.8607919</v>
      </c>
      <c r="I40" s="111">
        <f t="shared" si="6"/>
        <v>9542853.136076143</v>
      </c>
      <c r="J40" s="130">
        <v>168</v>
      </c>
      <c r="K40" s="95">
        <f t="shared" si="7"/>
        <v>6.9796782401130448</v>
      </c>
      <c r="O40" s="100"/>
    </row>
    <row r="41" spans="1:16" x14ac:dyDescent="0.15">
      <c r="B41" s="103" t="str">
        <f>Results!L62</f>
        <v>DGA3</v>
      </c>
      <c r="C41" s="104">
        <f>Results!M62</f>
        <v>13.90150260925293</v>
      </c>
      <c r="D41" s="129">
        <f t="shared" si="2"/>
        <v>5.8279357749249643</v>
      </c>
      <c r="E41" s="111">
        <f t="shared" si="3"/>
        <v>672877.14136462111</v>
      </c>
      <c r="F41" s="112">
        <f t="shared" si="4"/>
        <v>13457542.827292422</v>
      </c>
      <c r="G41" s="115">
        <v>100</v>
      </c>
      <c r="H41" s="111">
        <f t="shared" si="5"/>
        <v>1345754282.7292421</v>
      </c>
      <c r="I41" s="111">
        <f t="shared" si="6"/>
        <v>10042942.408427179</v>
      </c>
      <c r="J41" s="130">
        <v>134</v>
      </c>
      <c r="K41" s="95">
        <f t="shared" si="7"/>
        <v>7.0018609722241383</v>
      </c>
      <c r="O41" s="100"/>
    </row>
    <row r="42" spans="1:16" x14ac:dyDescent="0.15">
      <c r="B42" s="103" t="str">
        <f>Results!L63</f>
        <v>NDA1</v>
      </c>
      <c r="C42" s="104">
        <f>Results!M63</f>
        <v>19.533403396606445</v>
      </c>
      <c r="D42" s="129">
        <f t="shared" si="2"/>
        <v>4.2368926892510173</v>
      </c>
      <c r="E42" s="111">
        <f t="shared" si="3"/>
        <v>17254.115037086045</v>
      </c>
      <c r="F42" s="112">
        <f t="shared" si="4"/>
        <v>345082.30074172089</v>
      </c>
      <c r="G42" s="115">
        <v>100</v>
      </c>
      <c r="H42" s="111">
        <f t="shared" si="5"/>
        <v>34508230.074172087</v>
      </c>
      <c r="I42" s="111">
        <f t="shared" si="6"/>
        <v>194961.75183148071</v>
      </c>
      <c r="J42" s="130">
        <v>177</v>
      </c>
      <c r="K42" s="95">
        <f t="shared" si="7"/>
        <v>5.2899494185531921</v>
      </c>
      <c r="O42" s="100"/>
    </row>
    <row r="43" spans="1:16" x14ac:dyDescent="0.15">
      <c r="A43" s="53"/>
      <c r="B43" s="103" t="str">
        <f>Results!L64</f>
        <v>NDA2</v>
      </c>
      <c r="C43" s="104">
        <f>Results!M64</f>
        <v>21.940570831298828</v>
      </c>
      <c r="D43" s="129">
        <f t="shared" si="2"/>
        <v>3.5568545906348445</v>
      </c>
      <c r="E43" s="111">
        <f t="shared" si="3"/>
        <v>3604.5793521336495</v>
      </c>
      <c r="F43" s="112">
        <f t="shared" si="4"/>
        <v>72091.587042672996</v>
      </c>
      <c r="G43" s="115">
        <v>100</v>
      </c>
      <c r="H43" s="111">
        <f t="shared" si="5"/>
        <v>7209158.7042672997</v>
      </c>
      <c r="I43" s="111">
        <f t="shared" si="6"/>
        <v>55884.951195870541</v>
      </c>
      <c r="J43" s="130">
        <v>129</v>
      </c>
      <c r="K43" s="95">
        <f t="shared" si="7"/>
        <v>4.7472948759995779</v>
      </c>
    </row>
    <row r="44" spans="1:16" x14ac:dyDescent="0.15">
      <c r="A44" s="53"/>
      <c r="B44" s="103" t="str">
        <f>Results!L65</f>
        <v>NDA3</v>
      </c>
      <c r="C44" s="104">
        <f>Results!M65</f>
        <v>22.808107376098633</v>
      </c>
      <c r="D44" s="129">
        <f t="shared" si="2"/>
        <v>3.3117707240524208</v>
      </c>
      <c r="E44" s="111">
        <f t="shared" si="3"/>
        <v>2050.0795999390957</v>
      </c>
      <c r="F44" s="112">
        <f t="shared" si="4"/>
        <v>41001.591998781914</v>
      </c>
      <c r="G44" s="115">
        <v>100</v>
      </c>
      <c r="H44" s="111">
        <f t="shared" si="5"/>
        <v>4100159.1998781916</v>
      </c>
      <c r="I44" s="111">
        <f t="shared" si="6"/>
        <v>23429.481142161094</v>
      </c>
      <c r="J44" s="130">
        <v>175</v>
      </c>
      <c r="K44" s="95">
        <f t="shared" si="7"/>
        <v>4.3697626710301076</v>
      </c>
    </row>
    <row r="45" spans="1:16" x14ac:dyDescent="0.15">
      <c r="A45" s="53"/>
      <c r="B45" s="103" t="str">
        <f>Results!L66</f>
        <v>LVA1</v>
      </c>
      <c r="C45" s="104">
        <f>Results!M66</f>
        <v>16.251777648925781</v>
      </c>
      <c r="D45" s="129">
        <f t="shared" si="2"/>
        <v>5.1639700922019331</v>
      </c>
      <c r="E45" s="111">
        <f t="shared" si="3"/>
        <v>145871.38021257005</v>
      </c>
      <c r="F45" s="112">
        <f t="shared" si="4"/>
        <v>2917427.604251401</v>
      </c>
      <c r="G45" s="115">
        <v>100</v>
      </c>
      <c r="H45" s="111">
        <f t="shared" si="5"/>
        <v>291742760.42514008</v>
      </c>
      <c r="I45" s="111">
        <f t="shared" si="6"/>
        <v>1757486.5085851813</v>
      </c>
      <c r="J45" s="130">
        <v>166</v>
      </c>
      <c r="K45" s="95">
        <f t="shared" si="7"/>
        <v>6.2448919998258594</v>
      </c>
    </row>
    <row r="46" spans="1:16" x14ac:dyDescent="0.15">
      <c r="A46" s="53"/>
      <c r="B46" s="103" t="str">
        <f>Results!L67</f>
        <v>LVA2</v>
      </c>
      <c r="C46" s="104">
        <f>Results!M67</f>
        <v>15.367493629455566</v>
      </c>
      <c r="D46" s="129">
        <f t="shared" si="2"/>
        <v>5.4137852128996089</v>
      </c>
      <c r="E46" s="111">
        <f t="shared" si="3"/>
        <v>259289.6687519064</v>
      </c>
      <c r="F46" s="112">
        <f t="shared" si="4"/>
        <v>5185793.3750381283</v>
      </c>
      <c r="G46" s="115">
        <v>100</v>
      </c>
      <c r="H46" s="111">
        <f t="shared" si="5"/>
        <v>518579337.50381285</v>
      </c>
      <c r="I46" s="111">
        <f t="shared" si="6"/>
        <v>3324226.5224603387</v>
      </c>
      <c r="J46" s="130">
        <v>156</v>
      </c>
      <c r="K46" s="95">
        <f t="shared" si="7"/>
        <v>6.521690610209129</v>
      </c>
    </row>
    <row r="47" spans="1:16" x14ac:dyDescent="0.15">
      <c r="A47" s="53"/>
      <c r="B47" s="103" t="str">
        <f>Results!L68</f>
        <v>LVA3</v>
      </c>
      <c r="C47" s="104">
        <f>Results!M68</f>
        <v>17.201889038085938</v>
      </c>
      <c r="D47" s="129">
        <f t="shared" si="2"/>
        <v>4.8955583759057584</v>
      </c>
      <c r="E47" s="111">
        <f t="shared" si="3"/>
        <v>78624.586766955807</v>
      </c>
      <c r="F47" s="112">
        <f t="shared" si="4"/>
        <v>1572491.7353391161</v>
      </c>
      <c r="G47" s="115">
        <v>100</v>
      </c>
      <c r="H47" s="111">
        <f t="shared" si="5"/>
        <v>157249173.53391162</v>
      </c>
      <c r="I47" s="111">
        <f t="shared" si="6"/>
        <v>1048327.8235594108</v>
      </c>
      <c r="J47" s="130">
        <v>150</v>
      </c>
      <c r="K47" s="95">
        <f t="shared" si="7"/>
        <v>6.0204971125140583</v>
      </c>
    </row>
    <row r="48" spans="1:16" x14ac:dyDescent="0.15">
      <c r="A48" s="53"/>
      <c r="B48" s="103" t="str">
        <f>Results!L69</f>
        <v>DDJ1</v>
      </c>
      <c r="C48" s="104">
        <f>Results!M69</f>
        <v>20.963958740234375</v>
      </c>
      <c r="D48" s="129">
        <f t="shared" si="2"/>
        <v>3.8327529016212201</v>
      </c>
      <c r="E48" s="111">
        <f t="shared" si="3"/>
        <v>6803.8213489482123</v>
      </c>
      <c r="F48" s="112">
        <f t="shared" si="4"/>
        <v>136076.42697896424</v>
      </c>
      <c r="G48" s="115">
        <v>100</v>
      </c>
      <c r="H48" s="111">
        <f t="shared" si="5"/>
        <v>13607642.697896425</v>
      </c>
      <c r="I48" s="111">
        <f t="shared" si="6"/>
        <v>107997.16426901924</v>
      </c>
      <c r="J48" s="130">
        <v>126</v>
      </c>
      <c r="K48" s="95">
        <f t="shared" si="7"/>
        <v>5.0334123521676393</v>
      </c>
    </row>
    <row r="49" spans="1:11" x14ac:dyDescent="0.15">
      <c r="A49" s="53"/>
      <c r="B49" s="103" t="str">
        <f>Results!L70</f>
        <v>DDJ2</v>
      </c>
      <c r="C49" s="104">
        <f>Results!M70</f>
        <v>15.976218223571777</v>
      </c>
      <c r="D49" s="129">
        <f t="shared" si="2"/>
        <v>5.2418171521832218</v>
      </c>
      <c r="E49" s="111">
        <f t="shared" si="3"/>
        <v>174508.72769492571</v>
      </c>
      <c r="F49" s="112">
        <f t="shared" si="4"/>
        <v>3490174.5538985142</v>
      </c>
      <c r="G49" s="115">
        <v>100</v>
      </c>
      <c r="H49" s="111">
        <f t="shared" si="5"/>
        <v>349017455.38985145</v>
      </c>
      <c r="I49" s="111">
        <f t="shared" si="6"/>
        <v>2837540.2877223697</v>
      </c>
      <c r="J49" s="130">
        <v>123</v>
      </c>
      <c r="K49" s="95">
        <f t="shared" si="7"/>
        <v>6.4529420364078058</v>
      </c>
    </row>
    <row r="50" spans="1:11" x14ac:dyDescent="0.15">
      <c r="A50" s="53"/>
      <c r="B50" s="103" t="str">
        <f>Results!L71</f>
        <v>DDJ3</v>
      </c>
      <c r="C50" s="104">
        <f>Results!M71</f>
        <v>16.293075561523438</v>
      </c>
      <c r="D50" s="129">
        <f t="shared" si="2"/>
        <v>5.1523032037441654</v>
      </c>
      <c r="E50" s="111">
        <f t="shared" si="3"/>
        <v>142004.85860507828</v>
      </c>
      <c r="F50" s="112">
        <f t="shared" si="4"/>
        <v>2840097.1721015656</v>
      </c>
      <c r="G50" s="115">
        <v>100</v>
      </c>
      <c r="H50" s="111">
        <f t="shared" si="5"/>
        <v>284009717.21015656</v>
      </c>
      <c r="I50" s="111">
        <f t="shared" si="6"/>
        <v>2757375.8952442384</v>
      </c>
      <c r="J50" s="130">
        <v>103</v>
      </c>
      <c r="K50" s="95">
        <f t="shared" si="7"/>
        <v>6.4404959747029755</v>
      </c>
    </row>
    <row r="51" spans="1:11" x14ac:dyDescent="0.15">
      <c r="B51" s="103" t="str">
        <f>Results!L72</f>
        <v>DGJ1</v>
      </c>
      <c r="C51" s="104">
        <f>Results!M72</f>
        <v>13.571498870849609</v>
      </c>
      <c r="D51" s="129">
        <f t="shared" si="2"/>
        <v>5.9211636541184625</v>
      </c>
      <c r="E51" s="111">
        <f t="shared" si="3"/>
        <v>833995.39784260513</v>
      </c>
      <c r="F51" s="112">
        <f t="shared" si="4"/>
        <v>16679907.956852103</v>
      </c>
      <c r="G51" s="115">
        <v>100</v>
      </c>
      <c r="H51" s="111">
        <f t="shared" si="5"/>
        <v>1667990795.6852102</v>
      </c>
      <c r="I51" s="111">
        <f t="shared" si="6"/>
        <v>11664271.298497973</v>
      </c>
      <c r="J51" s="17">
        <v>143</v>
      </c>
      <c r="K51" s="95">
        <f t="shared" si="7"/>
        <v>7.0668576123173823</v>
      </c>
    </row>
    <row r="52" spans="1:11" x14ac:dyDescent="0.15">
      <c r="B52" s="103" t="str">
        <f>Results!L73</f>
        <v>DGJ2</v>
      </c>
      <c r="C52" s="104">
        <f>Results!M73</f>
        <v>13.963828086853027</v>
      </c>
      <c r="D52" s="129">
        <f t="shared" si="2"/>
        <v>5.8103284831879307</v>
      </c>
      <c r="E52" s="111">
        <f t="shared" si="3"/>
        <v>646142.76111477171</v>
      </c>
      <c r="F52" s="112">
        <f t="shared" si="4"/>
        <v>12922855.222295433</v>
      </c>
      <c r="G52" s="115">
        <v>100</v>
      </c>
      <c r="H52" s="111">
        <f t="shared" si="5"/>
        <v>1292285522.2295432</v>
      </c>
      <c r="I52" s="111">
        <f t="shared" si="6"/>
        <v>8446310.6028074715</v>
      </c>
      <c r="J52" s="17">
        <v>153</v>
      </c>
      <c r="K52" s="95">
        <f t="shared" si="7"/>
        <v>6.9266670480343135</v>
      </c>
    </row>
    <row r="53" spans="1:11" x14ac:dyDescent="0.15">
      <c r="B53" s="103" t="str">
        <f>Results!L74</f>
        <v>DGJ3</v>
      </c>
      <c r="C53" s="104">
        <f>Results!M74</f>
        <v>13.603342056274414</v>
      </c>
      <c r="D53" s="129">
        <f t="shared" si="2"/>
        <v>5.9121677783193469</v>
      </c>
      <c r="E53" s="111">
        <f t="shared" si="3"/>
        <v>816897.89755362482</v>
      </c>
      <c r="F53" s="112">
        <f t="shared" si="4"/>
        <v>16337957.951072495</v>
      </c>
      <c r="G53" s="115">
        <v>100</v>
      </c>
      <c r="H53" s="111">
        <f t="shared" si="5"/>
        <v>1633795795.1072495</v>
      </c>
      <c r="I53" s="111">
        <f t="shared" si="6"/>
        <v>13175772.541187497</v>
      </c>
      <c r="J53" s="17">
        <v>124</v>
      </c>
      <c r="K53" s="95">
        <f t="shared" si="7"/>
        <v>7.1197760888210935</v>
      </c>
    </row>
    <row r="54" spans="1:11" x14ac:dyDescent="0.15">
      <c r="B54" s="103" t="str">
        <f>Results!L75</f>
        <v>NDJ1</v>
      </c>
      <c r="C54" s="104">
        <f>Results!M75</f>
        <v>16.274641036987305</v>
      </c>
      <c r="D54" s="129">
        <f t="shared" si="2"/>
        <v>5.1575110587665343</v>
      </c>
      <c r="E54" s="111">
        <f t="shared" si="3"/>
        <v>143717.96488751366</v>
      </c>
      <c r="F54" s="112">
        <f t="shared" si="4"/>
        <v>2874359.2977502733</v>
      </c>
      <c r="G54" s="115">
        <v>100</v>
      </c>
      <c r="H54" s="111">
        <f t="shared" si="5"/>
        <v>287435929.77502733</v>
      </c>
      <c r="I54" s="111">
        <f t="shared" si="6"/>
        <v>2456717.348504507</v>
      </c>
      <c r="J54" s="17">
        <v>117</v>
      </c>
      <c r="K54" s="95">
        <f t="shared" si="7"/>
        <v>6.3903551926843543</v>
      </c>
    </row>
    <row r="55" spans="1:11" x14ac:dyDescent="0.15">
      <c r="B55" s="103" t="str">
        <f>Results!L76</f>
        <v>NDJ2</v>
      </c>
      <c r="C55" s="104">
        <f>Results!M76</f>
        <v>15.387346267700195</v>
      </c>
      <c r="D55" s="129">
        <f t="shared" si="2"/>
        <v>5.4081767329202686</v>
      </c>
      <c r="E55" s="111">
        <f t="shared" si="3"/>
        <v>255962.72963497497</v>
      </c>
      <c r="F55" s="112">
        <f t="shared" si="4"/>
        <v>5119254.5926994998</v>
      </c>
      <c r="G55" s="115">
        <v>100</v>
      </c>
      <c r="H55" s="111">
        <f t="shared" si="5"/>
        <v>511925459.26994997</v>
      </c>
      <c r="I55" s="111">
        <f t="shared" si="6"/>
        <v>4653867.8115449995</v>
      </c>
      <c r="J55" s="17">
        <v>110</v>
      </c>
      <c r="K55" s="95">
        <f t="shared" si="7"/>
        <v>6.6678140434260253</v>
      </c>
    </row>
    <row r="56" spans="1:11" x14ac:dyDescent="0.15">
      <c r="B56" s="103" t="str">
        <f>Results!L77</f>
        <v>NDJ3</v>
      </c>
      <c r="C56" s="104">
        <f>Results!M77</f>
        <v>19.771015167236328</v>
      </c>
      <c r="D56" s="129">
        <f t="shared" si="2"/>
        <v>4.1697660513698356</v>
      </c>
      <c r="E56" s="111">
        <f t="shared" si="3"/>
        <v>14783.118268253682</v>
      </c>
      <c r="F56" s="112">
        <f t="shared" si="4"/>
        <v>295662.36536507367</v>
      </c>
      <c r="G56" s="115">
        <v>100</v>
      </c>
      <c r="H56" s="111">
        <f t="shared" si="5"/>
        <v>29566236.536507368</v>
      </c>
      <c r="I56" s="111">
        <f t="shared" si="6"/>
        <v>250561.32658057092</v>
      </c>
      <c r="J56" s="17">
        <v>118</v>
      </c>
      <c r="K56" s="95">
        <f t="shared" si="7"/>
        <v>5.3989140397276918</v>
      </c>
    </row>
    <row r="57" spans="1:11" x14ac:dyDescent="0.15">
      <c r="B57" s="103" t="str">
        <f>Results!L78</f>
        <v>LVJ1</v>
      </c>
      <c r="C57" s="104">
        <f>Results!M78</f>
        <v>14.422987937927246</v>
      </c>
      <c r="D57" s="129">
        <f t="shared" si="2"/>
        <v>5.6806132886463017</v>
      </c>
      <c r="E57" s="111">
        <f t="shared" si="3"/>
        <v>479306.46692848409</v>
      </c>
      <c r="F57" s="112">
        <f t="shared" si="4"/>
        <v>9586129.3385696821</v>
      </c>
      <c r="G57" s="115">
        <v>100</v>
      </c>
      <c r="H57" s="111">
        <f t="shared" si="5"/>
        <v>958612933.85696816</v>
      </c>
      <c r="I57" s="111">
        <f t="shared" si="6"/>
        <v>8559044.0522943586</v>
      </c>
      <c r="J57" s="130">
        <v>112</v>
      </c>
      <c r="K57" s="95">
        <f t="shared" si="7"/>
        <v>6.9324252616401019</v>
      </c>
    </row>
    <row r="58" spans="1:11" x14ac:dyDescent="0.15">
      <c r="A58" s="53"/>
      <c r="B58" s="103" t="str">
        <f>Results!L79</f>
        <v>LVJ2</v>
      </c>
      <c r="C58" s="104">
        <f>Results!M79</f>
        <v>14.837803840637207</v>
      </c>
      <c r="D58" s="129">
        <f t="shared" si="2"/>
        <v>5.5634255044942282</v>
      </c>
      <c r="E58" s="111">
        <f t="shared" si="3"/>
        <v>365953.16240788525</v>
      </c>
      <c r="F58" s="112">
        <f t="shared" si="4"/>
        <v>7319063.2481577052</v>
      </c>
      <c r="G58" s="115">
        <v>100</v>
      </c>
      <c r="H58" s="111">
        <f t="shared" si="5"/>
        <v>731906324.81577051</v>
      </c>
      <c r="I58" s="111">
        <f t="shared" si="6"/>
        <v>5673692.4404323297</v>
      </c>
      <c r="J58" s="131">
        <v>129</v>
      </c>
      <c r="K58" s="95">
        <f t="shared" si="7"/>
        <v>6.7538657898589607</v>
      </c>
    </row>
    <row r="59" spans="1:11" x14ac:dyDescent="0.15">
      <c r="A59" s="53"/>
      <c r="B59" s="103" t="str">
        <f>Results!L80</f>
        <v>LVJ3</v>
      </c>
      <c r="C59" s="104">
        <f>Results!M80</f>
        <v>14.995182991027832</v>
      </c>
      <c r="D59" s="129">
        <f t="shared" si="2"/>
        <v>5.51896502507305</v>
      </c>
      <c r="E59" s="111">
        <f t="shared" si="3"/>
        <v>330342.93654195225</v>
      </c>
      <c r="F59" s="112">
        <f t="shared" si="4"/>
        <v>6606858.7308390448</v>
      </c>
      <c r="G59" s="115">
        <v>100</v>
      </c>
      <c r="H59" s="111">
        <f t="shared" si="5"/>
        <v>660685873.0839045</v>
      </c>
      <c r="I59" s="111">
        <f t="shared" si="6"/>
        <v>4588096.3408604478</v>
      </c>
      <c r="J59" s="131">
        <v>144</v>
      </c>
      <c r="K59" s="95">
        <f t="shared" si="7"/>
        <v>6.6616325286417819</v>
      </c>
    </row>
    <row r="60" spans="1:11" x14ac:dyDescent="0.15">
      <c r="A60" s="53"/>
      <c r="B60" s="103" t="str">
        <f>Results!L81</f>
        <v>DDrA</v>
      </c>
      <c r="C60" s="104">
        <f>Results!M81</f>
        <v>17.273422241210938</v>
      </c>
      <c r="D60" s="129">
        <f t="shared" si="2"/>
        <v>4.8753498508401698</v>
      </c>
      <c r="E60" s="111">
        <f t="shared" si="3"/>
        <v>75049.853848801358</v>
      </c>
      <c r="F60" s="112">
        <f t="shared" si="4"/>
        <v>1500997.0769760271</v>
      </c>
      <c r="G60" s="115">
        <v>100</v>
      </c>
      <c r="H60" s="111">
        <f t="shared" si="5"/>
        <v>150099707.69760272</v>
      </c>
      <c r="I60" s="111">
        <f t="shared" si="6"/>
        <v>1282903.484594895</v>
      </c>
      <c r="J60" s="54">
        <v>117</v>
      </c>
      <c r="K60" s="95">
        <f t="shared" si="7"/>
        <v>6.1081939847579898</v>
      </c>
    </row>
    <row r="61" spans="1:11" x14ac:dyDescent="0.15">
      <c r="B61" s="103" t="str">
        <f>Results!L82</f>
        <v>DGrA</v>
      </c>
      <c r="C61" s="104">
        <f>Results!M82</f>
        <v>14.601478576660156</v>
      </c>
      <c r="D61" s="129">
        <f t="shared" si="2"/>
        <v>5.6301886971387214</v>
      </c>
      <c r="E61" s="111">
        <f t="shared" si="3"/>
        <v>426764.90412782592</v>
      </c>
      <c r="F61" s="112">
        <f t="shared" si="4"/>
        <v>8535298.0825565178</v>
      </c>
      <c r="G61" s="115">
        <v>100</v>
      </c>
      <c r="H61" s="111">
        <f t="shared" si="5"/>
        <v>853529808.25565183</v>
      </c>
      <c r="I61" s="111">
        <f t="shared" si="6"/>
        <v>7295126.5662876228</v>
      </c>
      <c r="J61" s="131">
        <v>117</v>
      </c>
      <c r="K61" s="95">
        <f t="shared" si="7"/>
        <v>6.8630328310565414</v>
      </c>
    </row>
    <row r="62" spans="1:11" x14ac:dyDescent="0.15">
      <c r="B62" s="103" t="str">
        <f>Results!L83</f>
        <v>NDrA</v>
      </c>
      <c r="C62" s="104">
        <f>Results!M83</f>
        <v>16.402532577514648</v>
      </c>
      <c r="D62" s="129">
        <f t="shared" si="2"/>
        <v>5.1213809920350428</v>
      </c>
      <c r="E62" s="111">
        <f t="shared" si="3"/>
        <v>132245.52712703869</v>
      </c>
      <c r="F62" s="112">
        <f t="shared" si="4"/>
        <v>2644910.5425407737</v>
      </c>
      <c r="G62" s="115">
        <v>100</v>
      </c>
      <c r="H62" s="111">
        <f t="shared" si="5"/>
        <v>264491054.25407737</v>
      </c>
      <c r="I62" s="111">
        <f t="shared" si="6"/>
        <v>2115928.434032619</v>
      </c>
      <c r="J62" s="131">
        <v>125</v>
      </c>
      <c r="K62" s="95">
        <f t="shared" si="7"/>
        <v>6.3255009746909678</v>
      </c>
    </row>
    <row r="63" spans="1:11" x14ac:dyDescent="0.15">
      <c r="B63" s="103" t="str">
        <f>Results!L84</f>
        <v>LVrA</v>
      </c>
      <c r="C63" s="104">
        <f>Results!M84</f>
        <v>14.328120231628418</v>
      </c>
      <c r="D63" s="129">
        <f t="shared" si="2"/>
        <v>5.7074139397691752</v>
      </c>
      <c r="E63" s="111">
        <f t="shared" si="3"/>
        <v>509816.56180247973</v>
      </c>
      <c r="F63" s="112">
        <f t="shared" si="4"/>
        <v>10196331.236049594</v>
      </c>
      <c r="G63" s="115">
        <v>100</v>
      </c>
      <c r="H63" s="111">
        <f t="shared" si="5"/>
        <v>1019633123.6049595</v>
      </c>
      <c r="I63" s="111">
        <f t="shared" si="6"/>
        <v>9710791.6533805672</v>
      </c>
      <c r="J63" s="131">
        <v>105</v>
      </c>
      <c r="K63" s="95">
        <f t="shared" si="7"/>
        <v>6.9872546363632191</v>
      </c>
    </row>
    <row r="64" spans="1:11" x14ac:dyDescent="0.15">
      <c r="B64" s="103" t="str">
        <f>Results!L85</f>
        <v>LicrA</v>
      </c>
      <c r="C64" s="104">
        <f>Results!M85</f>
        <v>15.845163345336914</v>
      </c>
      <c r="D64" s="129">
        <f t="shared" si="2"/>
        <v>5.2788408792928401</v>
      </c>
      <c r="E64" s="111">
        <f t="shared" si="3"/>
        <v>190038.18733993018</v>
      </c>
      <c r="F64" s="112">
        <f t="shared" si="4"/>
        <v>3800763.7467986038</v>
      </c>
      <c r="G64" s="115">
        <v>100</v>
      </c>
      <c r="H64" s="111">
        <f t="shared" si="5"/>
        <v>380076374.67986035</v>
      </c>
      <c r="I64" s="111">
        <f t="shared" si="6"/>
        <v>2303493.1798779415</v>
      </c>
      <c r="J64" s="131">
        <v>165</v>
      </c>
      <c r="K64" s="95">
        <f t="shared" si="7"/>
        <v>6.3623869307429155</v>
      </c>
    </row>
    <row r="65" spans="2:11" x14ac:dyDescent="0.15">
      <c r="B65" s="103" t="str">
        <f>Results!L86</f>
        <v>25rA</v>
      </c>
      <c r="C65" s="104">
        <f>Results!M86</f>
        <v>13.858676910400391</v>
      </c>
      <c r="D65" s="129">
        <f t="shared" si="2"/>
        <v>5.8400342714399409</v>
      </c>
      <c r="E65" s="111">
        <f t="shared" si="3"/>
        <v>691885.56746597111</v>
      </c>
      <c r="F65" s="112">
        <f t="shared" si="4"/>
        <v>13837711.349319423</v>
      </c>
      <c r="G65" s="115">
        <v>100</v>
      </c>
      <c r="H65" s="111">
        <f t="shared" si="5"/>
        <v>1383771134.9319422</v>
      </c>
      <c r="I65" s="111">
        <f t="shared" si="6"/>
        <v>11342386.351901166</v>
      </c>
      <c r="J65" s="131">
        <v>122</v>
      </c>
      <c r="K65" s="95">
        <f t="shared" si="7"/>
        <v>7.0547044364291738</v>
      </c>
    </row>
    <row r="66" spans="2:11" x14ac:dyDescent="0.15">
      <c r="B66" s="103" t="str">
        <f>Results!L87</f>
        <v>31rA</v>
      </c>
      <c r="C66" s="104">
        <f>Results!M87</f>
        <v>13.567287445068359</v>
      </c>
      <c r="D66" s="129">
        <f t="shared" si="2"/>
        <v>5.922353405167545</v>
      </c>
      <c r="E66" s="111">
        <f t="shared" si="3"/>
        <v>836283.26313810272</v>
      </c>
      <c r="F66" s="112">
        <f t="shared" si="4"/>
        <v>16725665.262762055</v>
      </c>
      <c r="G66" s="115">
        <v>100</v>
      </c>
      <c r="H66" s="111">
        <f t="shared" si="5"/>
        <v>1672566526.2762055</v>
      </c>
      <c r="I66" s="111">
        <f t="shared" si="6"/>
        <v>9396441.1588550881</v>
      </c>
      <c r="J66" s="131">
        <v>178</v>
      </c>
      <c r="K66" s="95">
        <f t="shared" si="7"/>
        <v>6.9729633985226327</v>
      </c>
    </row>
    <row r="67" spans="2:11" x14ac:dyDescent="0.15">
      <c r="B67" s="103" t="str">
        <f>Results!L88</f>
        <v>Lici1</v>
      </c>
      <c r="C67" s="104">
        <f>Results!M88</f>
        <v>12.48447322845459</v>
      </c>
      <c r="D67" s="129">
        <f t="shared" si="2"/>
        <v>6.2282544033316753</v>
      </c>
      <c r="E67" s="111">
        <f t="shared" si="3"/>
        <v>1691431.4572132141</v>
      </c>
      <c r="F67" s="112">
        <f t="shared" si="4"/>
        <v>33828629.144264281</v>
      </c>
      <c r="G67" s="115">
        <v>100</v>
      </c>
      <c r="H67" s="111">
        <f t="shared" si="5"/>
        <v>3382862914.4264278</v>
      </c>
      <c r="I67" s="111">
        <f t="shared" si="6"/>
        <v>25435059.506965622</v>
      </c>
      <c r="J67" s="131">
        <v>133</v>
      </c>
      <c r="K67" s="95">
        <f t="shared" si="7"/>
        <v>7.4054327580285717</v>
      </c>
    </row>
    <row r="68" spans="2:11" x14ac:dyDescent="0.15">
      <c r="B68" s="103" t="str">
        <f>Results!L89</f>
        <v>Lici2</v>
      </c>
      <c r="C68" s="104">
        <f>Results!M89</f>
        <v>13.559817314147949</v>
      </c>
      <c r="D68" s="129">
        <f t="shared" si="2"/>
        <v>5.924463758421048</v>
      </c>
      <c r="E68" s="111">
        <f t="shared" si="3"/>
        <v>840356.87696435442</v>
      </c>
      <c r="F68" s="112">
        <f t="shared" si="4"/>
        <v>16807137.53928709</v>
      </c>
      <c r="G68" s="115">
        <v>100</v>
      </c>
      <c r="H68" s="111">
        <f t="shared" si="5"/>
        <v>1680713753.928709</v>
      </c>
      <c r="I68" s="111">
        <f t="shared" si="6"/>
        <v>13130576.202568039</v>
      </c>
      <c r="J68" s="131">
        <v>128</v>
      </c>
      <c r="K68" s="95">
        <f t="shared" si="7"/>
        <v>7.1182837844371614</v>
      </c>
    </row>
    <row r="69" spans="2:11" x14ac:dyDescent="0.15">
      <c r="B69" s="103" t="str">
        <f>Results!L90</f>
        <v>Lici3</v>
      </c>
      <c r="C69" s="104">
        <f>Results!M90</f>
        <v>12.10919189453125</v>
      </c>
      <c r="D69" s="129">
        <f t="shared" si="2"/>
        <v>6.3342734533941325</v>
      </c>
      <c r="E69" s="111">
        <f t="shared" si="3"/>
        <v>2159103.4601100176</v>
      </c>
      <c r="F69" s="112">
        <f t="shared" si="4"/>
        <v>43182069.202200353</v>
      </c>
      <c r="G69" s="115">
        <v>100</v>
      </c>
      <c r="H69" s="111">
        <f t="shared" si="5"/>
        <v>4318206920.2200356</v>
      </c>
      <c r="I69" s="111">
        <f t="shared" si="6"/>
        <v>26013294.700120695</v>
      </c>
      <c r="J69" s="131">
        <v>166</v>
      </c>
      <c r="K69" s="95">
        <f t="shared" si="7"/>
        <v>7.4151953610180596</v>
      </c>
    </row>
    <row r="70" spans="2:11" x14ac:dyDescent="0.15">
      <c r="B70" s="103" t="str">
        <f>Results!L91</f>
        <v>25i1</v>
      </c>
      <c r="C70" s="104">
        <f>Results!M91</f>
        <v>11.795114517211914</v>
      </c>
      <c r="D70" s="129">
        <f t="shared" si="2"/>
        <v>6.423002047596758</v>
      </c>
      <c r="E70" s="111">
        <f t="shared" si="3"/>
        <v>2648512.6256939424</v>
      </c>
      <c r="F70" s="112">
        <f t="shared" si="4"/>
        <v>52970252.513878852</v>
      </c>
      <c r="G70" s="115">
        <v>100</v>
      </c>
      <c r="H70" s="111">
        <f t="shared" si="5"/>
        <v>5297025251.3878851</v>
      </c>
      <c r="I70" s="111">
        <f t="shared" si="6"/>
        <v>42717945.575708754</v>
      </c>
      <c r="J70" s="131">
        <v>124</v>
      </c>
      <c r="K70" s="95">
        <f t="shared" si="7"/>
        <v>7.6306103580985054</v>
      </c>
    </row>
    <row r="71" spans="2:11" x14ac:dyDescent="0.15">
      <c r="B71" s="103" t="str">
        <f>Results!L92</f>
        <v>25i2</v>
      </c>
      <c r="C71" s="104">
        <f>Results!M92</f>
        <v>11.909820556640625</v>
      </c>
      <c r="D71" s="129">
        <f t="shared" si="2"/>
        <v>6.3905969577684889</v>
      </c>
      <c r="E71" s="111">
        <f t="shared" si="3"/>
        <v>2458085.3461487405</v>
      </c>
      <c r="F71" s="112">
        <f t="shared" si="4"/>
        <v>49161706.92297481</v>
      </c>
      <c r="G71" s="115">
        <v>100</v>
      </c>
      <c r="H71" s="111">
        <f t="shared" si="5"/>
        <v>4916170692.2974806</v>
      </c>
      <c r="I71" s="111">
        <f t="shared" si="6"/>
        <v>34620920.368292116</v>
      </c>
      <c r="J71" s="131">
        <v>142</v>
      </c>
      <c r="K71" s="95">
        <f t="shared" si="7"/>
        <v>7.5393386090494143</v>
      </c>
    </row>
    <row r="72" spans="2:11" x14ac:dyDescent="0.15">
      <c r="B72" s="103" t="str">
        <f>Results!L93</f>
        <v>25i3</v>
      </c>
      <c r="C72" s="104">
        <f>Results!M93</f>
        <v>11.924793243408203</v>
      </c>
      <c r="D72" s="129">
        <f t="shared" si="2"/>
        <v>6.386367091040543</v>
      </c>
      <c r="E72" s="111">
        <f t="shared" si="3"/>
        <v>2434260.7189433347</v>
      </c>
      <c r="F72" s="112">
        <f t="shared" si="4"/>
        <v>48685214.378866695</v>
      </c>
      <c r="G72" s="115">
        <v>100</v>
      </c>
      <c r="H72" s="111">
        <f t="shared" si="5"/>
        <v>4868521437.8866692</v>
      </c>
      <c r="I72" s="111">
        <f t="shared" si="6"/>
        <v>33119193.455011357</v>
      </c>
      <c r="J72" s="131">
        <v>147</v>
      </c>
      <c r="K72" s="95">
        <f t="shared" si="7"/>
        <v>7.5200797519563487</v>
      </c>
    </row>
    <row r="73" spans="2:11" x14ac:dyDescent="0.15">
      <c r="B73" s="103" t="str">
        <f>Results!L94</f>
        <v>31i1</v>
      </c>
      <c r="C73" s="104">
        <f>Results!M94</f>
        <v>11.518941879272461</v>
      </c>
      <c r="D73" s="129">
        <f t="shared" si="2"/>
        <v>6.5010223435211083</v>
      </c>
      <c r="E73" s="111">
        <f t="shared" si="3"/>
        <v>3169730.5346970558</v>
      </c>
      <c r="F73" s="112">
        <f t="shared" si="4"/>
        <v>63394610.693941116</v>
      </c>
      <c r="G73" s="115">
        <v>100</v>
      </c>
      <c r="H73" s="111">
        <f t="shared" si="5"/>
        <v>6339461069.3941116</v>
      </c>
      <c r="I73" s="111">
        <f t="shared" si="6"/>
        <v>16466132.647776913</v>
      </c>
      <c r="J73" s="131">
        <v>385</v>
      </c>
      <c r="K73" s="95">
        <f t="shared" si="7"/>
        <v>7.2165916096765894</v>
      </c>
    </row>
    <row r="74" spans="2:11" x14ac:dyDescent="0.15">
      <c r="B74" s="103" t="str">
        <f>Results!L95</f>
        <v>31i2</v>
      </c>
      <c r="C74" s="104">
        <f>Results!M95</f>
        <v>12.266372680664062</v>
      </c>
      <c r="D74" s="129">
        <f t="shared" si="2"/>
        <v>6.2898690129716437</v>
      </c>
      <c r="E74" s="111">
        <f t="shared" si="3"/>
        <v>1949256.5981870065</v>
      </c>
      <c r="F74" s="112">
        <f t="shared" si="4"/>
        <v>38985131.963740133</v>
      </c>
      <c r="G74" s="115">
        <v>100</v>
      </c>
      <c r="H74" s="111">
        <f t="shared" si="5"/>
        <v>3898513196.3740134</v>
      </c>
      <c r="I74" s="111">
        <f t="shared" si="6"/>
        <v>34500116.782070912</v>
      </c>
      <c r="J74" s="131">
        <v>113</v>
      </c>
      <c r="K74" s="95">
        <f t="shared" si="7"/>
        <v>7.5378205651522059</v>
      </c>
    </row>
    <row r="75" spans="2:11" x14ac:dyDescent="0.15">
      <c r="B75" s="103" t="str">
        <f>Results!L96</f>
        <v>31i3</v>
      </c>
      <c r="C75" s="104">
        <f>Results!M96</f>
        <v>12.179848670959473</v>
      </c>
      <c r="D75" s="129">
        <f t="shared" si="2"/>
        <v>6.3143125237121733</v>
      </c>
      <c r="E75" s="111">
        <f t="shared" si="3"/>
        <v>2062113.3018600231</v>
      </c>
      <c r="F75" s="112">
        <f t="shared" si="4"/>
        <v>41242266.037200458</v>
      </c>
      <c r="G75" s="115">
        <v>100</v>
      </c>
      <c r="H75" s="111">
        <f t="shared" si="5"/>
        <v>4124226603.720046</v>
      </c>
      <c r="I75" s="111">
        <f t="shared" si="6"/>
        <v>28840745.480559763</v>
      </c>
      <c r="J75" s="131">
        <v>143</v>
      </c>
      <c r="K75" s="95">
        <f t="shared" si="7"/>
        <v>7.4600064819110932</v>
      </c>
    </row>
    <row r="76" spans="2:11" x14ac:dyDescent="0.15">
      <c r="B76" s="103" t="str">
        <f>Results!L97</f>
        <v>Licuc1</v>
      </c>
      <c r="C76" s="104">
        <f>Results!M97</f>
        <v>21.458965301513672</v>
      </c>
      <c r="D76" s="129">
        <f t="shared" si="2"/>
        <v>3.6929108134127109</v>
      </c>
      <c r="E76" s="111">
        <f t="shared" si="3"/>
        <v>4930.7253632585953</v>
      </c>
      <c r="F76" s="112">
        <f t="shared" si="4"/>
        <v>98614.507265171909</v>
      </c>
      <c r="G76" s="115">
        <v>100</v>
      </c>
      <c r="H76" s="111">
        <f t="shared" si="5"/>
        <v>9861450.7265171912</v>
      </c>
      <c r="I76" s="111">
        <f t="shared" si="6"/>
        <v>27317.038023593326</v>
      </c>
      <c r="J76" s="131">
        <v>361</v>
      </c>
      <c r="K76" s="95">
        <f t="shared" si="7"/>
        <v>4.4364336071710344</v>
      </c>
    </row>
    <row r="77" spans="2:11" x14ac:dyDescent="0.15">
      <c r="B77" s="103" t="str">
        <f>Results!L98</f>
        <v>Licuc2</v>
      </c>
      <c r="C77" s="104">
        <f>Results!M98</f>
        <v>23.943706512451172</v>
      </c>
      <c r="D77" s="129">
        <f t="shared" ref="D77:D102" si="8">(C77-$B$9)/$D$9</f>
        <v>2.9909576944535736</v>
      </c>
      <c r="E77" s="111">
        <f t="shared" ref="E77:E102" si="9">10^D77</f>
        <v>979.39457585925993</v>
      </c>
      <c r="F77" s="112">
        <f t="shared" ref="F77:F102" si="10">E77*20</f>
        <v>19587.891517185199</v>
      </c>
      <c r="G77" s="115">
        <v>100</v>
      </c>
      <c r="H77" s="111">
        <f t="shared" ref="H77:H102" si="11">F77*G77</f>
        <v>1958789.1517185199</v>
      </c>
      <c r="I77" s="111">
        <f t="shared" ref="I77:I102" si="12">H77/J77</f>
        <v>5580.5958738419367</v>
      </c>
      <c r="J77" s="131">
        <v>351</v>
      </c>
      <c r="K77" s="95">
        <f t="shared" ref="K77:K102" si="13">LOG(I77)</f>
        <v>3.746680573651731</v>
      </c>
    </row>
    <row r="78" spans="2:11" x14ac:dyDescent="0.15">
      <c r="B78" s="103" t="str">
        <f>Results!L99</f>
        <v>Licuc3</v>
      </c>
      <c r="C78" s="104">
        <f>Results!M99</f>
        <v>17.926542282104492</v>
      </c>
      <c r="D78" s="129">
        <f t="shared" si="8"/>
        <v>4.6908398311480299</v>
      </c>
      <c r="E78" s="111">
        <f t="shared" si="9"/>
        <v>49072.686152571187</v>
      </c>
      <c r="F78" s="112">
        <f t="shared" si="10"/>
        <v>981453.72305142367</v>
      </c>
      <c r="G78" s="115">
        <v>100</v>
      </c>
      <c r="H78" s="111">
        <f t="shared" si="11"/>
        <v>98145372.305142373</v>
      </c>
      <c r="I78" s="111">
        <f t="shared" si="12"/>
        <v>264542.78249364521</v>
      </c>
      <c r="J78" s="131">
        <v>371</v>
      </c>
      <c r="K78" s="95">
        <f t="shared" si="13"/>
        <v>5.422495917196966</v>
      </c>
    </row>
    <row r="79" spans="2:11" x14ac:dyDescent="0.15">
      <c r="B79" s="103" t="str">
        <f>Results!L100</f>
        <v>25uc1</v>
      </c>
      <c r="C79" s="104">
        <f>Results!M100</f>
        <v>16.104619979858398</v>
      </c>
      <c r="D79" s="129">
        <f t="shared" si="8"/>
        <v>5.2055429466810654</v>
      </c>
      <c r="E79" s="111">
        <f t="shared" si="9"/>
        <v>160525.09909305561</v>
      </c>
      <c r="F79" s="112">
        <f t="shared" si="10"/>
        <v>3210501.9818611122</v>
      </c>
      <c r="G79" s="115">
        <v>100</v>
      </c>
      <c r="H79" s="111">
        <f t="shared" si="11"/>
        <v>321050198.18611121</v>
      </c>
      <c r="I79" s="111">
        <f t="shared" si="12"/>
        <v>821100.25111537392</v>
      </c>
      <c r="J79" s="131">
        <v>391</v>
      </c>
      <c r="K79" s="95">
        <f t="shared" si="13"/>
        <v>5.9143961849491804</v>
      </c>
    </row>
    <row r="80" spans="2:11" x14ac:dyDescent="0.15">
      <c r="B80" s="103" t="str">
        <f>Results!L101</f>
        <v>25uc2</v>
      </c>
      <c r="C80" s="104">
        <f>Results!M101</f>
        <v>12.578741073608398</v>
      </c>
      <c r="D80" s="129">
        <f t="shared" si="8"/>
        <v>6.2016232162961824</v>
      </c>
      <c r="E80" s="111">
        <f t="shared" si="9"/>
        <v>1590827.9631590731</v>
      </c>
      <c r="F80" s="112">
        <f t="shared" si="10"/>
        <v>31816559.263181463</v>
      </c>
      <c r="G80" s="115">
        <v>100</v>
      </c>
      <c r="H80" s="111">
        <f t="shared" si="11"/>
        <v>3181655926.3181462</v>
      </c>
      <c r="I80" s="111">
        <f t="shared" si="12"/>
        <v>8242631.9334666999</v>
      </c>
      <c r="J80" s="131">
        <v>386</v>
      </c>
      <c r="K80" s="95">
        <f t="shared" si="13"/>
        <v>6.9160659072884085</v>
      </c>
    </row>
    <row r="81" spans="2:11" x14ac:dyDescent="0.15">
      <c r="B81" s="103" t="str">
        <f>Results!L102</f>
        <v>25uc3</v>
      </c>
      <c r="C81" s="104">
        <f>Results!M102</f>
        <v>13.490165710449219</v>
      </c>
      <c r="D81" s="129">
        <f t="shared" si="8"/>
        <v>5.9441407212538833</v>
      </c>
      <c r="E81" s="111">
        <f t="shared" si="9"/>
        <v>879307.38619584404</v>
      </c>
      <c r="F81" s="112">
        <f t="shared" si="10"/>
        <v>17586147.723916881</v>
      </c>
      <c r="G81" s="115">
        <v>100</v>
      </c>
      <c r="H81" s="111">
        <f t="shared" si="11"/>
        <v>1758614772.3916881</v>
      </c>
      <c r="I81" s="111">
        <f t="shared" si="12"/>
        <v>4689639.3930445015</v>
      </c>
      <c r="J81" s="131">
        <v>375</v>
      </c>
      <c r="K81" s="95">
        <f t="shared" si="13"/>
        <v>6.6711394491901466</v>
      </c>
    </row>
    <row r="82" spans="2:11" x14ac:dyDescent="0.15">
      <c r="B82" s="103" t="str">
        <f>Results!L103</f>
        <v>31uc1</v>
      </c>
      <c r="C82" s="104">
        <f>Results!M103</f>
        <v>13.661206245422363</v>
      </c>
      <c r="D82" s="129">
        <f t="shared" si="8"/>
        <v>5.8958208252162843</v>
      </c>
      <c r="E82" s="111">
        <f t="shared" si="9"/>
        <v>786721.14897479827</v>
      </c>
      <c r="F82" s="112">
        <f t="shared" si="10"/>
        <v>15734422.979495965</v>
      </c>
      <c r="G82" s="115">
        <v>100</v>
      </c>
      <c r="H82" s="111">
        <f t="shared" si="11"/>
        <v>1573442297.9495964</v>
      </c>
      <c r="I82" s="111">
        <f t="shared" si="12"/>
        <v>4444752.2540949052</v>
      </c>
      <c r="J82" s="131">
        <v>354</v>
      </c>
      <c r="K82" s="95">
        <f t="shared" si="13"/>
        <v>6.6478475588544779</v>
      </c>
    </row>
    <row r="83" spans="2:11" x14ac:dyDescent="0.15">
      <c r="B83" s="103" t="str">
        <f>Results!L104</f>
        <v>31uc2</v>
      </c>
      <c r="C83" s="104">
        <f>Results!M104</f>
        <v>13.528457641601562</v>
      </c>
      <c r="D83" s="129">
        <f t="shared" si="8"/>
        <v>5.9333230391608591</v>
      </c>
      <c r="E83" s="111">
        <f t="shared" si="9"/>
        <v>857675.56868748181</v>
      </c>
      <c r="F83" s="112">
        <f t="shared" si="10"/>
        <v>17153511.373749636</v>
      </c>
      <c r="G83" s="115">
        <v>100</v>
      </c>
      <c r="H83" s="111">
        <f t="shared" si="11"/>
        <v>1715351137.3749635</v>
      </c>
      <c r="I83" s="111">
        <f t="shared" si="12"/>
        <v>4398336.2496793941</v>
      </c>
      <c r="J83" s="131">
        <v>390</v>
      </c>
      <c r="K83" s="95">
        <f t="shared" si="13"/>
        <v>6.6432884277983417</v>
      </c>
    </row>
    <row r="84" spans="2:11" x14ac:dyDescent="0.15">
      <c r="B84" s="103" t="str">
        <f>Results!L105</f>
        <v>31uc3</v>
      </c>
      <c r="C84" s="104">
        <f>Results!M105</f>
        <v>13.127445220947266</v>
      </c>
      <c r="D84" s="129">
        <f t="shared" si="8"/>
        <v>6.0466112633753362</v>
      </c>
      <c r="E84" s="111">
        <f t="shared" si="9"/>
        <v>1113297.5757486329</v>
      </c>
      <c r="F84" s="112">
        <f t="shared" si="10"/>
        <v>22265951.514972657</v>
      </c>
      <c r="G84" s="115">
        <v>100</v>
      </c>
      <c r="H84" s="111">
        <f t="shared" si="11"/>
        <v>2226595151.4972658</v>
      </c>
      <c r="I84" s="111">
        <f t="shared" si="12"/>
        <v>5921795.6156842178</v>
      </c>
      <c r="J84" s="131">
        <v>376</v>
      </c>
      <c r="K84" s="95">
        <f t="shared" si="13"/>
        <v>6.7724534141116575</v>
      </c>
    </row>
    <row r="85" spans="2:11" x14ac:dyDescent="0.15">
      <c r="B85" s="103" t="str">
        <f>Results!L106</f>
        <v>LicA1</v>
      </c>
      <c r="C85" s="104">
        <f>Results!M106</f>
        <v>25.00969123840332</v>
      </c>
      <c r="D85" s="129">
        <f t="shared" si="8"/>
        <v>2.6898111203753068</v>
      </c>
      <c r="E85" s="111">
        <f t="shared" si="9"/>
        <v>489.56585528602517</v>
      </c>
      <c r="F85" s="112">
        <f t="shared" si="10"/>
        <v>9791.3171057205036</v>
      </c>
      <c r="G85" s="115">
        <v>100</v>
      </c>
      <c r="H85" s="111">
        <f t="shared" si="11"/>
        <v>979131.71057205042</v>
      </c>
      <c r="I85" s="111">
        <f t="shared" si="12"/>
        <v>4970.2117287921337</v>
      </c>
      <c r="J85" s="131">
        <v>197</v>
      </c>
      <c r="K85" s="95">
        <f t="shared" si="13"/>
        <v>3.6963748898776951</v>
      </c>
    </row>
    <row r="86" spans="2:11" x14ac:dyDescent="0.15">
      <c r="B86" s="103" t="str">
        <f>Results!L107</f>
        <v>LicA2</v>
      </c>
      <c r="C86" s="104">
        <f>Results!M107</f>
        <v>22.289251327514648</v>
      </c>
      <c r="D86" s="129">
        <f t="shared" si="8"/>
        <v>3.4583504241801948</v>
      </c>
      <c r="E86" s="111">
        <f t="shared" si="9"/>
        <v>2873.0978965217128</v>
      </c>
      <c r="F86" s="112">
        <f t="shared" si="10"/>
        <v>57461.957930434255</v>
      </c>
      <c r="G86" s="115">
        <v>100</v>
      </c>
      <c r="H86" s="111">
        <f t="shared" si="11"/>
        <v>5746195.7930434253</v>
      </c>
      <c r="I86" s="111">
        <f t="shared" si="12"/>
        <v>47884.964942028542</v>
      </c>
      <c r="J86" s="131">
        <v>120</v>
      </c>
      <c r="K86" s="95">
        <f t="shared" si="13"/>
        <v>4.6801991737965514</v>
      </c>
    </row>
    <row r="87" spans="2:11" x14ac:dyDescent="0.15">
      <c r="B87" s="103" t="str">
        <f>Results!L108</f>
        <v>LicA3</v>
      </c>
      <c r="C87" s="104">
        <f>Results!M108</f>
        <v>18.013767242431641</v>
      </c>
      <c r="D87" s="129">
        <f t="shared" si="8"/>
        <v>4.6661982979842493</v>
      </c>
      <c r="E87" s="111">
        <f t="shared" si="9"/>
        <v>46365.857698229614</v>
      </c>
      <c r="F87" s="112">
        <f t="shared" si="10"/>
        <v>927317.15396459226</v>
      </c>
      <c r="G87" s="115">
        <v>100</v>
      </c>
      <c r="H87" s="111">
        <f t="shared" si="11"/>
        <v>92731715.396459222</v>
      </c>
      <c r="I87" s="111">
        <f t="shared" si="12"/>
        <v>697230.94283052045</v>
      </c>
      <c r="J87" s="131">
        <v>133</v>
      </c>
      <c r="K87" s="95">
        <f t="shared" si="13"/>
        <v>5.8433766526811457</v>
      </c>
    </row>
    <row r="88" spans="2:11" x14ac:dyDescent="0.15">
      <c r="B88" s="103" t="str">
        <f>Results!L109</f>
        <v>25A1</v>
      </c>
      <c r="C88" s="104">
        <f>Results!M109</f>
        <v>18.782819747924805</v>
      </c>
      <c r="D88" s="129">
        <f t="shared" si="8"/>
        <v>4.4489367165777161</v>
      </c>
      <c r="E88" s="111">
        <f t="shared" si="9"/>
        <v>28114.911228136058</v>
      </c>
      <c r="F88" s="112">
        <f t="shared" si="10"/>
        <v>562298.22456272109</v>
      </c>
      <c r="G88" s="115">
        <v>100</v>
      </c>
      <c r="H88" s="111">
        <f t="shared" si="11"/>
        <v>56229822.45627211</v>
      </c>
      <c r="I88" s="111">
        <f t="shared" si="12"/>
        <v>297512.28812842385</v>
      </c>
      <c r="J88" s="131">
        <v>189</v>
      </c>
      <c r="K88" s="95">
        <f t="shared" si="13"/>
        <v>5.4735049080684535</v>
      </c>
    </row>
    <row r="89" spans="2:11" x14ac:dyDescent="0.15">
      <c r="B89" s="103" t="str">
        <f>Results!L110</f>
        <v>25A2</v>
      </c>
      <c r="C89" s="104">
        <f>Results!M110</f>
        <v>12.306718826293945</v>
      </c>
      <c r="D89" s="129">
        <f t="shared" si="8"/>
        <v>6.2784710039402771</v>
      </c>
      <c r="E89" s="111">
        <f t="shared" si="9"/>
        <v>1898764.06518726</v>
      </c>
      <c r="F89" s="112">
        <f t="shared" si="10"/>
        <v>37975281.303745203</v>
      </c>
      <c r="G89" s="115">
        <v>100</v>
      </c>
      <c r="H89" s="111">
        <f t="shared" si="11"/>
        <v>3797528130.3745203</v>
      </c>
      <c r="I89" s="111">
        <f t="shared" si="12"/>
        <v>20527179.083105516</v>
      </c>
      <c r="J89" s="131">
        <v>185</v>
      </c>
      <c r="K89" s="95">
        <f t="shared" si="13"/>
        <v>7.3123292712012455</v>
      </c>
    </row>
    <row r="90" spans="2:11" x14ac:dyDescent="0.15">
      <c r="B90" s="103" t="str">
        <f>Results!L111</f>
        <v>25A3</v>
      </c>
      <c r="C90" s="104">
        <f>Results!M111</f>
        <v>14.074987411499023</v>
      </c>
      <c r="D90" s="129">
        <f t="shared" si="8"/>
        <v>5.7789253598794845</v>
      </c>
      <c r="E90" s="111">
        <f t="shared" si="9"/>
        <v>601070.42549943796</v>
      </c>
      <c r="F90" s="112">
        <f t="shared" si="10"/>
        <v>12021408.509988759</v>
      </c>
      <c r="G90" s="115">
        <v>100</v>
      </c>
      <c r="H90" s="111">
        <f t="shared" si="11"/>
        <v>1202140850.9988759</v>
      </c>
      <c r="I90" s="111">
        <f t="shared" si="12"/>
        <v>5670475.7122588484</v>
      </c>
      <c r="J90" s="131">
        <v>212</v>
      </c>
      <c r="K90" s="95">
        <f t="shared" si="13"/>
        <v>6.753619494614715</v>
      </c>
    </row>
    <row r="91" spans="2:11" x14ac:dyDescent="0.15">
      <c r="B91" s="103" t="str">
        <f>Results!L112</f>
        <v>31A1</v>
      </c>
      <c r="C91" s="104">
        <f>Results!M112</f>
        <v>14.277260780334473</v>
      </c>
      <c r="D91" s="129">
        <f t="shared" si="8"/>
        <v>5.7217820157310442</v>
      </c>
      <c r="E91" s="111">
        <f t="shared" si="9"/>
        <v>526965.29674880404</v>
      </c>
      <c r="F91" s="112">
        <f t="shared" si="10"/>
        <v>10539305.93497608</v>
      </c>
      <c r="G91" s="115">
        <v>100</v>
      </c>
      <c r="H91" s="111">
        <f t="shared" si="11"/>
        <v>1053930593.4976081</v>
      </c>
      <c r="I91" s="111">
        <f t="shared" si="12"/>
        <v>6933753.9045895264</v>
      </c>
      <c r="J91" s="131">
        <v>152</v>
      </c>
      <c r="K91" s="95">
        <f t="shared" si="13"/>
        <v>6.8409684234502537</v>
      </c>
    </row>
    <row r="92" spans="2:11" x14ac:dyDescent="0.15">
      <c r="B92" s="103" t="str">
        <f>Results!L113</f>
        <v>31A2</v>
      </c>
      <c r="C92" s="104">
        <f>Results!M113</f>
        <v>14.861587524414062</v>
      </c>
      <c r="D92" s="129">
        <f t="shared" si="8"/>
        <v>5.5567064824351045</v>
      </c>
      <c r="E92" s="111">
        <f t="shared" si="9"/>
        <v>360335.02857781417</v>
      </c>
      <c r="F92" s="112">
        <f t="shared" si="10"/>
        <v>7206700.5715562832</v>
      </c>
      <c r="G92" s="115">
        <v>100</v>
      </c>
      <c r="H92" s="111">
        <f t="shared" si="11"/>
        <v>720670057.15562832</v>
      </c>
      <c r="I92" s="111">
        <f t="shared" si="12"/>
        <v>4649484.2397137312</v>
      </c>
      <c r="J92" s="131">
        <v>155</v>
      </c>
      <c r="K92" s="95">
        <f t="shared" si="13"/>
        <v>6.6674047799287948</v>
      </c>
    </row>
    <row r="93" spans="2:11" x14ac:dyDescent="0.15">
      <c r="B93" s="103" t="str">
        <f>Results!L114</f>
        <v>31A3</v>
      </c>
      <c r="C93" s="104">
        <f>Results!M114</f>
        <v>15.829209327697754</v>
      </c>
      <c r="D93" s="129">
        <f t="shared" si="8"/>
        <v>5.2833479774133369</v>
      </c>
      <c r="E93" s="111">
        <f t="shared" si="9"/>
        <v>192020.66854578775</v>
      </c>
      <c r="F93" s="112">
        <f t="shared" si="10"/>
        <v>3840413.3709157547</v>
      </c>
      <c r="G93" s="115">
        <v>100</v>
      </c>
      <c r="H93" s="111">
        <f t="shared" si="11"/>
        <v>384041337.09157544</v>
      </c>
      <c r="I93" s="111">
        <f t="shared" si="12"/>
        <v>2909404.0688755717</v>
      </c>
      <c r="J93" s="131">
        <v>132</v>
      </c>
      <c r="K93" s="95">
        <f t="shared" si="13"/>
        <v>6.4638040418714686</v>
      </c>
    </row>
    <row r="94" spans="2:11" x14ac:dyDescent="0.15">
      <c r="B94" s="103" t="str">
        <f>Results!L115</f>
        <v>LicJ1</v>
      </c>
      <c r="C94" s="104">
        <f>Results!M115</f>
        <v>17.541343688964844</v>
      </c>
      <c r="D94" s="129">
        <f t="shared" si="8"/>
        <v>4.7996605617266601</v>
      </c>
      <c r="E94" s="111">
        <f t="shared" si="9"/>
        <v>63046.439003158652</v>
      </c>
      <c r="F94" s="112">
        <f t="shared" si="10"/>
        <v>1260928.780063173</v>
      </c>
      <c r="G94" s="115">
        <v>100</v>
      </c>
      <c r="H94" s="111">
        <f t="shared" si="11"/>
        <v>126092878.0063173</v>
      </c>
      <c r="I94" s="111">
        <f t="shared" si="12"/>
        <v>581073.17053602438</v>
      </c>
      <c r="J94" s="131">
        <v>217</v>
      </c>
      <c r="K94" s="95">
        <f t="shared" si="13"/>
        <v>5.7642308235421122</v>
      </c>
    </row>
    <row r="95" spans="2:11" x14ac:dyDescent="0.15">
      <c r="B95" s="103" t="str">
        <f>Results!L116</f>
        <v>LicJ2</v>
      </c>
      <c r="C95" s="104">
        <f>Results!M116</f>
        <v>19.547693252563477</v>
      </c>
      <c r="D95" s="129">
        <f t="shared" si="8"/>
        <v>4.2328557259993271</v>
      </c>
      <c r="E95" s="111">
        <f t="shared" si="9"/>
        <v>17094.473369406933</v>
      </c>
      <c r="F95" s="112">
        <f t="shared" si="10"/>
        <v>341889.46738813864</v>
      </c>
      <c r="G95" s="115">
        <v>100</v>
      </c>
      <c r="H95" s="111">
        <f t="shared" si="11"/>
        <v>34188946.738813862</v>
      </c>
      <c r="I95" s="111">
        <f t="shared" si="12"/>
        <v>207205.7378109931</v>
      </c>
      <c r="J95" s="131">
        <v>165</v>
      </c>
      <c r="K95" s="95">
        <f t="shared" si="13"/>
        <v>5.3164017774494026</v>
      </c>
    </row>
    <row r="96" spans="2:11" x14ac:dyDescent="0.15">
      <c r="B96" s="103" t="str">
        <f>Results!L117</f>
        <v>LicJ3</v>
      </c>
      <c r="C96" s="104">
        <f>Results!M117</f>
        <v>18.213823318481445</v>
      </c>
      <c r="D96" s="129">
        <f t="shared" si="8"/>
        <v>4.6096813512971124</v>
      </c>
      <c r="E96" s="111">
        <f t="shared" si="9"/>
        <v>40708.148610424971</v>
      </c>
      <c r="F96" s="112">
        <f t="shared" si="10"/>
        <v>814162.97220849944</v>
      </c>
      <c r="G96" s="115">
        <v>100</v>
      </c>
      <c r="H96" s="111">
        <f t="shared" si="11"/>
        <v>81416297.220849946</v>
      </c>
      <c r="I96" s="111">
        <f t="shared" si="12"/>
        <v>385859.22853483388</v>
      </c>
      <c r="J96" s="131">
        <v>211</v>
      </c>
      <c r="K96" s="95">
        <f t="shared" si="13"/>
        <v>5.5864288916634015</v>
      </c>
    </row>
    <row r="97" spans="2:11" x14ac:dyDescent="0.15">
      <c r="B97" s="103" t="str">
        <f>Results!L118</f>
        <v>25J1</v>
      </c>
      <c r="C97" s="104">
        <f>Results!M118</f>
        <v>14.196586608886719</v>
      </c>
      <c r="D97" s="129">
        <f t="shared" si="8"/>
        <v>5.744572914846783</v>
      </c>
      <c r="E97" s="111">
        <f t="shared" si="9"/>
        <v>555357.8497879405</v>
      </c>
      <c r="F97" s="112">
        <f t="shared" si="10"/>
        <v>11107156.995758809</v>
      </c>
      <c r="G97" s="115">
        <v>100</v>
      </c>
      <c r="H97" s="111">
        <f t="shared" si="11"/>
        <v>1110715699.575881</v>
      </c>
      <c r="I97" s="111">
        <f t="shared" si="12"/>
        <v>7259579.735790072</v>
      </c>
      <c r="J97" s="131">
        <v>153</v>
      </c>
      <c r="K97" s="95">
        <f t="shared" si="13"/>
        <v>6.8609114796931658</v>
      </c>
    </row>
    <row r="98" spans="2:11" x14ac:dyDescent="0.15">
      <c r="B98" s="103" t="str">
        <f>Results!L119</f>
        <v>25J2</v>
      </c>
      <c r="C98" s="104">
        <f>Results!M119</f>
        <v>14.196693420410156</v>
      </c>
      <c r="D98" s="129">
        <f t="shared" si="8"/>
        <v>5.7445427400013349</v>
      </c>
      <c r="E98" s="111">
        <f t="shared" si="9"/>
        <v>555319.26478207705</v>
      </c>
      <c r="F98" s="112">
        <f t="shared" si="10"/>
        <v>11106385.295641541</v>
      </c>
      <c r="G98" s="115">
        <v>100</v>
      </c>
      <c r="H98" s="111">
        <f t="shared" si="11"/>
        <v>1110638529.5641541</v>
      </c>
      <c r="I98" s="111">
        <f t="shared" si="12"/>
        <v>6136124.4727301337</v>
      </c>
      <c r="J98" s="131">
        <v>181</v>
      </c>
      <c r="K98" s="95">
        <f t="shared" si="13"/>
        <v>6.7878941607961316</v>
      </c>
    </row>
    <row r="99" spans="2:11" x14ac:dyDescent="0.15">
      <c r="B99" s="103" t="str">
        <f>Results!L120</f>
        <v>25J3</v>
      </c>
      <c r="C99" s="104">
        <f>Results!M120</f>
        <v>13.718342781066895</v>
      </c>
      <c r="D99" s="129">
        <f t="shared" si="8"/>
        <v>5.879679438247833</v>
      </c>
      <c r="E99" s="111">
        <f t="shared" si="9"/>
        <v>758017.85980356787</v>
      </c>
      <c r="F99" s="112">
        <f t="shared" si="10"/>
        <v>15160357.196071357</v>
      </c>
      <c r="G99" s="115">
        <v>100</v>
      </c>
      <c r="H99" s="111">
        <f t="shared" si="11"/>
        <v>1516035719.6071358</v>
      </c>
      <c r="I99" s="111">
        <f t="shared" si="12"/>
        <v>9908730.1935106907</v>
      </c>
      <c r="J99" s="131">
        <v>153</v>
      </c>
      <c r="K99" s="95">
        <f t="shared" si="13"/>
        <v>6.9960180030942158</v>
      </c>
    </row>
    <row r="100" spans="2:11" x14ac:dyDescent="0.15">
      <c r="B100" s="103" t="str">
        <f>Results!L121</f>
        <v>31J1</v>
      </c>
      <c r="C100" s="104">
        <f>Results!M121</f>
        <v>14.294073104858398</v>
      </c>
      <c r="D100" s="129">
        <f t="shared" si="8"/>
        <v>5.7170324411739131</v>
      </c>
      <c r="E100" s="111">
        <f t="shared" si="9"/>
        <v>521233.64505541587</v>
      </c>
      <c r="F100" s="112">
        <f t="shared" si="10"/>
        <v>10424672.901108317</v>
      </c>
      <c r="G100" s="115">
        <v>100</v>
      </c>
      <c r="H100" s="111">
        <f t="shared" si="11"/>
        <v>1042467290.1108317</v>
      </c>
      <c r="I100" s="111">
        <f t="shared" si="12"/>
        <v>8687227.4175902642</v>
      </c>
      <c r="J100" s="131">
        <v>120</v>
      </c>
      <c r="K100" s="95">
        <f t="shared" si="13"/>
        <v>6.9388811907902701</v>
      </c>
    </row>
    <row r="101" spans="2:11" x14ac:dyDescent="0.15">
      <c r="B101" s="103" t="str">
        <f>Results!L122</f>
        <v>31J2</v>
      </c>
      <c r="C101" s="104">
        <f>Results!M122</f>
        <v>13.722775459289551</v>
      </c>
      <c r="D101" s="129">
        <f t="shared" si="8"/>
        <v>5.8784271821617509</v>
      </c>
      <c r="E101" s="111">
        <f t="shared" si="9"/>
        <v>755835.31935856282</v>
      </c>
      <c r="F101" s="112">
        <f t="shared" si="10"/>
        <v>15116706.387171257</v>
      </c>
      <c r="G101" s="115">
        <v>100</v>
      </c>
      <c r="H101" s="111">
        <f t="shared" si="11"/>
        <v>1511670638.7171257</v>
      </c>
      <c r="I101" s="111">
        <f t="shared" si="12"/>
        <v>8492531.6781861</v>
      </c>
      <c r="J101" s="131">
        <v>178</v>
      </c>
      <c r="K101" s="95">
        <f t="shared" si="13"/>
        <v>6.9290371755168385</v>
      </c>
    </row>
    <row r="102" spans="2:11" x14ac:dyDescent="0.15">
      <c r="B102" s="103" t="str">
        <f>Results!L123</f>
        <v>31J3</v>
      </c>
      <c r="C102" s="104">
        <f>Results!M123</f>
        <v>13.756112098693848</v>
      </c>
      <c r="D102" s="129">
        <f t="shared" si="8"/>
        <v>5.8690093973628938</v>
      </c>
      <c r="E102" s="111">
        <f t="shared" si="9"/>
        <v>739621.27897874604</v>
      </c>
      <c r="F102" s="112">
        <f t="shared" si="10"/>
        <v>14792425.57957492</v>
      </c>
      <c r="G102" s="115">
        <v>100</v>
      </c>
      <c r="H102" s="111">
        <f t="shared" si="11"/>
        <v>1479242557.9574921</v>
      </c>
      <c r="I102" s="111">
        <f t="shared" si="12"/>
        <v>7952916.9782660864</v>
      </c>
      <c r="J102" s="131">
        <v>186</v>
      </c>
      <c r="K102" s="95">
        <f t="shared" si="13"/>
        <v>6.9005264488089599</v>
      </c>
    </row>
    <row r="103" spans="2:11" x14ac:dyDescent="0.15">
      <c r="B103" s="103" t="str">
        <f>'[1]Results Summary'!B19</f>
        <v>Mesa1g</v>
      </c>
      <c r="C103" s="103">
        <f>'[1]Results Summary'!C19</f>
        <v>12.139789581298828</v>
      </c>
      <c r="D103" s="103">
        <f>'[1]Results Summary'!D19</f>
        <v>6.0790001708608754</v>
      </c>
      <c r="E103" s="103">
        <f>'[1]Results Summary'!E19</f>
        <v>1199499.7750585335</v>
      </c>
      <c r="F103" s="103">
        <f>'[1]Results Summary'!F19</f>
        <v>23989995.501170672</v>
      </c>
      <c r="G103" s="103">
        <f>'[1]Results Summary'!G19</f>
        <v>10</v>
      </c>
      <c r="H103" s="103">
        <f>'[1]Results Summary'!H19</f>
        <v>239899955.01170671</v>
      </c>
      <c r="I103" s="111">
        <f>'[1]Results Summary'!I19</f>
        <v>1817423.9016038387</v>
      </c>
      <c r="J103" s="103">
        <f>'[1]Results Summary'!J19</f>
        <v>132</v>
      </c>
      <c r="K103" s="103">
        <f>'[1]Results Summary'!K19</f>
        <v>37</v>
      </c>
    </row>
    <row r="104" spans="2:11" x14ac:dyDescent="0.15">
      <c r="B104" s="103" t="str">
        <f>'[1]Results Summary'!B20</f>
        <v>Mesa2d</v>
      </c>
      <c r="C104" s="103">
        <f>'[1]Results Summary'!C20</f>
        <v>12.241203308105469</v>
      </c>
      <c r="D104" s="103">
        <f>'[1]Results Summary'!D20</f>
        <v>6.0449162146317974</v>
      </c>
      <c r="E104" s="103">
        <f>'[1]Results Summary'!E20</f>
        <v>1108960.8506362587</v>
      </c>
      <c r="F104" s="103">
        <f>'[1]Results Summary'!F20</f>
        <v>22179217.012725174</v>
      </c>
      <c r="G104" s="103">
        <f>'[1]Results Summary'!G20</f>
        <v>10</v>
      </c>
      <c r="H104" s="103">
        <f>'[1]Results Summary'!H20</f>
        <v>221792170.12725174</v>
      </c>
      <c r="I104" s="111">
        <f>'[1]Results Summary'!I20</f>
        <v>1211979.0717336161</v>
      </c>
      <c r="J104" s="103">
        <f>'[1]Results Summary'!J20</f>
        <v>183</v>
      </c>
      <c r="K104" s="103">
        <f>'[1]Results Summary'!K20</f>
        <v>28.2</v>
      </c>
    </row>
    <row r="105" spans="2:11" x14ac:dyDescent="0.15">
      <c r="B105" s="103" t="str">
        <f>'[1]Results Summary'!B21</f>
        <v>Mesa3d</v>
      </c>
      <c r="C105" s="103">
        <f>'[1]Results Summary'!C21</f>
        <v>11.20404052734375</v>
      </c>
      <c r="D105" s="103">
        <f>'[1]Results Summary'!D21</f>
        <v>6.3934943798866071</v>
      </c>
      <c r="E105" s="103">
        <f>'[1]Results Summary'!E21</f>
        <v>2474539.4386330731</v>
      </c>
      <c r="F105" s="103">
        <f>'[1]Results Summary'!F21</f>
        <v>49490788.772661462</v>
      </c>
      <c r="G105" s="103">
        <f>'[1]Results Summary'!G21</f>
        <v>10</v>
      </c>
      <c r="H105" s="103">
        <f>'[1]Results Summary'!H21</f>
        <v>494907887.72661459</v>
      </c>
      <c r="I105" s="111">
        <f>'[1]Results Summary'!I21</f>
        <v>2911222.8689800859</v>
      </c>
      <c r="J105" s="103">
        <f>'[1]Results Summary'!J21</f>
        <v>170</v>
      </c>
      <c r="K105" s="103">
        <f>'[1]Results Summary'!K21</f>
        <v>89</v>
      </c>
    </row>
    <row r="106" spans="2:11" x14ac:dyDescent="0.15">
      <c r="B106" s="103" t="str">
        <f>'[1]Results Summary'!B31</f>
        <v>Mesa1guc</v>
      </c>
      <c r="C106" s="103">
        <f>'[1]Results Summary'!C31</f>
        <v>14.381736755371094</v>
      </c>
      <c r="D106" s="103">
        <f>'[1]Results Summary'!D31</f>
        <v>5.3255081954138141</v>
      </c>
      <c r="E106" s="103">
        <f>'[1]Results Summary'!E31</f>
        <v>211596.36144469143</v>
      </c>
      <c r="F106" s="103">
        <f>'[1]Results Summary'!F31</f>
        <v>4231927.2288938286</v>
      </c>
      <c r="G106" s="103">
        <f>'[1]Results Summary'!G31</f>
        <v>10</v>
      </c>
      <c r="H106" s="103">
        <f>'[1]Results Summary'!H31</f>
        <v>42319272.288938284</v>
      </c>
      <c r="I106" s="111">
        <f>'[1]Results Summary'!I31</f>
        <v>182410.65641783742</v>
      </c>
      <c r="J106" s="103">
        <f>'[1]Results Summary'!J31</f>
        <v>232</v>
      </c>
      <c r="K106" s="103">
        <f>'[1]Results Summary'!K31</f>
        <v>8.94</v>
      </c>
    </row>
    <row r="107" spans="2:11" x14ac:dyDescent="0.15">
      <c r="B107" s="103" t="str">
        <f>'[1]Results Summary'!B32</f>
        <v>Mesa2duc</v>
      </c>
      <c r="C107" s="103">
        <f>'[1]Results Summary'!C32</f>
        <v>15.918337821960449</v>
      </c>
      <c r="D107" s="103">
        <f>'[1]Results Summary'!D32</f>
        <v>4.8090747189570866</v>
      </c>
      <c r="E107" s="103">
        <f>'[1]Results Summary'!E32</f>
        <v>64428.010228238811</v>
      </c>
      <c r="F107" s="103">
        <f>'[1]Results Summary'!F32</f>
        <v>1288560.2045647763</v>
      </c>
      <c r="G107" s="103">
        <f>'[1]Results Summary'!G32</f>
        <v>10</v>
      </c>
      <c r="H107" s="103">
        <f>'[1]Results Summary'!H32</f>
        <v>12885602.045647763</v>
      </c>
      <c r="I107" s="111">
        <f>'[1]Results Summary'!I32</f>
        <v>53914.652910660094</v>
      </c>
      <c r="J107" s="103">
        <f>'[1]Results Summary'!J32</f>
        <v>239</v>
      </c>
      <c r="K107" s="103">
        <f>'[1]Results Summary'!K32</f>
        <v>8.94</v>
      </c>
    </row>
    <row r="108" spans="2:11" x14ac:dyDescent="0.15">
      <c r="B108" s="103" t="str">
        <f>'[1]Results Summary'!B33</f>
        <v>Mesa3duc</v>
      </c>
      <c r="C108" s="103">
        <f>'[1]Results Summary'!C33</f>
        <v>13.077986717224121</v>
      </c>
      <c r="D108" s="103">
        <f>'[1]Results Summary'!D33</f>
        <v>5.7636831903884636</v>
      </c>
      <c r="E108" s="103">
        <f>'[1]Results Summary'!E33</f>
        <v>580340.91534885217</v>
      </c>
      <c r="F108" s="103">
        <f>'[1]Results Summary'!F33</f>
        <v>11606818.306977043</v>
      </c>
      <c r="G108" s="103">
        <f>'[1]Results Summary'!G33</f>
        <v>10</v>
      </c>
      <c r="H108" s="103">
        <f>'[1]Results Summary'!H33</f>
        <v>116068183.06977043</v>
      </c>
      <c r="I108" s="111">
        <f>'[1]Results Summary'!I33</f>
        <v>483617.42945737677</v>
      </c>
      <c r="J108" s="103">
        <f>'[1]Results Summary'!J33</f>
        <v>240</v>
      </c>
      <c r="K108" s="103">
        <f>'[1]Results Summary'!K33</f>
        <v>11</v>
      </c>
    </row>
    <row r="109" spans="2:11" x14ac:dyDescent="0.15">
      <c r="B109" s="134" t="str">
        <f>'[1]Results Summary'!B48</f>
        <v>M1g_YR1</v>
      </c>
      <c r="C109" s="134">
        <f>'[1]Results Summary'!C48</f>
        <v>14.355463981628418</v>
      </c>
      <c r="D109" s="134">
        <f>'[1]Results Summary'!D48</f>
        <v>5.3243200187284989</v>
      </c>
      <c r="E109" s="134">
        <f>'[1]Results Summary'!E48</f>
        <v>211018.25081138968</v>
      </c>
      <c r="F109" s="134">
        <f>'[1]Results Summary'!F48</f>
        <v>4220365.0162277939</v>
      </c>
      <c r="G109" s="134">
        <f>'[1]Results Summary'!G48</f>
        <v>20</v>
      </c>
      <c r="H109" s="134">
        <f>'[1]Results Summary'!H48</f>
        <v>84407300.324555874</v>
      </c>
      <c r="I109" s="111">
        <f>'[1]Results Summary'!I48</f>
        <v>424157.28806309483</v>
      </c>
      <c r="J109" s="134">
        <f>'[1]Results Summary'!J48</f>
        <v>199</v>
      </c>
      <c r="K109" s="134">
        <f>'[1]Results Summary'!K48</f>
        <v>0</v>
      </c>
    </row>
    <row r="110" spans="2:11" x14ac:dyDescent="0.15">
      <c r="B110" s="134" t="str">
        <f>'[1]Results Summary'!B49</f>
        <v>M2d_YR1</v>
      </c>
      <c r="C110" s="134">
        <f>'[1]Results Summary'!C49</f>
        <v>15.013834953308105</v>
      </c>
      <c r="D110" s="134">
        <f>'[1]Results Summary'!D49</f>
        <v>5.1313536996461764</v>
      </c>
      <c r="E110" s="134">
        <f>'[1]Results Summary'!E49</f>
        <v>135317.41714345865</v>
      </c>
      <c r="F110" s="134">
        <f>'[1]Results Summary'!F49</f>
        <v>2706348.3428691728</v>
      </c>
      <c r="G110" s="134">
        <f>'[1]Results Summary'!G49</f>
        <v>5</v>
      </c>
      <c r="H110" s="134">
        <f>'[1]Results Summary'!H49</f>
        <v>13531741.714345865</v>
      </c>
      <c r="I110" s="111">
        <f>'[1]Results Summary'!I49</f>
        <v>64131.477319174715</v>
      </c>
      <c r="J110" s="134">
        <f>'[1]Results Summary'!J49</f>
        <v>211</v>
      </c>
      <c r="K110" s="134">
        <f>'[1]Results Summary'!K49</f>
        <v>0</v>
      </c>
    </row>
    <row r="111" spans="2:11" x14ac:dyDescent="0.15">
      <c r="B111" s="134" t="str">
        <f>'[1]Results Summary'!B50</f>
        <v>M3d_YR1</v>
      </c>
      <c r="C111" s="134">
        <f>'[1]Results Summary'!C50</f>
        <v>12.406010627746582</v>
      </c>
      <c r="D111" s="134">
        <f>'[1]Results Summary'!D50</f>
        <v>5.8956982448394246</v>
      </c>
      <c r="E111" s="134">
        <f>'[1]Results Summary'!E50</f>
        <v>786499.12688949239</v>
      </c>
      <c r="F111" s="134">
        <f>'[1]Results Summary'!F50</f>
        <v>15729982.537789848</v>
      </c>
      <c r="G111" s="134">
        <f>'[1]Results Summary'!G50</f>
        <v>20</v>
      </c>
      <c r="H111" s="134">
        <f>'[1]Results Summary'!H50</f>
        <v>314599650.75579697</v>
      </c>
      <c r="I111" s="111">
        <f>'[1]Results Summary'!I50</f>
        <v>1527182.7706592085</v>
      </c>
      <c r="J111" s="134">
        <f>'[1]Results Summary'!J50</f>
        <v>206</v>
      </c>
      <c r="K111" s="134">
        <f>'[1]Results Summary'!K50</f>
        <v>0</v>
      </c>
    </row>
  </sheetData>
  <sortState xmlns:xlrd2="http://schemas.microsoft.com/office/spreadsheetml/2017/richdata2" ref="O12:Q34">
    <sortCondition ref="Q12:Q34"/>
    <sortCondition ref="O12:O34"/>
  </sortState>
  <mergeCells count="1">
    <mergeCell ref="K3:M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60E4-16C4-4C3D-86EB-9E2E961829C0}">
  <sheetPr>
    <pageSetUpPr fitToPage="1"/>
  </sheetPr>
  <dimension ref="A1:M996"/>
  <sheetViews>
    <sheetView zoomScale="90" zoomScaleNormal="90" zoomScalePageLayoutView="150" workbookViewId="0">
      <selection activeCell="A35" sqref="A35"/>
    </sheetView>
  </sheetViews>
  <sheetFormatPr baseColWidth="10" defaultColWidth="14.6640625" defaultRowHeight="15" customHeight="1" x14ac:dyDescent="0.2"/>
  <cols>
    <col min="1" max="1" width="13.33203125" style="50" customWidth="1"/>
    <col min="2" max="2" width="12" style="50" customWidth="1"/>
    <col min="3" max="3" width="24.83203125" style="50" customWidth="1"/>
    <col min="4" max="4" width="18.6640625" style="50" customWidth="1"/>
    <col min="5" max="5" width="12.5" style="50" customWidth="1"/>
    <col min="6" max="6" width="26" style="50" customWidth="1"/>
    <col min="7" max="7" width="21.33203125" style="50" customWidth="1"/>
    <col min="8" max="8" width="14" style="50" customWidth="1"/>
    <col min="9" max="9" width="7.33203125" style="47" customWidth="1"/>
    <col min="10" max="10" width="12" style="47" customWidth="1"/>
    <col min="11" max="11" width="8.83203125" style="47" customWidth="1"/>
    <col min="12" max="26" width="12" style="47" customWidth="1"/>
    <col min="27" max="16384" width="14.6640625" style="47"/>
  </cols>
  <sheetData>
    <row r="1" spans="1:6" ht="15.75" customHeight="1" x14ac:dyDescent="0.2">
      <c r="A1" s="96" t="s">
        <v>0</v>
      </c>
    </row>
    <row r="2" spans="1:6" ht="15.75" customHeight="1" x14ac:dyDescent="0.2">
      <c r="A2" s="96"/>
    </row>
    <row r="3" spans="1:6" ht="15.75" customHeight="1" x14ac:dyDescent="0.2">
      <c r="A3" s="96" t="s">
        <v>1</v>
      </c>
      <c r="B3" s="50" t="s">
        <v>2</v>
      </c>
    </row>
    <row r="4" spans="1:6" ht="15.75" customHeight="1" x14ac:dyDescent="0.2">
      <c r="A4" s="96"/>
    </row>
    <row r="5" spans="1:6" ht="15.75" customHeight="1" x14ac:dyDescent="0.2">
      <c r="A5" s="96" t="s">
        <v>3</v>
      </c>
    </row>
    <row r="6" spans="1:6" ht="15.75" customHeight="1" x14ac:dyDescent="0.2">
      <c r="A6" s="96"/>
    </row>
    <row r="7" spans="1:6" ht="15.75" customHeight="1" x14ac:dyDescent="0.2">
      <c r="A7" s="96" t="s">
        <v>4</v>
      </c>
    </row>
    <row r="8" spans="1:6" ht="15.75" customHeight="1" x14ac:dyDescent="0.2">
      <c r="A8" s="96" t="s">
        <v>5</v>
      </c>
    </row>
    <row r="9" spans="1:6" ht="15.75" customHeight="1" x14ac:dyDescent="0.2">
      <c r="A9" s="96" t="s">
        <v>6</v>
      </c>
    </row>
    <row r="10" spans="1:6" ht="15.75" customHeight="1" x14ac:dyDescent="0.2">
      <c r="A10" s="96" t="s">
        <v>7</v>
      </c>
    </row>
    <row r="11" spans="1:6" ht="15.75" customHeight="1" x14ac:dyDescent="0.2">
      <c r="A11" s="96"/>
    </row>
    <row r="12" spans="1:6" ht="15.75" customHeight="1" x14ac:dyDescent="0.2">
      <c r="A12" s="96" t="s">
        <v>8</v>
      </c>
      <c r="B12" s="50" t="s">
        <v>9</v>
      </c>
      <c r="C12" s="50" t="s">
        <v>10</v>
      </c>
    </row>
    <row r="13" spans="1:6" ht="15.75" customHeight="1" x14ac:dyDescent="0.2">
      <c r="A13" s="96" t="s">
        <v>11</v>
      </c>
    </row>
    <row r="14" spans="1:6" ht="15.75" customHeight="1" x14ac:dyDescent="0.2">
      <c r="A14" s="96"/>
      <c r="B14" s="50" t="s">
        <v>12</v>
      </c>
      <c r="C14" s="55" t="s">
        <v>13</v>
      </c>
      <c r="F14" s="56"/>
    </row>
    <row r="15" spans="1:6" ht="15.75" customHeight="1" x14ac:dyDescent="0.2">
      <c r="A15" s="97">
        <f>1.096*10^-21</f>
        <v>1.096E-21</v>
      </c>
      <c r="B15" s="50">
        <v>237</v>
      </c>
      <c r="C15" s="50">
        <f>B15*A15</f>
        <v>2.5975199999999999E-19</v>
      </c>
      <c r="D15" s="50" t="s">
        <v>14</v>
      </c>
    </row>
    <row r="16" spans="1:6" ht="15.75" customHeight="1" x14ac:dyDescent="0.2">
      <c r="A16" s="96"/>
      <c r="B16" s="57">
        <f>1*10^12</f>
        <v>1000000000000</v>
      </c>
      <c r="C16" s="58">
        <f>C15*B16</f>
        <v>2.5975199999999998E-7</v>
      </c>
      <c r="D16" s="55" t="s">
        <v>15</v>
      </c>
    </row>
    <row r="17" spans="1:13" ht="15.75" customHeight="1" x14ac:dyDescent="0.2">
      <c r="A17" s="96"/>
      <c r="G17" s="56"/>
    </row>
    <row r="18" spans="1:13" ht="15.75" customHeight="1" x14ac:dyDescent="0.2">
      <c r="A18" s="96" t="s">
        <v>16</v>
      </c>
    </row>
    <row r="19" spans="1:13" ht="15.75" customHeight="1" x14ac:dyDescent="0.2"/>
    <row r="20" spans="1:13" ht="84" customHeight="1" x14ac:dyDescent="0.25">
      <c r="A20" s="49" t="s">
        <v>17</v>
      </c>
      <c r="C20" s="49" t="s">
        <v>18</v>
      </c>
      <c r="D20" s="49" t="s">
        <v>19</v>
      </c>
      <c r="F20" s="50" t="s">
        <v>20</v>
      </c>
      <c r="G20" s="48" t="s">
        <v>21</v>
      </c>
      <c r="H20" s="48"/>
    </row>
    <row r="21" spans="1:13" ht="15.75" customHeight="1" x14ac:dyDescent="0.2">
      <c r="A21" s="56">
        <v>10000000</v>
      </c>
      <c r="D21" s="56">
        <f>A21*$C$23</f>
        <v>2.5975199999999998</v>
      </c>
      <c r="G21" s="56">
        <f>D21/$F$23</f>
        <v>2.5975199999999999E-3</v>
      </c>
      <c r="H21" s="56"/>
    </row>
    <row r="22" spans="1:13" ht="15.75" customHeight="1" x14ac:dyDescent="0.2">
      <c r="A22" s="56">
        <v>1000000</v>
      </c>
      <c r="D22" s="56">
        <f>A22*$C$23</f>
        <v>0.25975199999999998</v>
      </c>
      <c r="G22" s="56">
        <f t="shared" ref="G22:G27" si="0">D22/$F$23</f>
        <v>2.5975199999999998E-4</v>
      </c>
      <c r="H22" s="56"/>
    </row>
    <row r="23" spans="1:13" ht="15.75" customHeight="1" x14ac:dyDescent="0.2">
      <c r="A23" s="56">
        <v>100000</v>
      </c>
      <c r="B23" s="51" t="s">
        <v>22</v>
      </c>
      <c r="C23" s="59">
        <f>C16</f>
        <v>2.5975199999999998E-7</v>
      </c>
      <c r="D23" s="56">
        <f t="shared" ref="D23:D27" si="1">A23*$C$23</f>
        <v>2.5975199999999997E-2</v>
      </c>
      <c r="E23" s="50" t="s">
        <v>23</v>
      </c>
      <c r="F23" s="50">
        <v>1000</v>
      </c>
      <c r="G23" s="56">
        <f t="shared" si="0"/>
        <v>2.5975199999999998E-5</v>
      </c>
      <c r="H23" s="56"/>
    </row>
    <row r="24" spans="1:13" ht="15.75" customHeight="1" x14ac:dyDescent="0.2">
      <c r="A24" s="56">
        <v>10000</v>
      </c>
      <c r="D24" s="56">
        <f t="shared" si="1"/>
        <v>2.5975199999999999E-3</v>
      </c>
      <c r="G24" s="56">
        <f t="shared" si="0"/>
        <v>2.5975199999999998E-6</v>
      </c>
      <c r="H24" s="56"/>
    </row>
    <row r="25" spans="1:13" ht="15.75" customHeight="1" x14ac:dyDescent="0.2">
      <c r="A25" s="56">
        <v>1000</v>
      </c>
      <c r="D25" s="56">
        <f t="shared" si="1"/>
        <v>2.5975199999999998E-4</v>
      </c>
      <c r="G25" s="56">
        <f t="shared" si="0"/>
        <v>2.5975199999999998E-7</v>
      </c>
      <c r="H25" s="56"/>
    </row>
    <row r="26" spans="1:13" ht="15.75" customHeight="1" x14ac:dyDescent="0.2">
      <c r="A26" s="56">
        <v>100</v>
      </c>
      <c r="D26" s="56">
        <f t="shared" si="1"/>
        <v>2.5975199999999998E-5</v>
      </c>
      <c r="G26" s="56">
        <f t="shared" si="0"/>
        <v>2.5975199999999997E-8</v>
      </c>
      <c r="H26" s="56"/>
    </row>
    <row r="27" spans="1:13" ht="15.75" customHeight="1" x14ac:dyDescent="0.2">
      <c r="A27" s="60">
        <v>10</v>
      </c>
      <c r="D27" s="56">
        <f t="shared" si="1"/>
        <v>2.5975199999999998E-6</v>
      </c>
      <c r="G27" s="56">
        <f t="shared" si="0"/>
        <v>2.5975199999999999E-9</v>
      </c>
      <c r="H27" s="56"/>
    </row>
    <row r="28" spans="1:13" ht="15.75" customHeight="1" x14ac:dyDescent="0.2"/>
    <row r="29" spans="1:13" ht="15.75" customHeight="1" x14ac:dyDescent="0.2"/>
    <row r="30" spans="1:13" ht="15.75" customHeight="1" x14ac:dyDescent="0.2">
      <c r="J30" s="47" t="s">
        <v>24</v>
      </c>
    </row>
    <row r="31" spans="1:13" ht="15.75" customHeight="1" x14ac:dyDescent="0.2">
      <c r="J31" s="52" t="s">
        <v>25</v>
      </c>
      <c r="K31" s="52"/>
      <c r="L31" s="52"/>
      <c r="M31" s="47" t="s">
        <v>26</v>
      </c>
    </row>
    <row r="32" spans="1:13" ht="15.75" customHeight="1" x14ac:dyDescent="0.2">
      <c r="J32" s="47" t="s">
        <v>27</v>
      </c>
      <c r="M32" s="47" t="s">
        <v>28</v>
      </c>
    </row>
    <row r="33" spans="1:13" ht="15.75" customHeight="1" x14ac:dyDescent="0.2">
      <c r="J33" s="47" t="s">
        <v>29</v>
      </c>
      <c r="M33" s="47" t="s">
        <v>30</v>
      </c>
    </row>
    <row r="34" spans="1:13" ht="15.75" customHeight="1" x14ac:dyDescent="0.2"/>
    <row r="35" spans="1:13" ht="23.25" customHeight="1" x14ac:dyDescent="0.3">
      <c r="A35" s="117" t="s">
        <v>31</v>
      </c>
    </row>
    <row r="36" spans="1:13" ht="19.5" customHeight="1" thickBot="1" x14ac:dyDescent="0.3">
      <c r="A36" s="136" t="s">
        <v>32</v>
      </c>
      <c r="B36" s="137"/>
      <c r="C36" s="137"/>
      <c r="D36" s="137"/>
      <c r="E36" s="137"/>
      <c r="F36" s="137"/>
      <c r="G36" s="137"/>
      <c r="H36" s="137"/>
    </row>
    <row r="37" spans="1:13" ht="38.25" customHeight="1" thickBot="1" x14ac:dyDescent="0.3">
      <c r="A37" s="61" t="s">
        <v>33</v>
      </c>
      <c r="B37" s="62" t="s">
        <v>34</v>
      </c>
      <c r="C37" s="62" t="s">
        <v>35</v>
      </c>
      <c r="D37" s="62" t="s">
        <v>36</v>
      </c>
      <c r="E37" s="62" t="s">
        <v>37</v>
      </c>
      <c r="F37" s="62" t="s">
        <v>38</v>
      </c>
      <c r="G37" s="62" t="s">
        <v>39</v>
      </c>
      <c r="H37" s="63" t="s">
        <v>40</v>
      </c>
    </row>
    <row r="38" spans="1:13" ht="16.5" customHeight="1" thickBot="1" x14ac:dyDescent="0.25">
      <c r="A38" s="64">
        <v>1</v>
      </c>
      <c r="B38" s="65" t="s">
        <v>41</v>
      </c>
      <c r="C38" s="65">
        <v>10</v>
      </c>
      <c r="D38" s="65">
        <v>5</v>
      </c>
      <c r="E38" s="65">
        <f t="shared" ref="E38:E46" si="2">F38-D38</f>
        <v>95</v>
      </c>
      <c r="F38" s="65">
        <v>100</v>
      </c>
      <c r="G38" s="66">
        <v>0.5</v>
      </c>
      <c r="H38" s="67"/>
    </row>
    <row r="39" spans="1:13" ht="15.75" customHeight="1" x14ac:dyDescent="0.2">
      <c r="A39" s="68">
        <v>2</v>
      </c>
      <c r="B39" s="66">
        <v>1</v>
      </c>
      <c r="C39" s="65">
        <f>G38</f>
        <v>0.5</v>
      </c>
      <c r="D39" s="66">
        <f t="shared" ref="D39:D44" si="3">(F39*G39)/C39</f>
        <v>10</v>
      </c>
      <c r="E39" s="66">
        <f t="shared" si="2"/>
        <v>90</v>
      </c>
      <c r="F39" s="66">
        <v>100</v>
      </c>
      <c r="G39" s="66">
        <v>0.05</v>
      </c>
      <c r="H39" s="67"/>
    </row>
    <row r="40" spans="1:13" ht="15.75" customHeight="1" x14ac:dyDescent="0.2">
      <c r="A40" s="69" t="s">
        <v>42</v>
      </c>
      <c r="B40" s="70">
        <v>2</v>
      </c>
      <c r="C40" s="70">
        <f t="shared" ref="C40:C46" si="4">G39</f>
        <v>0.05</v>
      </c>
      <c r="D40" s="71">
        <f>(F40*G40)/C40</f>
        <v>5.1950399999999997</v>
      </c>
      <c r="E40" s="71">
        <f>F40-D40</f>
        <v>94.804959999999994</v>
      </c>
      <c r="F40" s="70">
        <v>100</v>
      </c>
      <c r="G40" s="72">
        <f>G21</f>
        <v>2.5975199999999999E-3</v>
      </c>
      <c r="H40" s="67">
        <v>10000000</v>
      </c>
    </row>
    <row r="41" spans="1:13" ht="15.75" customHeight="1" x14ac:dyDescent="0.2">
      <c r="A41" s="69" t="s">
        <v>43</v>
      </c>
      <c r="B41" s="66" t="s">
        <v>42</v>
      </c>
      <c r="C41" s="73">
        <f t="shared" si="4"/>
        <v>2.5975199999999999E-3</v>
      </c>
      <c r="D41" s="66">
        <f t="shared" si="3"/>
        <v>10</v>
      </c>
      <c r="E41" s="66">
        <f t="shared" si="2"/>
        <v>90</v>
      </c>
      <c r="F41" s="66">
        <v>100</v>
      </c>
      <c r="G41" s="72">
        <f t="shared" ref="G41:G46" si="5">G22</f>
        <v>2.5975199999999998E-4</v>
      </c>
      <c r="H41" s="67">
        <v>1000000</v>
      </c>
    </row>
    <row r="42" spans="1:13" ht="15.75" customHeight="1" x14ac:dyDescent="0.2">
      <c r="A42" s="69" t="s">
        <v>44</v>
      </c>
      <c r="B42" s="66" t="s">
        <v>43</v>
      </c>
      <c r="C42" s="73">
        <f t="shared" si="4"/>
        <v>2.5975199999999998E-4</v>
      </c>
      <c r="D42" s="66">
        <f t="shared" si="3"/>
        <v>10</v>
      </c>
      <c r="E42" s="66">
        <f t="shared" si="2"/>
        <v>90</v>
      </c>
      <c r="F42" s="66">
        <v>100</v>
      </c>
      <c r="G42" s="72">
        <f t="shared" si="5"/>
        <v>2.5975199999999998E-5</v>
      </c>
      <c r="H42" s="67">
        <v>100000</v>
      </c>
    </row>
    <row r="43" spans="1:13" ht="15.75" customHeight="1" x14ac:dyDescent="0.2">
      <c r="A43" s="69" t="s">
        <v>45</v>
      </c>
      <c r="B43" s="66" t="s">
        <v>44</v>
      </c>
      <c r="C43" s="73">
        <f t="shared" si="4"/>
        <v>2.5975199999999998E-5</v>
      </c>
      <c r="D43" s="66">
        <f t="shared" si="3"/>
        <v>10</v>
      </c>
      <c r="E43" s="66">
        <f t="shared" si="2"/>
        <v>90</v>
      </c>
      <c r="F43" s="66">
        <v>100</v>
      </c>
      <c r="G43" s="72">
        <f t="shared" si="5"/>
        <v>2.5975199999999998E-6</v>
      </c>
      <c r="H43" s="67">
        <v>10000</v>
      </c>
    </row>
    <row r="44" spans="1:13" ht="15.75" customHeight="1" x14ac:dyDescent="0.2">
      <c r="A44" s="69" t="s">
        <v>46</v>
      </c>
      <c r="B44" s="66" t="s">
        <v>45</v>
      </c>
      <c r="C44" s="73">
        <f t="shared" si="4"/>
        <v>2.5975199999999998E-6</v>
      </c>
      <c r="D44" s="66">
        <f t="shared" si="3"/>
        <v>10</v>
      </c>
      <c r="E44" s="66">
        <f t="shared" si="2"/>
        <v>90</v>
      </c>
      <c r="F44" s="66">
        <v>100</v>
      </c>
      <c r="G44" s="72">
        <f t="shared" si="5"/>
        <v>2.5975199999999998E-7</v>
      </c>
      <c r="H44" s="67">
        <v>1000</v>
      </c>
    </row>
    <row r="45" spans="1:13" ht="15.75" customHeight="1" x14ac:dyDescent="0.2">
      <c r="A45" s="69" t="s">
        <v>47</v>
      </c>
      <c r="B45" s="66" t="s">
        <v>46</v>
      </c>
      <c r="C45" s="73">
        <f t="shared" si="4"/>
        <v>2.5975199999999998E-7</v>
      </c>
      <c r="D45" s="66">
        <v>10</v>
      </c>
      <c r="E45" s="66">
        <f t="shared" si="2"/>
        <v>90</v>
      </c>
      <c r="F45" s="66">
        <v>100</v>
      </c>
      <c r="G45" s="72">
        <f t="shared" si="5"/>
        <v>2.5975199999999997E-8</v>
      </c>
      <c r="H45" s="67">
        <v>100</v>
      </c>
    </row>
    <row r="46" spans="1:13" ht="16.5" customHeight="1" thickBot="1" x14ac:dyDescent="0.25">
      <c r="A46" s="74" t="s">
        <v>48</v>
      </c>
      <c r="B46" s="75" t="s">
        <v>47</v>
      </c>
      <c r="C46" s="77">
        <f t="shared" si="4"/>
        <v>2.5975199999999997E-8</v>
      </c>
      <c r="D46" s="75">
        <f>(F46*G46)/C46</f>
        <v>10</v>
      </c>
      <c r="E46" s="75">
        <f t="shared" si="2"/>
        <v>90</v>
      </c>
      <c r="F46" s="75">
        <v>100</v>
      </c>
      <c r="G46" s="78">
        <f t="shared" si="5"/>
        <v>2.5975199999999999E-9</v>
      </c>
      <c r="H46" s="76">
        <v>10</v>
      </c>
    </row>
    <row r="47" spans="1:13" ht="15.75" customHeight="1" x14ac:dyDescent="0.2"/>
    <row r="48" spans="1:13" ht="15.75" customHeight="1" x14ac:dyDescent="0.2"/>
    <row r="49" spans="7:7" ht="15.75" customHeight="1" x14ac:dyDescent="0.2"/>
    <row r="50" spans="7:7" ht="15.75" customHeight="1" x14ac:dyDescent="0.2">
      <c r="G50" s="50" t="s">
        <v>49</v>
      </c>
    </row>
    <row r="51" spans="7:7" ht="15.75" customHeight="1" x14ac:dyDescent="0.2"/>
    <row r="52" spans="7:7" ht="15.75" customHeight="1" x14ac:dyDescent="0.2"/>
    <row r="53" spans="7:7" ht="15.75" customHeight="1" x14ac:dyDescent="0.2"/>
    <row r="54" spans="7:7" ht="15.75" customHeight="1" x14ac:dyDescent="0.2"/>
    <row r="55" spans="7:7" ht="15.75" customHeight="1" x14ac:dyDescent="0.2"/>
    <row r="56" spans="7:7" ht="15.75" customHeight="1" x14ac:dyDescent="0.2"/>
    <row r="57" spans="7:7" ht="15.75" customHeight="1" x14ac:dyDescent="0.2"/>
    <row r="58" spans="7:7" ht="15.75" customHeight="1" x14ac:dyDescent="0.2"/>
    <row r="59" spans="7:7" ht="15.75" customHeight="1" x14ac:dyDescent="0.2"/>
    <row r="60" spans="7:7" ht="15.75" customHeight="1" x14ac:dyDescent="0.2"/>
    <row r="61" spans="7:7" ht="15.75" customHeight="1" x14ac:dyDescent="0.2"/>
    <row r="62" spans="7:7" ht="15.75" customHeight="1" x14ac:dyDescent="0.2"/>
    <row r="63" spans="7:7" ht="15.75" customHeight="1" x14ac:dyDescent="0.2"/>
    <row r="64" spans="7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sheetProtection sheet="1" objects="1" scenarios="1"/>
  <mergeCells count="1">
    <mergeCell ref="A36:H36"/>
  </mergeCells>
  <pageMargins left="0.7" right="0.7" top="0.75" bottom="0.75" header="0.3" footer="0.3"/>
  <pageSetup scale="54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4"/>
  <sheetViews>
    <sheetView zoomScale="90" zoomScaleNormal="90" workbookViewId="0">
      <selection activeCell="V10" sqref="V10"/>
    </sheetView>
  </sheetViews>
  <sheetFormatPr baseColWidth="10" defaultColWidth="8.83203125" defaultRowHeight="13" x14ac:dyDescent="0.15"/>
  <cols>
    <col min="1" max="1" width="2.5" style="9" customWidth="1"/>
    <col min="2" max="7" width="10.5" style="9" customWidth="1"/>
    <col min="8" max="8" width="9" style="9" customWidth="1"/>
    <col min="9" max="15" width="8.5" style="9" customWidth="1"/>
    <col min="16" max="16" width="5.1640625" style="9" customWidth="1"/>
    <col min="17" max="17" width="15.1640625" style="9" customWidth="1"/>
    <col min="18" max="18" width="8.5" style="9" customWidth="1"/>
    <col min="19" max="19" width="12.1640625" style="9" customWidth="1"/>
    <col min="20" max="20" width="11.5" style="9" customWidth="1"/>
    <col min="21" max="25" width="8.5" style="9" customWidth="1"/>
    <col min="26" max="26" width="6.5" style="9" customWidth="1"/>
    <col min="27" max="27" width="9.5" style="9" customWidth="1"/>
    <col min="28" max="16384" width="8.83203125" style="9"/>
  </cols>
  <sheetData>
    <row r="1" spans="1:21" s="5" customFormat="1" x14ac:dyDescent="0.15">
      <c r="B1" s="138" t="s">
        <v>51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</row>
    <row r="2" spans="1:21" ht="14" thickBot="1" x14ac:dyDescent="0.2">
      <c r="B2" s="5"/>
      <c r="N2" s="146" t="s">
        <v>52</v>
      </c>
      <c r="O2" s="146" t="s">
        <v>53</v>
      </c>
    </row>
    <row r="3" spans="1:21" ht="18" x14ac:dyDescent="0.15">
      <c r="A3" s="34" t="s">
        <v>22</v>
      </c>
      <c r="B3" s="35">
        <v>1</v>
      </c>
      <c r="C3" s="35">
        <v>2</v>
      </c>
      <c r="D3" s="35">
        <v>3</v>
      </c>
      <c r="E3" s="35">
        <v>4</v>
      </c>
      <c r="F3" s="35">
        <v>5</v>
      </c>
      <c r="G3" s="35">
        <v>6</v>
      </c>
      <c r="H3" s="35">
        <v>7</v>
      </c>
      <c r="I3" s="35">
        <v>8</v>
      </c>
      <c r="J3" s="35">
        <v>9</v>
      </c>
      <c r="K3" s="35">
        <v>10</v>
      </c>
      <c r="L3" s="35">
        <v>11</v>
      </c>
      <c r="M3" s="35">
        <v>12</v>
      </c>
      <c r="N3" s="146"/>
      <c r="O3" s="146"/>
    </row>
    <row r="4" spans="1:21" ht="18" x14ac:dyDescent="0.15">
      <c r="A4" s="36" t="s">
        <v>42</v>
      </c>
      <c r="B4" s="37" t="s">
        <v>54</v>
      </c>
      <c r="C4" s="37" t="s">
        <v>54</v>
      </c>
      <c r="D4" s="37" t="s">
        <v>54</v>
      </c>
      <c r="E4" s="37" t="s">
        <v>55</v>
      </c>
      <c r="F4" s="37" t="s">
        <v>55</v>
      </c>
      <c r="G4" s="37" t="s">
        <v>55</v>
      </c>
      <c r="H4" s="38" t="s">
        <v>42</v>
      </c>
      <c r="I4" s="38" t="s">
        <v>42</v>
      </c>
      <c r="J4" s="38" t="s">
        <v>42</v>
      </c>
      <c r="K4" s="38" t="s">
        <v>43</v>
      </c>
      <c r="L4" s="38" t="s">
        <v>43</v>
      </c>
      <c r="M4" s="38" t="s">
        <v>43</v>
      </c>
      <c r="N4" s="11">
        <v>9</v>
      </c>
      <c r="O4" s="11">
        <v>3</v>
      </c>
      <c r="Q4" s="39"/>
      <c r="R4" s="39"/>
      <c r="S4" s="39"/>
    </row>
    <row r="5" spans="1:21" ht="18" x14ac:dyDescent="0.15">
      <c r="A5" s="36" t="s">
        <v>43</v>
      </c>
      <c r="B5" s="38" t="s">
        <v>44</v>
      </c>
      <c r="C5" s="38" t="s">
        <v>44</v>
      </c>
      <c r="D5" s="38" t="s">
        <v>44</v>
      </c>
      <c r="E5" s="38" t="s">
        <v>45</v>
      </c>
      <c r="F5" s="38" t="s">
        <v>45</v>
      </c>
      <c r="G5" s="38" t="s">
        <v>45</v>
      </c>
      <c r="H5" s="38" t="s">
        <v>46</v>
      </c>
      <c r="I5" s="38" t="s">
        <v>46</v>
      </c>
      <c r="J5" s="38" t="s">
        <v>46</v>
      </c>
      <c r="K5" s="38" t="s">
        <v>47</v>
      </c>
      <c r="L5" s="38" t="s">
        <v>47</v>
      </c>
      <c r="M5" s="38" t="s">
        <v>47</v>
      </c>
      <c r="N5" s="11">
        <v>12</v>
      </c>
      <c r="O5" s="11"/>
      <c r="Q5" s="40" t="s">
        <v>56</v>
      </c>
      <c r="R5" s="140" t="s">
        <v>57</v>
      </c>
      <c r="S5" s="140"/>
      <c r="T5" s="140"/>
    </row>
    <row r="6" spans="1:21" ht="18" x14ac:dyDescent="0.15">
      <c r="A6" s="36" t="s">
        <v>44</v>
      </c>
      <c r="B6" s="124" t="e">
        <f>#REF!</f>
        <v>#REF!</v>
      </c>
      <c r="C6" s="124" t="e">
        <f t="shared" ref="C6:C11" si="0">B6</f>
        <v>#REF!</v>
      </c>
      <c r="D6" s="124" t="e">
        <f t="shared" ref="D6:D11" si="1">B6</f>
        <v>#REF!</v>
      </c>
      <c r="E6" s="121" t="e">
        <f>#REF!</f>
        <v>#REF!</v>
      </c>
      <c r="F6" s="121" t="e">
        <f t="shared" ref="F6:F11" si="2">E6</f>
        <v>#REF!</v>
      </c>
      <c r="G6" s="121" t="e">
        <f t="shared" ref="G6:G11" si="3">E6</f>
        <v>#REF!</v>
      </c>
      <c r="H6" s="121" t="e">
        <f>#REF!</f>
        <v>#REF!</v>
      </c>
      <c r="I6" s="121" t="e">
        <f t="shared" ref="I6:I11" si="4">H6</f>
        <v>#REF!</v>
      </c>
      <c r="J6" s="121" t="e">
        <f t="shared" ref="J6:J11" si="5">H6</f>
        <v>#REF!</v>
      </c>
      <c r="K6" s="121" t="e">
        <f>#REF!</f>
        <v>#REF!</v>
      </c>
      <c r="L6" s="121" t="e">
        <f t="shared" ref="L6:L10" si="6">K6</f>
        <v>#REF!</v>
      </c>
      <c r="M6" s="121" t="e">
        <f t="shared" ref="M6:M10" si="7">K6</f>
        <v>#REF!</v>
      </c>
      <c r="N6" s="98">
        <f>COUNTA(B6:M6)</f>
        <v>12</v>
      </c>
      <c r="O6" s="12"/>
      <c r="Q6" s="40" t="s">
        <v>58</v>
      </c>
      <c r="R6" s="140" t="s">
        <v>59</v>
      </c>
      <c r="S6" s="140"/>
      <c r="T6" s="140"/>
    </row>
    <row r="7" spans="1:21" ht="18" x14ac:dyDescent="0.15">
      <c r="A7" s="36" t="s">
        <v>45</v>
      </c>
      <c r="B7" s="121" t="e">
        <f>#REF!</f>
        <v>#REF!</v>
      </c>
      <c r="C7" s="121" t="e">
        <f t="shared" si="0"/>
        <v>#REF!</v>
      </c>
      <c r="D7" s="121" t="e">
        <f t="shared" si="1"/>
        <v>#REF!</v>
      </c>
      <c r="E7" s="124" t="e">
        <f>#REF!</f>
        <v>#REF!</v>
      </c>
      <c r="F7" s="124" t="e">
        <f t="shared" si="2"/>
        <v>#REF!</v>
      </c>
      <c r="G7" s="124" t="e">
        <f t="shared" si="3"/>
        <v>#REF!</v>
      </c>
      <c r="H7" s="124" t="e">
        <f>#REF!</f>
        <v>#REF!</v>
      </c>
      <c r="I7" s="124" t="e">
        <f t="shared" si="4"/>
        <v>#REF!</v>
      </c>
      <c r="J7" s="124" t="e">
        <f t="shared" si="5"/>
        <v>#REF!</v>
      </c>
      <c r="K7" s="124" t="e">
        <f>#REF!</f>
        <v>#REF!</v>
      </c>
      <c r="L7" s="124" t="e">
        <f t="shared" si="6"/>
        <v>#REF!</v>
      </c>
      <c r="M7" s="124" t="e">
        <f t="shared" si="7"/>
        <v>#REF!</v>
      </c>
      <c r="N7" s="98">
        <f t="shared" ref="N7:N11" si="8">COUNTA(B7:M7)</f>
        <v>12</v>
      </c>
      <c r="O7" s="11"/>
      <c r="Q7" s="10"/>
    </row>
    <row r="8" spans="1:21" ht="18" x14ac:dyDescent="0.15">
      <c r="A8" s="36" t="s">
        <v>46</v>
      </c>
      <c r="B8" s="124" t="e">
        <f>#REF!</f>
        <v>#REF!</v>
      </c>
      <c r="C8" s="124" t="e">
        <f t="shared" si="0"/>
        <v>#REF!</v>
      </c>
      <c r="D8" s="124" t="e">
        <f t="shared" si="1"/>
        <v>#REF!</v>
      </c>
      <c r="E8" s="124" t="e">
        <f>#REF!</f>
        <v>#REF!</v>
      </c>
      <c r="F8" s="124" t="e">
        <f t="shared" si="2"/>
        <v>#REF!</v>
      </c>
      <c r="G8" s="124" t="e">
        <f t="shared" si="3"/>
        <v>#REF!</v>
      </c>
      <c r="H8" s="124" t="e">
        <f>#REF!</f>
        <v>#REF!</v>
      </c>
      <c r="I8" s="124" t="e">
        <f t="shared" si="4"/>
        <v>#REF!</v>
      </c>
      <c r="J8" s="124" t="e">
        <f t="shared" si="5"/>
        <v>#REF!</v>
      </c>
      <c r="K8" s="124" t="e">
        <f>#REF!</f>
        <v>#REF!</v>
      </c>
      <c r="L8" s="124" t="e">
        <f t="shared" si="6"/>
        <v>#REF!</v>
      </c>
      <c r="M8" s="124" t="e">
        <f t="shared" si="7"/>
        <v>#REF!</v>
      </c>
      <c r="N8" s="98">
        <f t="shared" si="8"/>
        <v>12</v>
      </c>
      <c r="O8" s="11"/>
      <c r="Q8" s="14"/>
    </row>
    <row r="9" spans="1:21" ht="18" x14ac:dyDescent="0.15">
      <c r="A9" s="36" t="s">
        <v>47</v>
      </c>
      <c r="B9" s="124" t="e">
        <f>#REF!</f>
        <v>#REF!</v>
      </c>
      <c r="C9" s="124" t="e">
        <f t="shared" si="0"/>
        <v>#REF!</v>
      </c>
      <c r="D9" s="124" t="e">
        <f t="shared" si="1"/>
        <v>#REF!</v>
      </c>
      <c r="E9" s="124" t="e">
        <f>#REF!</f>
        <v>#REF!</v>
      </c>
      <c r="F9" s="124" t="e">
        <f t="shared" si="2"/>
        <v>#REF!</v>
      </c>
      <c r="G9" s="124" t="e">
        <f t="shared" si="3"/>
        <v>#REF!</v>
      </c>
      <c r="H9" s="124" t="e">
        <f>#REF!</f>
        <v>#REF!</v>
      </c>
      <c r="I9" s="124" t="e">
        <f t="shared" si="4"/>
        <v>#REF!</v>
      </c>
      <c r="J9" s="124" t="e">
        <f t="shared" si="5"/>
        <v>#REF!</v>
      </c>
      <c r="K9" s="124" t="e">
        <f>#REF!</f>
        <v>#REF!</v>
      </c>
      <c r="L9" s="124" t="e">
        <f t="shared" si="6"/>
        <v>#REF!</v>
      </c>
      <c r="M9" s="124" t="e">
        <f t="shared" si="7"/>
        <v>#REF!</v>
      </c>
      <c r="N9" s="98">
        <f t="shared" si="8"/>
        <v>12</v>
      </c>
      <c r="O9" s="11"/>
    </row>
    <row r="10" spans="1:21" ht="18" x14ac:dyDescent="0.15">
      <c r="A10" s="36" t="s">
        <v>48</v>
      </c>
      <c r="B10" s="124" t="e">
        <f>#REF!</f>
        <v>#REF!</v>
      </c>
      <c r="C10" s="124" t="e">
        <f t="shared" si="0"/>
        <v>#REF!</v>
      </c>
      <c r="D10" s="124" t="e">
        <f t="shared" si="1"/>
        <v>#REF!</v>
      </c>
      <c r="E10" s="124" t="e">
        <f>#REF!</f>
        <v>#REF!</v>
      </c>
      <c r="F10" s="124" t="e">
        <f t="shared" si="2"/>
        <v>#REF!</v>
      </c>
      <c r="G10" s="124" t="e">
        <f t="shared" si="3"/>
        <v>#REF!</v>
      </c>
      <c r="H10" s="124" t="e">
        <f>#REF!</f>
        <v>#REF!</v>
      </c>
      <c r="I10" s="124" t="e">
        <f t="shared" si="4"/>
        <v>#REF!</v>
      </c>
      <c r="J10" s="124" t="e">
        <f t="shared" si="5"/>
        <v>#REF!</v>
      </c>
      <c r="K10" s="128" t="e">
        <f>#REF!</f>
        <v>#REF!</v>
      </c>
      <c r="L10" s="128" t="e">
        <f t="shared" si="6"/>
        <v>#REF!</v>
      </c>
      <c r="M10" s="128" t="e">
        <f t="shared" si="7"/>
        <v>#REF!</v>
      </c>
      <c r="N10" s="98">
        <f t="shared" si="8"/>
        <v>12</v>
      </c>
      <c r="O10" s="11"/>
      <c r="Q10" s="118" t="s">
        <v>231</v>
      </c>
    </row>
    <row r="11" spans="1:21" ht="18" x14ac:dyDescent="0.15">
      <c r="A11" s="36" t="s">
        <v>60</v>
      </c>
      <c r="B11" s="126" t="e">
        <f>#REF!</f>
        <v>#REF!</v>
      </c>
      <c r="C11" s="126" t="e">
        <f t="shared" si="0"/>
        <v>#REF!</v>
      </c>
      <c r="D11" s="126" t="e">
        <f t="shared" si="1"/>
        <v>#REF!</v>
      </c>
      <c r="E11" s="127" t="e">
        <f>#REF!</f>
        <v>#REF!</v>
      </c>
      <c r="F11" s="126" t="e">
        <f t="shared" si="2"/>
        <v>#REF!</v>
      </c>
      <c r="G11" s="126" t="e">
        <f t="shared" si="3"/>
        <v>#REF!</v>
      </c>
      <c r="H11" s="124" t="e">
        <f>#REF!</f>
        <v>#REF!</v>
      </c>
      <c r="I11" s="125" t="e">
        <f t="shared" si="4"/>
        <v>#REF!</v>
      </c>
      <c r="J11" s="124" t="e">
        <f t="shared" si="5"/>
        <v>#REF!</v>
      </c>
      <c r="K11" s="124" t="e">
        <f>#REF!</f>
        <v>#REF!</v>
      </c>
      <c r="L11" s="124" t="e">
        <f>K11</f>
        <v>#REF!</v>
      </c>
      <c r="M11" s="125" t="e">
        <f>K11</f>
        <v>#REF!</v>
      </c>
      <c r="N11" s="98">
        <f t="shared" si="8"/>
        <v>12</v>
      </c>
      <c r="O11" s="11"/>
    </row>
    <row r="12" spans="1:21" x14ac:dyDescent="0.15">
      <c r="N12" s="5">
        <f>SUM(N4:N11)</f>
        <v>93</v>
      </c>
    </row>
    <row r="13" spans="1:21" ht="17.25" customHeight="1" thickBot="1" x14ac:dyDescent="0.2">
      <c r="A13" s="10"/>
      <c r="K13" s="147"/>
      <c r="L13" s="148"/>
      <c r="M13" s="12" t="s">
        <v>61</v>
      </c>
      <c r="N13" s="11">
        <f>N12+10</f>
        <v>103</v>
      </c>
      <c r="O13" s="11">
        <f>O4+2</f>
        <v>5</v>
      </c>
      <c r="Q13" s="2"/>
      <c r="R13" s="12" t="s">
        <v>62</v>
      </c>
    </row>
    <row r="14" spans="1:21" ht="30" customHeight="1" thickBot="1" x14ac:dyDescent="0.2">
      <c r="B14" s="42"/>
      <c r="C14" s="139" t="s">
        <v>63</v>
      </c>
      <c r="D14" s="139"/>
      <c r="E14" s="139" t="s">
        <v>64</v>
      </c>
      <c r="F14" s="139"/>
      <c r="G14" s="139"/>
      <c r="H14" s="1"/>
      <c r="I14" s="141" t="s">
        <v>65</v>
      </c>
      <c r="J14" s="141"/>
      <c r="K14" s="143"/>
      <c r="L14" s="143"/>
      <c r="M14" s="45" t="s">
        <v>66</v>
      </c>
      <c r="N14" s="43" t="s">
        <v>67</v>
      </c>
      <c r="O14" s="44" t="s">
        <v>68</v>
      </c>
      <c r="Q14" s="3"/>
      <c r="R14" s="13" t="s">
        <v>69</v>
      </c>
      <c r="S14" s="14"/>
      <c r="U14" s="14"/>
    </row>
    <row r="15" spans="1:21" ht="22" customHeight="1" x14ac:dyDescent="0.15">
      <c r="B15" s="41" t="s">
        <v>70</v>
      </c>
      <c r="C15" s="41" t="s">
        <v>71</v>
      </c>
      <c r="D15" s="41" t="s">
        <v>72</v>
      </c>
      <c r="E15" s="41" t="s">
        <v>72</v>
      </c>
      <c r="F15" s="41" t="s">
        <v>73</v>
      </c>
      <c r="G15" s="41" t="s">
        <v>71</v>
      </c>
      <c r="H15" s="1"/>
      <c r="I15" s="138" t="s">
        <v>74</v>
      </c>
      <c r="J15" s="138"/>
      <c r="K15" s="144" t="s">
        <v>75</v>
      </c>
      <c r="L15" s="144"/>
      <c r="M15" s="11">
        <f>(20*0.5)/50</f>
        <v>0.2</v>
      </c>
      <c r="N15" s="11">
        <f>M15*N$13</f>
        <v>20.6</v>
      </c>
      <c r="O15" s="11"/>
      <c r="Q15" s="46"/>
      <c r="R15" s="15" t="s">
        <v>76</v>
      </c>
      <c r="S15" s="16"/>
      <c r="U15" s="6"/>
    </row>
    <row r="16" spans="1:21" ht="33" thickBot="1" x14ac:dyDescent="0.2">
      <c r="B16" s="4" t="s">
        <v>77</v>
      </c>
      <c r="C16" s="4" t="s">
        <v>78</v>
      </c>
      <c r="D16" s="4" t="s">
        <v>79</v>
      </c>
      <c r="E16" s="4" t="s">
        <v>80</v>
      </c>
      <c r="F16" s="4" t="s">
        <v>81</v>
      </c>
      <c r="G16" s="4" t="s">
        <v>82</v>
      </c>
      <c r="H16" s="1"/>
      <c r="I16" s="138" t="s">
        <v>83</v>
      </c>
      <c r="J16" s="138"/>
      <c r="K16" s="144" t="s">
        <v>84</v>
      </c>
      <c r="L16" s="144"/>
      <c r="M16" s="11">
        <f>(20*0.5)/50</f>
        <v>0.2</v>
      </c>
      <c r="N16" s="11">
        <f>M16*N$13</f>
        <v>20.6</v>
      </c>
      <c r="O16" s="11"/>
      <c r="Q16" s="17"/>
      <c r="R16" s="18" t="s">
        <v>85</v>
      </c>
      <c r="S16" s="19" t="s">
        <v>40</v>
      </c>
      <c r="U16" s="6"/>
    </row>
    <row r="17" spans="2:21" ht="16" x14ac:dyDescent="0.15">
      <c r="B17" s="7"/>
      <c r="C17" s="8"/>
      <c r="D17" s="7"/>
      <c r="I17" s="138" t="s">
        <v>86</v>
      </c>
      <c r="J17" s="138"/>
      <c r="K17" s="145"/>
      <c r="L17" s="145"/>
      <c r="M17" s="11">
        <v>10</v>
      </c>
      <c r="N17" s="11">
        <f>M17*N$13</f>
        <v>1030</v>
      </c>
      <c r="O17" s="11">
        <f>M17*O$13</f>
        <v>50</v>
      </c>
      <c r="Q17" s="17"/>
      <c r="R17" s="18" t="s">
        <v>42</v>
      </c>
      <c r="S17" s="18">
        <v>10000000</v>
      </c>
      <c r="U17" s="6"/>
    </row>
    <row r="18" spans="2:21" ht="16" x14ac:dyDescent="0.15">
      <c r="B18" s="20"/>
      <c r="C18" s="17"/>
      <c r="D18" s="20"/>
      <c r="I18" s="138" t="s">
        <v>87</v>
      </c>
      <c r="J18" s="138"/>
      <c r="K18" s="145"/>
      <c r="L18" s="145"/>
      <c r="M18" s="11">
        <f>M22-(M15+M16+M17)</f>
        <v>4.5999999999999996</v>
      </c>
      <c r="N18" s="21">
        <f>M18*N$13</f>
        <v>473.79999999999995</v>
      </c>
      <c r="O18" s="11">
        <f>(M18*O$13)+(SUM(M15:M16)*O13)</f>
        <v>25</v>
      </c>
      <c r="Q18" s="17"/>
      <c r="R18" s="18" t="s">
        <v>43</v>
      </c>
      <c r="S18" s="18">
        <v>1000000</v>
      </c>
      <c r="U18" s="6"/>
    </row>
    <row r="19" spans="2:21" ht="16" x14ac:dyDescent="0.15">
      <c r="B19" s="20" t="s">
        <v>88</v>
      </c>
      <c r="C19" s="17"/>
      <c r="D19" s="20"/>
      <c r="I19" s="5"/>
      <c r="J19" s="5"/>
      <c r="Q19" s="17"/>
      <c r="R19" s="18" t="s">
        <v>44</v>
      </c>
      <c r="S19" s="18">
        <v>100000</v>
      </c>
      <c r="U19" s="6"/>
    </row>
    <row r="20" spans="2:21" ht="32.25" customHeight="1" x14ac:dyDescent="0.15">
      <c r="B20" s="20" t="s">
        <v>89</v>
      </c>
      <c r="C20" s="17" t="s">
        <v>90</v>
      </c>
      <c r="D20" s="20"/>
      <c r="I20" s="138" t="s">
        <v>50</v>
      </c>
      <c r="J20" s="138"/>
      <c r="K20" s="142" t="s">
        <v>91</v>
      </c>
      <c r="L20" s="142"/>
      <c r="M20" s="11"/>
      <c r="N20" s="12" t="s">
        <v>92</v>
      </c>
      <c r="O20" s="12" t="s">
        <v>92</v>
      </c>
      <c r="Q20" s="17"/>
      <c r="R20" s="18" t="s">
        <v>45</v>
      </c>
      <c r="S20" s="18">
        <v>10000</v>
      </c>
      <c r="U20" s="6"/>
    </row>
    <row r="21" spans="2:21" ht="30" customHeight="1" x14ac:dyDescent="0.15">
      <c r="B21" s="20" t="s">
        <v>93</v>
      </c>
      <c r="C21" s="20" t="s">
        <v>94</v>
      </c>
      <c r="D21" s="20"/>
      <c r="I21" s="5"/>
      <c r="J21" s="5"/>
      <c r="Q21" s="17"/>
      <c r="R21" s="18" t="s">
        <v>46</v>
      </c>
      <c r="S21" s="18">
        <v>1000</v>
      </c>
      <c r="U21" s="6"/>
    </row>
    <row r="22" spans="2:21" ht="16" x14ac:dyDescent="0.15">
      <c r="C22" s="20"/>
      <c r="I22" s="141" t="s">
        <v>95</v>
      </c>
      <c r="J22" s="141"/>
      <c r="K22" s="43"/>
      <c r="L22" s="43"/>
      <c r="M22" s="43">
        <v>15</v>
      </c>
      <c r="N22" s="43">
        <f>SUM(N15:N18)</f>
        <v>1545</v>
      </c>
      <c r="O22" s="43">
        <f>SUM(O15:O18)</f>
        <v>75</v>
      </c>
      <c r="R22" s="18" t="s">
        <v>47</v>
      </c>
      <c r="S22" s="18">
        <v>100</v>
      </c>
      <c r="U22" s="6"/>
    </row>
    <row r="23" spans="2:21" x14ac:dyDescent="0.15">
      <c r="B23" s="79" t="s">
        <v>96</v>
      </c>
      <c r="R23" s="18" t="s">
        <v>48</v>
      </c>
      <c r="S23" s="18">
        <v>10</v>
      </c>
    </row>
    <row r="24" spans="2:21" x14ac:dyDescent="0.15">
      <c r="B24" s="79" t="s">
        <v>97</v>
      </c>
      <c r="R24" s="18" t="s">
        <v>60</v>
      </c>
      <c r="S24" s="18">
        <v>1</v>
      </c>
    </row>
    <row r="26" spans="2:21" x14ac:dyDescent="0.15">
      <c r="H26" s="22"/>
      <c r="I26" s="22"/>
    </row>
    <row r="27" spans="2:21" x14ac:dyDescent="0.15">
      <c r="D27" s="22"/>
      <c r="H27" s="22"/>
      <c r="I27" s="22"/>
    </row>
    <row r="28" spans="2:21" x14ac:dyDescent="0.15">
      <c r="D28" s="22"/>
      <c r="H28" s="22"/>
      <c r="I28" s="22"/>
    </row>
    <row r="29" spans="2:21" x14ac:dyDescent="0.15">
      <c r="D29" s="22"/>
    </row>
    <row r="33" spans="2:12" x14ac:dyDescent="0.15">
      <c r="G33" s="5"/>
    </row>
    <row r="37" spans="2:12" x14ac:dyDescent="0.15">
      <c r="B37" s="23"/>
      <c r="C37" s="20"/>
      <c r="D37" s="20"/>
    </row>
    <row r="38" spans="2:12" x14ac:dyDescent="0.15">
      <c r="B38" s="23"/>
      <c r="C38" s="20"/>
      <c r="D38" s="20"/>
    </row>
    <row r="39" spans="2:12" x14ac:dyDescent="0.15">
      <c r="B39" s="23"/>
      <c r="C39" s="20"/>
      <c r="D39" s="20"/>
    </row>
    <row r="40" spans="2:12" x14ac:dyDescent="0.15">
      <c r="B40" s="23"/>
      <c r="C40" s="20"/>
      <c r="D40" s="20"/>
    </row>
    <row r="41" spans="2:12" x14ac:dyDescent="0.15">
      <c r="B41" s="24"/>
      <c r="C41" s="25"/>
      <c r="D41" s="25"/>
      <c r="E41" s="26"/>
      <c r="F41" s="27"/>
      <c r="G41" s="27"/>
      <c r="H41" s="27"/>
      <c r="I41" s="27"/>
      <c r="J41" s="27"/>
    </row>
    <row r="42" spans="2:12" x14ac:dyDescent="0.15">
      <c r="B42" s="24"/>
      <c r="C42" s="25"/>
      <c r="D42" s="26"/>
      <c r="E42" s="26"/>
      <c r="F42" s="27"/>
      <c r="G42" s="27"/>
      <c r="H42" s="27"/>
      <c r="I42" s="27"/>
      <c r="J42" s="27"/>
    </row>
    <row r="43" spans="2:12" x14ac:dyDescent="0.15">
      <c r="B43" s="28"/>
      <c r="C43" s="27"/>
      <c r="D43" s="27"/>
      <c r="E43" s="27"/>
      <c r="F43" s="27"/>
      <c r="G43" s="27"/>
      <c r="H43" s="27"/>
      <c r="I43" s="26"/>
      <c r="J43" s="27"/>
    </row>
    <row r="44" spans="2:12" x14ac:dyDescent="0.15">
      <c r="B44" s="26"/>
      <c r="C44" s="27"/>
      <c r="D44" s="27"/>
      <c r="E44" s="27"/>
      <c r="F44" s="27"/>
      <c r="G44" s="27"/>
      <c r="H44" s="27"/>
      <c r="I44" s="26"/>
      <c r="J44" s="27"/>
      <c r="L44" s="27"/>
    </row>
    <row r="45" spans="2:12" x14ac:dyDescent="0.15">
      <c r="B45" s="26"/>
      <c r="C45" s="27"/>
      <c r="D45" s="27"/>
      <c r="E45" s="27"/>
      <c r="F45" s="27"/>
      <c r="G45" s="27"/>
      <c r="H45" s="27"/>
      <c r="I45" s="26"/>
      <c r="J45" s="27"/>
    </row>
    <row r="46" spans="2:12" x14ac:dyDescent="0.15">
      <c r="B46" s="28"/>
      <c r="C46" s="27"/>
      <c r="D46" s="27"/>
      <c r="E46" s="27"/>
      <c r="F46" s="27"/>
      <c r="G46" s="27"/>
      <c r="H46" s="27"/>
      <c r="I46" s="26"/>
      <c r="J46" s="27"/>
    </row>
    <row r="47" spans="2:12" x14ac:dyDescent="0.15">
      <c r="B47" s="28"/>
      <c r="C47" s="27"/>
      <c r="D47" s="27"/>
      <c r="E47" s="27"/>
      <c r="F47" s="27"/>
      <c r="G47" s="27"/>
      <c r="H47" s="27"/>
      <c r="I47" s="26"/>
      <c r="J47" s="27"/>
    </row>
    <row r="48" spans="2:12" x14ac:dyDescent="0.15">
      <c r="B48" s="28"/>
      <c r="C48" s="27"/>
      <c r="D48" s="27"/>
      <c r="E48" s="27"/>
      <c r="F48" s="27"/>
      <c r="G48" s="27"/>
      <c r="H48" s="27"/>
      <c r="I48" s="26"/>
      <c r="J48" s="27"/>
    </row>
    <row r="49" spans="2:10" x14ac:dyDescent="0.15">
      <c r="B49" s="28"/>
      <c r="C49" s="27"/>
      <c r="D49" s="27"/>
      <c r="E49" s="29"/>
      <c r="F49" s="27"/>
      <c r="G49" s="27"/>
      <c r="H49" s="27"/>
      <c r="I49" s="27"/>
      <c r="J49" s="27"/>
    </row>
    <row r="50" spans="2:10" x14ac:dyDescent="0.15">
      <c r="B50" s="30"/>
      <c r="C50" s="31"/>
      <c r="D50" s="32"/>
      <c r="E50" s="33"/>
      <c r="F50" s="27"/>
      <c r="G50" s="27"/>
      <c r="H50" s="27"/>
      <c r="I50" s="27"/>
      <c r="J50" s="27"/>
    </row>
    <row r="51" spans="2:10" x14ac:dyDescent="0.15">
      <c r="B51" s="28"/>
      <c r="C51" s="27"/>
      <c r="D51" s="27"/>
      <c r="E51" s="29"/>
      <c r="F51" s="27"/>
      <c r="G51" s="27"/>
      <c r="H51" s="27"/>
      <c r="I51" s="27"/>
      <c r="J51" s="27"/>
    </row>
    <row r="52" spans="2:10" x14ac:dyDescent="0.15">
      <c r="B52" s="27"/>
      <c r="C52" s="27"/>
      <c r="D52" s="27"/>
      <c r="E52" s="27"/>
      <c r="F52" s="27"/>
      <c r="G52" s="27"/>
      <c r="H52" s="27"/>
      <c r="I52" s="27"/>
      <c r="J52" s="27"/>
    </row>
    <row r="53" spans="2:10" x14ac:dyDescent="0.15">
      <c r="B53" s="27"/>
      <c r="C53" s="27"/>
      <c r="D53" s="27"/>
      <c r="E53" s="27"/>
      <c r="F53" s="27"/>
      <c r="G53" s="27"/>
      <c r="H53" s="27"/>
      <c r="I53" s="27"/>
      <c r="J53" s="27"/>
    </row>
    <row r="54" spans="2:10" x14ac:dyDescent="0.15">
      <c r="B54" s="27"/>
      <c r="C54" s="27"/>
      <c r="D54" s="27"/>
      <c r="E54" s="27"/>
      <c r="F54" s="27"/>
      <c r="G54" s="27"/>
      <c r="H54" s="27"/>
      <c r="I54" s="27"/>
      <c r="J54" s="27"/>
    </row>
  </sheetData>
  <mergeCells count="21">
    <mergeCell ref="R5:T5"/>
    <mergeCell ref="R6:T6"/>
    <mergeCell ref="B1:M1"/>
    <mergeCell ref="I22:J22"/>
    <mergeCell ref="K20:L20"/>
    <mergeCell ref="I20:J20"/>
    <mergeCell ref="K14:L14"/>
    <mergeCell ref="K15:L15"/>
    <mergeCell ref="K16:L16"/>
    <mergeCell ref="K17:L17"/>
    <mergeCell ref="I14:J14"/>
    <mergeCell ref="N2:N3"/>
    <mergeCell ref="O2:O3"/>
    <mergeCell ref="K18:L18"/>
    <mergeCell ref="I18:J18"/>
    <mergeCell ref="K13:L13"/>
    <mergeCell ref="I17:J17"/>
    <mergeCell ref="C14:D14"/>
    <mergeCell ref="E14:G14"/>
    <mergeCell ref="I15:J15"/>
    <mergeCell ref="I16:J16"/>
  </mergeCells>
  <phoneticPr fontId="3" type="noConversion"/>
  <pageMargins left="0.25" right="0.25" top="1" bottom="1" header="0.3" footer="0.3"/>
  <pageSetup scale="67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26BB-A5D2-2440-B0E6-C98BA4F23301}">
  <sheetPr>
    <pageSetUpPr fitToPage="1"/>
  </sheetPr>
  <dimension ref="A1:U54"/>
  <sheetViews>
    <sheetView topLeftCell="C1" zoomScale="162" zoomScaleNormal="162" workbookViewId="0">
      <selection activeCell="G29" sqref="G29"/>
    </sheetView>
  </sheetViews>
  <sheetFormatPr baseColWidth="10" defaultColWidth="8.83203125" defaultRowHeight="13" x14ac:dyDescent="0.15"/>
  <cols>
    <col min="1" max="1" width="2.5" style="9" customWidth="1"/>
    <col min="2" max="7" width="10.5" style="9" customWidth="1"/>
    <col min="8" max="8" width="9" style="9" customWidth="1"/>
    <col min="9" max="15" width="8.5" style="9" customWidth="1"/>
    <col min="16" max="16" width="5.1640625" style="9" customWidth="1"/>
    <col min="17" max="17" width="15.1640625" style="9" customWidth="1"/>
    <col min="18" max="18" width="8.5" style="9" customWidth="1"/>
    <col min="19" max="19" width="12.1640625" style="9" customWidth="1"/>
    <col min="20" max="20" width="11.5" style="9" customWidth="1"/>
    <col min="21" max="25" width="8.5" style="9" customWidth="1"/>
    <col min="26" max="26" width="6.5" style="9" customWidth="1"/>
    <col min="27" max="27" width="9.5" style="9" customWidth="1"/>
    <col min="28" max="16384" width="8.83203125" style="9"/>
  </cols>
  <sheetData>
    <row r="1" spans="1:21" s="5" customFormat="1" x14ac:dyDescent="0.15">
      <c r="B1" s="138" t="s">
        <v>51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</row>
    <row r="2" spans="1:21" ht="14" thickBot="1" x14ac:dyDescent="0.2">
      <c r="B2" s="5"/>
      <c r="N2" s="146" t="s">
        <v>52</v>
      </c>
      <c r="O2" s="146" t="s">
        <v>53</v>
      </c>
    </row>
    <row r="3" spans="1:21" ht="18" x14ac:dyDescent="0.15">
      <c r="A3" s="34" t="s">
        <v>22</v>
      </c>
      <c r="B3" s="35">
        <v>1</v>
      </c>
      <c r="C3" s="35">
        <v>2</v>
      </c>
      <c r="D3" s="35">
        <v>3</v>
      </c>
      <c r="E3" s="35">
        <v>4</v>
      </c>
      <c r="F3" s="35">
        <v>5</v>
      </c>
      <c r="G3" s="35">
        <v>6</v>
      </c>
      <c r="H3" s="35">
        <v>7</v>
      </c>
      <c r="I3" s="35">
        <v>8</v>
      </c>
      <c r="J3" s="35">
        <v>9</v>
      </c>
      <c r="K3" s="35">
        <v>10</v>
      </c>
      <c r="L3" s="35">
        <v>11</v>
      </c>
      <c r="M3" s="35">
        <v>12</v>
      </c>
      <c r="N3" s="146"/>
      <c r="O3" s="146"/>
    </row>
    <row r="4" spans="1:21" ht="18" x14ac:dyDescent="0.15">
      <c r="A4" s="36" t="s">
        <v>42</v>
      </c>
      <c r="B4" s="37" t="s">
        <v>54</v>
      </c>
      <c r="C4" s="37" t="s">
        <v>54</v>
      </c>
      <c r="D4" s="37" t="s">
        <v>54</v>
      </c>
      <c r="E4" s="37" t="s">
        <v>55</v>
      </c>
      <c r="F4" s="37" t="s">
        <v>55</v>
      </c>
      <c r="G4" s="37" t="s">
        <v>55</v>
      </c>
      <c r="H4" s="38" t="s">
        <v>42</v>
      </c>
      <c r="I4" s="38" t="s">
        <v>42</v>
      </c>
      <c r="J4" s="38" t="s">
        <v>42</v>
      </c>
      <c r="K4" s="38" t="s">
        <v>43</v>
      </c>
      <c r="L4" s="38" t="s">
        <v>43</v>
      </c>
      <c r="M4" s="38" t="s">
        <v>43</v>
      </c>
      <c r="N4" s="11">
        <v>9</v>
      </c>
      <c r="O4" s="11">
        <v>3</v>
      </c>
      <c r="Q4" s="39"/>
      <c r="R4" s="39"/>
      <c r="S4" s="39"/>
    </row>
    <row r="5" spans="1:21" ht="18" x14ac:dyDescent="0.15">
      <c r="A5" s="36" t="s">
        <v>43</v>
      </c>
      <c r="B5" s="38" t="s">
        <v>44</v>
      </c>
      <c r="C5" s="38" t="s">
        <v>44</v>
      </c>
      <c r="D5" s="38" t="s">
        <v>44</v>
      </c>
      <c r="E5" s="38" t="s">
        <v>45</v>
      </c>
      <c r="F5" s="38" t="s">
        <v>45</v>
      </c>
      <c r="G5" s="38" t="s">
        <v>45</v>
      </c>
      <c r="H5" s="38" t="s">
        <v>46</v>
      </c>
      <c r="I5" s="38" t="s">
        <v>46</v>
      </c>
      <c r="J5" s="38" t="s">
        <v>46</v>
      </c>
      <c r="K5" s="38" t="s">
        <v>47</v>
      </c>
      <c r="L5" s="38" t="s">
        <v>47</v>
      </c>
      <c r="M5" s="38" t="s">
        <v>47</v>
      </c>
      <c r="N5" s="11">
        <v>12</v>
      </c>
      <c r="O5" s="11"/>
      <c r="Q5" s="40" t="s">
        <v>56</v>
      </c>
      <c r="R5" s="140" t="s">
        <v>57</v>
      </c>
      <c r="S5" s="140"/>
      <c r="T5" s="140"/>
    </row>
    <row r="6" spans="1:21" ht="18" x14ac:dyDescent="0.15">
      <c r="A6" s="36" t="s">
        <v>44</v>
      </c>
      <c r="B6" s="124" t="e">
        <f>#REF!</f>
        <v>#REF!</v>
      </c>
      <c r="C6" s="124" t="e">
        <f t="shared" ref="C6:C11" si="0">B6</f>
        <v>#REF!</v>
      </c>
      <c r="D6" s="124" t="e">
        <f t="shared" ref="D6:D11" si="1">B6</f>
        <v>#REF!</v>
      </c>
      <c r="E6" s="121" t="e">
        <f>#REF!</f>
        <v>#REF!</v>
      </c>
      <c r="F6" s="121" t="e">
        <f t="shared" ref="F6:F11" si="2">E6</f>
        <v>#REF!</v>
      </c>
      <c r="G6" s="121" t="e">
        <f t="shared" ref="G6:G11" si="3">E6</f>
        <v>#REF!</v>
      </c>
      <c r="H6" s="121" t="e">
        <f>#REF!</f>
        <v>#REF!</v>
      </c>
      <c r="I6" s="121" t="e">
        <f t="shared" ref="I6:I11" si="4">H6</f>
        <v>#REF!</v>
      </c>
      <c r="J6" s="121" t="e">
        <f t="shared" ref="J6:J11" si="5">H6</f>
        <v>#REF!</v>
      </c>
      <c r="K6" s="121" t="e">
        <f>#REF!</f>
        <v>#REF!</v>
      </c>
      <c r="L6" s="121" t="e">
        <f t="shared" ref="L6:L10" si="6">K6</f>
        <v>#REF!</v>
      </c>
      <c r="M6" s="121" t="e">
        <f t="shared" ref="M6:M10" si="7">K6</f>
        <v>#REF!</v>
      </c>
      <c r="N6" s="98">
        <f>COUNTA(B6:M6)</f>
        <v>12</v>
      </c>
      <c r="O6" s="12"/>
      <c r="Q6" s="40" t="s">
        <v>58</v>
      </c>
      <c r="R6" s="140" t="s">
        <v>59</v>
      </c>
      <c r="S6" s="140"/>
      <c r="T6" s="140"/>
    </row>
    <row r="7" spans="1:21" ht="18" x14ac:dyDescent="0.15">
      <c r="A7" s="36" t="s">
        <v>45</v>
      </c>
      <c r="B7" s="121" t="e">
        <f>#REF!</f>
        <v>#REF!</v>
      </c>
      <c r="C7" s="121" t="e">
        <f t="shared" si="0"/>
        <v>#REF!</v>
      </c>
      <c r="D7" s="121" t="e">
        <f t="shared" si="1"/>
        <v>#REF!</v>
      </c>
      <c r="E7" s="124" t="e">
        <f>#REF!</f>
        <v>#REF!</v>
      </c>
      <c r="F7" s="124" t="e">
        <f t="shared" si="2"/>
        <v>#REF!</v>
      </c>
      <c r="G7" s="124" t="e">
        <f t="shared" si="3"/>
        <v>#REF!</v>
      </c>
      <c r="H7" s="124" t="e">
        <f>#REF!</f>
        <v>#REF!</v>
      </c>
      <c r="I7" s="124" t="e">
        <f t="shared" si="4"/>
        <v>#REF!</v>
      </c>
      <c r="J7" s="124" t="e">
        <f t="shared" si="5"/>
        <v>#REF!</v>
      </c>
      <c r="K7" s="124" t="e">
        <f>#REF!</f>
        <v>#REF!</v>
      </c>
      <c r="L7" s="124" t="e">
        <f t="shared" si="6"/>
        <v>#REF!</v>
      </c>
      <c r="M7" s="124" t="e">
        <f t="shared" si="7"/>
        <v>#REF!</v>
      </c>
      <c r="N7" s="98">
        <f t="shared" ref="N7:N11" si="8">COUNTA(B7:M7)</f>
        <v>12</v>
      </c>
      <c r="O7" s="11"/>
      <c r="Q7" s="10"/>
    </row>
    <row r="8" spans="1:21" ht="18" x14ac:dyDescent="0.15">
      <c r="A8" s="36" t="s">
        <v>46</v>
      </c>
      <c r="B8" s="124" t="e">
        <f>#REF!</f>
        <v>#REF!</v>
      </c>
      <c r="C8" s="124" t="e">
        <f t="shared" si="0"/>
        <v>#REF!</v>
      </c>
      <c r="D8" s="124" t="e">
        <f t="shared" si="1"/>
        <v>#REF!</v>
      </c>
      <c r="E8" s="124" t="e">
        <f>#REF!</f>
        <v>#REF!</v>
      </c>
      <c r="F8" s="124" t="e">
        <f t="shared" si="2"/>
        <v>#REF!</v>
      </c>
      <c r="G8" s="124" t="e">
        <f t="shared" si="3"/>
        <v>#REF!</v>
      </c>
      <c r="H8" s="124" t="e">
        <f>#REF!</f>
        <v>#REF!</v>
      </c>
      <c r="I8" s="124" t="e">
        <f t="shared" si="4"/>
        <v>#REF!</v>
      </c>
      <c r="J8" s="124" t="e">
        <f t="shared" si="5"/>
        <v>#REF!</v>
      </c>
      <c r="K8" s="124" t="e">
        <f>#REF!</f>
        <v>#REF!</v>
      </c>
      <c r="L8" s="124" t="e">
        <f t="shared" si="6"/>
        <v>#REF!</v>
      </c>
      <c r="M8" s="124" t="e">
        <f t="shared" si="7"/>
        <v>#REF!</v>
      </c>
      <c r="N8" s="98">
        <f t="shared" si="8"/>
        <v>12</v>
      </c>
      <c r="O8" s="11"/>
      <c r="Q8" s="14"/>
    </row>
    <row r="9" spans="1:21" ht="18" x14ac:dyDescent="0.15">
      <c r="A9" s="36" t="s">
        <v>47</v>
      </c>
      <c r="B9" s="124" t="e">
        <f>#REF!</f>
        <v>#REF!</v>
      </c>
      <c r="C9" s="124" t="e">
        <f t="shared" si="0"/>
        <v>#REF!</v>
      </c>
      <c r="D9" s="124" t="e">
        <f t="shared" si="1"/>
        <v>#REF!</v>
      </c>
      <c r="E9" s="124" t="e">
        <f>#REF!</f>
        <v>#REF!</v>
      </c>
      <c r="F9" s="124" t="e">
        <f t="shared" si="2"/>
        <v>#REF!</v>
      </c>
      <c r="G9" s="124" t="e">
        <f t="shared" si="3"/>
        <v>#REF!</v>
      </c>
      <c r="H9" s="124" t="e">
        <f>#REF!</f>
        <v>#REF!</v>
      </c>
      <c r="I9" s="124" t="e">
        <f t="shared" si="4"/>
        <v>#REF!</v>
      </c>
      <c r="J9" s="124" t="e">
        <f t="shared" si="5"/>
        <v>#REF!</v>
      </c>
      <c r="K9" s="124" t="e">
        <f>#REF!</f>
        <v>#REF!</v>
      </c>
      <c r="L9" s="124" t="e">
        <f t="shared" si="6"/>
        <v>#REF!</v>
      </c>
      <c r="M9" s="124" t="e">
        <f t="shared" si="7"/>
        <v>#REF!</v>
      </c>
      <c r="N9" s="98">
        <f t="shared" si="8"/>
        <v>12</v>
      </c>
      <c r="O9" s="11"/>
    </row>
    <row r="10" spans="1:21" ht="18" x14ac:dyDescent="0.15">
      <c r="A10" s="36" t="s">
        <v>48</v>
      </c>
      <c r="B10" s="124" t="e">
        <f>#REF!</f>
        <v>#REF!</v>
      </c>
      <c r="C10" s="124" t="e">
        <f t="shared" si="0"/>
        <v>#REF!</v>
      </c>
      <c r="D10" s="124" t="e">
        <f t="shared" si="1"/>
        <v>#REF!</v>
      </c>
      <c r="E10" s="124" t="e">
        <f>#REF!</f>
        <v>#REF!</v>
      </c>
      <c r="F10" s="124" t="e">
        <f t="shared" si="2"/>
        <v>#REF!</v>
      </c>
      <c r="G10" s="124" t="e">
        <f t="shared" si="3"/>
        <v>#REF!</v>
      </c>
      <c r="H10" s="124" t="e">
        <f>#REF!</f>
        <v>#REF!</v>
      </c>
      <c r="I10" s="124" t="e">
        <f t="shared" si="4"/>
        <v>#REF!</v>
      </c>
      <c r="J10" s="124" t="e">
        <f t="shared" si="5"/>
        <v>#REF!</v>
      </c>
      <c r="K10" s="128" t="e">
        <f>#REF!</f>
        <v>#REF!</v>
      </c>
      <c r="L10" s="128" t="e">
        <f t="shared" si="6"/>
        <v>#REF!</v>
      </c>
      <c r="M10" s="128" t="e">
        <f t="shared" si="7"/>
        <v>#REF!</v>
      </c>
      <c r="N10" s="98">
        <f t="shared" si="8"/>
        <v>12</v>
      </c>
      <c r="O10" s="11"/>
      <c r="Q10" s="118" t="s">
        <v>231</v>
      </c>
    </row>
    <row r="11" spans="1:21" ht="18" x14ac:dyDescent="0.15">
      <c r="A11" s="36" t="s">
        <v>60</v>
      </c>
      <c r="B11" s="126" t="e">
        <f>#REF!</f>
        <v>#REF!</v>
      </c>
      <c r="C11" s="126" t="e">
        <f t="shared" si="0"/>
        <v>#REF!</v>
      </c>
      <c r="D11" s="126" t="e">
        <f t="shared" si="1"/>
        <v>#REF!</v>
      </c>
      <c r="E11" s="127" t="e">
        <f>#REF!</f>
        <v>#REF!</v>
      </c>
      <c r="F11" s="126" t="e">
        <f t="shared" si="2"/>
        <v>#REF!</v>
      </c>
      <c r="G11" s="126" t="e">
        <f t="shared" si="3"/>
        <v>#REF!</v>
      </c>
      <c r="H11" s="124" t="e">
        <f>#REF!</f>
        <v>#REF!</v>
      </c>
      <c r="I11" s="125" t="e">
        <f t="shared" si="4"/>
        <v>#REF!</v>
      </c>
      <c r="J11" s="124" t="e">
        <f t="shared" si="5"/>
        <v>#REF!</v>
      </c>
      <c r="K11" s="124" t="e">
        <f>#REF!</f>
        <v>#REF!</v>
      </c>
      <c r="L11" s="124" t="e">
        <f>K11</f>
        <v>#REF!</v>
      </c>
      <c r="M11" s="125" t="e">
        <f>K11</f>
        <v>#REF!</v>
      </c>
      <c r="N11" s="98">
        <f t="shared" si="8"/>
        <v>12</v>
      </c>
      <c r="O11" s="11"/>
    </row>
    <row r="12" spans="1:21" x14ac:dyDescent="0.15">
      <c r="N12" s="5">
        <f>SUM(N4:N11)</f>
        <v>93</v>
      </c>
    </row>
    <row r="13" spans="1:21" ht="17.25" customHeight="1" thickBot="1" x14ac:dyDescent="0.2">
      <c r="A13" s="10"/>
      <c r="K13" s="147"/>
      <c r="L13" s="148"/>
      <c r="M13" s="12" t="s">
        <v>61</v>
      </c>
      <c r="N13" s="11">
        <f>N12+10</f>
        <v>103</v>
      </c>
      <c r="O13" s="11">
        <f>O4+2</f>
        <v>5</v>
      </c>
      <c r="Q13" s="2"/>
      <c r="R13" s="12" t="s">
        <v>62</v>
      </c>
    </row>
    <row r="14" spans="1:21" ht="30" customHeight="1" thickBot="1" x14ac:dyDescent="0.2">
      <c r="B14" s="42"/>
      <c r="C14" s="139" t="s">
        <v>63</v>
      </c>
      <c r="D14" s="139"/>
      <c r="E14" s="139" t="s">
        <v>64</v>
      </c>
      <c r="F14" s="139"/>
      <c r="G14" s="139"/>
      <c r="H14" s="1"/>
      <c r="I14" s="141" t="s">
        <v>65</v>
      </c>
      <c r="J14" s="141"/>
      <c r="K14" s="143"/>
      <c r="L14" s="143"/>
      <c r="M14" s="45" t="s">
        <v>66</v>
      </c>
      <c r="N14" s="43" t="s">
        <v>67</v>
      </c>
      <c r="O14" s="44" t="s">
        <v>68</v>
      </c>
      <c r="Q14" s="3"/>
      <c r="R14" s="13" t="s">
        <v>69</v>
      </c>
      <c r="S14" s="14"/>
      <c r="U14" s="14"/>
    </row>
    <row r="15" spans="1:21" ht="22" customHeight="1" x14ac:dyDescent="0.15">
      <c r="B15" s="41" t="s">
        <v>70</v>
      </c>
      <c r="C15" s="41" t="s">
        <v>71</v>
      </c>
      <c r="D15" s="41" t="s">
        <v>72</v>
      </c>
      <c r="E15" s="41" t="s">
        <v>72</v>
      </c>
      <c r="F15" s="41" t="s">
        <v>73</v>
      </c>
      <c r="G15" s="41" t="s">
        <v>71</v>
      </c>
      <c r="H15" s="1"/>
      <c r="I15" s="138" t="s">
        <v>74</v>
      </c>
      <c r="J15" s="138"/>
      <c r="K15" s="144" t="s">
        <v>75</v>
      </c>
      <c r="L15" s="144"/>
      <c r="M15" s="11">
        <f>(20*0.5)/50</f>
        <v>0.2</v>
      </c>
      <c r="N15" s="11">
        <f>M15*N$13</f>
        <v>20.6</v>
      </c>
      <c r="O15" s="11"/>
      <c r="Q15" s="46"/>
      <c r="R15" s="15" t="s">
        <v>76</v>
      </c>
      <c r="S15" s="16"/>
      <c r="U15" s="6"/>
    </row>
    <row r="16" spans="1:21" ht="33" thickBot="1" x14ac:dyDescent="0.2">
      <c r="B16" s="4" t="s">
        <v>77</v>
      </c>
      <c r="C16" s="4" t="s">
        <v>78</v>
      </c>
      <c r="D16" s="4" t="s">
        <v>79</v>
      </c>
      <c r="E16" s="4" t="s">
        <v>80</v>
      </c>
      <c r="F16" s="4" t="s">
        <v>81</v>
      </c>
      <c r="G16" s="4" t="s">
        <v>82</v>
      </c>
      <c r="H16" s="1"/>
      <c r="I16" s="138" t="s">
        <v>83</v>
      </c>
      <c r="J16" s="138"/>
      <c r="K16" s="144" t="s">
        <v>84</v>
      </c>
      <c r="L16" s="144"/>
      <c r="M16" s="11">
        <f>(20*0.5)/50</f>
        <v>0.2</v>
      </c>
      <c r="N16" s="11">
        <f>M16*N$13</f>
        <v>20.6</v>
      </c>
      <c r="O16" s="11"/>
      <c r="Q16" s="17"/>
      <c r="R16" s="18" t="s">
        <v>85</v>
      </c>
      <c r="S16" s="19" t="s">
        <v>40</v>
      </c>
      <c r="U16" s="6"/>
    </row>
    <row r="17" spans="2:21" ht="16" x14ac:dyDescent="0.15">
      <c r="B17" s="7"/>
      <c r="C17" s="8"/>
      <c r="D17" s="7"/>
      <c r="I17" s="138" t="s">
        <v>86</v>
      </c>
      <c r="J17" s="138"/>
      <c r="K17" s="145"/>
      <c r="L17" s="145"/>
      <c r="M17" s="11">
        <v>10</v>
      </c>
      <c r="N17" s="11">
        <f>M17*N$13</f>
        <v>1030</v>
      </c>
      <c r="O17" s="11">
        <f>M17*O$13</f>
        <v>50</v>
      </c>
      <c r="Q17" s="17"/>
      <c r="R17" s="18" t="s">
        <v>42</v>
      </c>
      <c r="S17" s="18">
        <v>10000000</v>
      </c>
      <c r="U17" s="6"/>
    </row>
    <row r="18" spans="2:21" ht="16" x14ac:dyDescent="0.15">
      <c r="B18" s="20"/>
      <c r="C18" s="17"/>
      <c r="D18" s="20"/>
      <c r="I18" s="138" t="s">
        <v>87</v>
      </c>
      <c r="J18" s="138"/>
      <c r="K18" s="145"/>
      <c r="L18" s="145"/>
      <c r="M18" s="11">
        <f>M22-(M15+M16+M17)</f>
        <v>4.5999999999999996</v>
      </c>
      <c r="N18" s="21">
        <f>M18*N$13</f>
        <v>473.79999999999995</v>
      </c>
      <c r="O18" s="11">
        <f>(M18*O$13)+(SUM(M15:M16)*O13)</f>
        <v>25</v>
      </c>
      <c r="Q18" s="17"/>
      <c r="R18" s="18" t="s">
        <v>43</v>
      </c>
      <c r="S18" s="18">
        <v>1000000</v>
      </c>
      <c r="U18" s="6"/>
    </row>
    <row r="19" spans="2:21" ht="16" x14ac:dyDescent="0.15">
      <c r="B19" s="20" t="s">
        <v>88</v>
      </c>
      <c r="C19" s="17"/>
      <c r="D19" s="20"/>
      <c r="I19" s="5"/>
      <c r="J19" s="5"/>
      <c r="Q19" s="17"/>
      <c r="R19" s="18" t="s">
        <v>44</v>
      </c>
      <c r="S19" s="18">
        <v>100000</v>
      </c>
      <c r="U19" s="6"/>
    </row>
    <row r="20" spans="2:21" ht="32.25" customHeight="1" x14ac:dyDescent="0.15">
      <c r="B20" s="20" t="s">
        <v>89</v>
      </c>
      <c r="C20" s="17" t="s">
        <v>90</v>
      </c>
      <c r="D20" s="20"/>
      <c r="I20" s="138" t="s">
        <v>50</v>
      </c>
      <c r="J20" s="138"/>
      <c r="K20" s="142" t="s">
        <v>91</v>
      </c>
      <c r="L20" s="142"/>
      <c r="M20" s="11"/>
      <c r="N20" s="12" t="s">
        <v>92</v>
      </c>
      <c r="O20" s="12" t="s">
        <v>92</v>
      </c>
      <c r="Q20" s="17"/>
      <c r="R20" s="18" t="s">
        <v>45</v>
      </c>
      <c r="S20" s="18">
        <v>10000</v>
      </c>
      <c r="U20" s="6"/>
    </row>
    <row r="21" spans="2:21" ht="30" customHeight="1" x14ac:dyDescent="0.15">
      <c r="B21" s="20" t="s">
        <v>93</v>
      </c>
      <c r="C21" s="20" t="s">
        <v>94</v>
      </c>
      <c r="D21" s="20"/>
      <c r="I21" s="5"/>
      <c r="J21" s="5"/>
      <c r="Q21" s="17"/>
      <c r="R21" s="18" t="s">
        <v>46</v>
      </c>
      <c r="S21" s="18">
        <v>1000</v>
      </c>
      <c r="U21" s="6"/>
    </row>
    <row r="22" spans="2:21" ht="16" x14ac:dyDescent="0.15">
      <c r="C22" s="20"/>
      <c r="I22" s="141" t="s">
        <v>95</v>
      </c>
      <c r="J22" s="141"/>
      <c r="K22" s="43"/>
      <c r="L22" s="43"/>
      <c r="M22" s="43">
        <v>15</v>
      </c>
      <c r="N22" s="43">
        <f>SUM(N15:N18)</f>
        <v>1545</v>
      </c>
      <c r="O22" s="43">
        <f>SUM(O15:O18)</f>
        <v>75</v>
      </c>
      <c r="R22" s="18" t="s">
        <v>47</v>
      </c>
      <c r="S22" s="18">
        <v>100</v>
      </c>
      <c r="U22" s="6"/>
    </row>
    <row r="23" spans="2:21" x14ac:dyDescent="0.15">
      <c r="B23" s="79" t="s">
        <v>96</v>
      </c>
      <c r="R23" s="18" t="s">
        <v>48</v>
      </c>
      <c r="S23" s="18">
        <v>10</v>
      </c>
    </row>
    <row r="24" spans="2:21" x14ac:dyDescent="0.15">
      <c r="B24" s="79" t="s">
        <v>97</v>
      </c>
      <c r="R24" s="18" t="s">
        <v>60</v>
      </c>
      <c r="S24" s="18">
        <v>1</v>
      </c>
    </row>
    <row r="26" spans="2:21" x14ac:dyDescent="0.15">
      <c r="H26" s="22"/>
      <c r="I26" s="22"/>
    </row>
    <row r="27" spans="2:21" x14ac:dyDescent="0.15">
      <c r="D27" s="22"/>
      <c r="H27" s="22"/>
      <c r="I27" s="22"/>
    </row>
    <row r="28" spans="2:21" x14ac:dyDescent="0.15">
      <c r="D28" s="22"/>
      <c r="H28" s="22"/>
      <c r="I28" s="22"/>
    </row>
    <row r="29" spans="2:21" x14ac:dyDescent="0.15">
      <c r="D29" s="22"/>
    </row>
    <row r="33" spans="2:12" x14ac:dyDescent="0.15">
      <c r="G33" s="5"/>
    </row>
    <row r="37" spans="2:12" x14ac:dyDescent="0.15">
      <c r="B37" s="23"/>
      <c r="C37" s="20"/>
      <c r="D37" s="20"/>
    </row>
    <row r="38" spans="2:12" x14ac:dyDescent="0.15">
      <c r="B38" s="23"/>
      <c r="C38" s="20"/>
      <c r="D38" s="20"/>
    </row>
    <row r="39" spans="2:12" x14ac:dyDescent="0.15">
      <c r="B39" s="23"/>
      <c r="C39" s="20"/>
      <c r="D39" s="20"/>
    </row>
    <row r="40" spans="2:12" x14ac:dyDescent="0.15">
      <c r="B40" s="23"/>
      <c r="C40" s="20"/>
      <c r="D40" s="20"/>
    </row>
    <row r="41" spans="2:12" x14ac:dyDescent="0.15">
      <c r="B41" s="24"/>
      <c r="C41" s="25"/>
      <c r="D41" s="25"/>
      <c r="E41" s="26"/>
      <c r="F41" s="27"/>
      <c r="G41" s="27"/>
      <c r="H41" s="27"/>
      <c r="I41" s="27"/>
      <c r="J41" s="27"/>
    </row>
    <row r="42" spans="2:12" x14ac:dyDescent="0.15">
      <c r="B42" s="24"/>
      <c r="C42" s="25"/>
      <c r="D42" s="26"/>
      <c r="E42" s="26"/>
      <c r="F42" s="27"/>
      <c r="G42" s="27"/>
      <c r="H42" s="27"/>
      <c r="I42" s="27"/>
      <c r="J42" s="27"/>
    </row>
    <row r="43" spans="2:12" x14ac:dyDescent="0.15">
      <c r="B43" s="28"/>
      <c r="C43" s="27"/>
      <c r="D43" s="27"/>
      <c r="E43" s="27"/>
      <c r="F43" s="27"/>
      <c r="G43" s="27"/>
      <c r="H43" s="27"/>
      <c r="I43" s="26"/>
      <c r="J43" s="27"/>
    </row>
    <row r="44" spans="2:12" x14ac:dyDescent="0.15">
      <c r="B44" s="26"/>
      <c r="C44" s="27"/>
      <c r="D44" s="27"/>
      <c r="E44" s="27"/>
      <c r="F44" s="27"/>
      <c r="G44" s="27"/>
      <c r="H44" s="27"/>
      <c r="I44" s="26"/>
      <c r="J44" s="27"/>
      <c r="L44" s="27"/>
    </row>
    <row r="45" spans="2:12" x14ac:dyDescent="0.15">
      <c r="B45" s="26"/>
      <c r="C45" s="27"/>
      <c r="D45" s="27"/>
      <c r="E45" s="27"/>
      <c r="F45" s="27"/>
      <c r="G45" s="27"/>
      <c r="H45" s="27"/>
      <c r="I45" s="26"/>
      <c r="J45" s="27"/>
    </row>
    <row r="46" spans="2:12" x14ac:dyDescent="0.15">
      <c r="B46" s="28"/>
      <c r="C46" s="27"/>
      <c r="D46" s="27"/>
      <c r="E46" s="27"/>
      <c r="F46" s="27"/>
      <c r="G46" s="27"/>
      <c r="H46" s="27"/>
      <c r="I46" s="26"/>
      <c r="J46" s="27"/>
    </row>
    <row r="47" spans="2:12" x14ac:dyDescent="0.15">
      <c r="B47" s="28"/>
      <c r="C47" s="27"/>
      <c r="D47" s="27"/>
      <c r="E47" s="27"/>
      <c r="F47" s="27"/>
      <c r="G47" s="27"/>
      <c r="H47" s="27"/>
      <c r="I47" s="26"/>
      <c r="J47" s="27"/>
    </row>
    <row r="48" spans="2:12" x14ac:dyDescent="0.15">
      <c r="B48" s="28"/>
      <c r="C48" s="27"/>
      <c r="D48" s="27"/>
      <c r="E48" s="27"/>
      <c r="F48" s="27"/>
      <c r="G48" s="27"/>
      <c r="H48" s="27"/>
      <c r="I48" s="26"/>
      <c r="J48" s="27"/>
    </row>
    <row r="49" spans="2:10" x14ac:dyDescent="0.15">
      <c r="B49" s="28"/>
      <c r="C49" s="27"/>
      <c r="D49" s="27"/>
      <c r="E49" s="29"/>
      <c r="F49" s="27"/>
      <c r="G49" s="27"/>
      <c r="H49" s="27"/>
      <c r="I49" s="27"/>
      <c r="J49" s="27"/>
    </row>
    <row r="50" spans="2:10" x14ac:dyDescent="0.15">
      <c r="B50" s="30"/>
      <c r="C50" s="31"/>
      <c r="D50" s="32"/>
      <c r="E50" s="33"/>
      <c r="F50" s="27"/>
      <c r="G50" s="27"/>
      <c r="H50" s="27"/>
      <c r="I50" s="27"/>
      <c r="J50" s="27"/>
    </row>
    <row r="51" spans="2:10" x14ac:dyDescent="0.15">
      <c r="B51" s="28"/>
      <c r="C51" s="27"/>
      <c r="D51" s="27"/>
      <c r="E51" s="29"/>
      <c r="F51" s="27"/>
      <c r="G51" s="27"/>
      <c r="H51" s="27"/>
      <c r="I51" s="27"/>
      <c r="J51" s="27"/>
    </row>
    <row r="52" spans="2:10" x14ac:dyDescent="0.15">
      <c r="B52" s="27"/>
      <c r="C52" s="27"/>
      <c r="D52" s="27"/>
      <c r="E52" s="27"/>
      <c r="F52" s="27"/>
      <c r="G52" s="27"/>
      <c r="H52" s="27"/>
      <c r="I52" s="27"/>
      <c r="J52" s="27"/>
    </row>
    <row r="53" spans="2:10" x14ac:dyDescent="0.15">
      <c r="B53" s="27"/>
      <c r="C53" s="27"/>
      <c r="D53" s="27"/>
      <c r="E53" s="27"/>
      <c r="F53" s="27"/>
      <c r="G53" s="27"/>
      <c r="H53" s="27"/>
      <c r="I53" s="27"/>
      <c r="J53" s="27"/>
    </row>
    <row r="54" spans="2:10" x14ac:dyDescent="0.15">
      <c r="B54" s="27"/>
      <c r="C54" s="27"/>
      <c r="D54" s="27"/>
      <c r="E54" s="27"/>
      <c r="F54" s="27"/>
      <c r="G54" s="27"/>
      <c r="H54" s="27"/>
      <c r="I54" s="27"/>
      <c r="J54" s="27"/>
    </row>
  </sheetData>
  <mergeCells count="21">
    <mergeCell ref="I20:J20"/>
    <mergeCell ref="K20:L20"/>
    <mergeCell ref="I22:J22"/>
    <mergeCell ref="I16:J16"/>
    <mergeCell ref="K16:L16"/>
    <mergeCell ref="I17:J17"/>
    <mergeCell ref="K17:L17"/>
    <mergeCell ref="I18:J18"/>
    <mergeCell ref="K18:L18"/>
    <mergeCell ref="C14:D14"/>
    <mergeCell ref="E14:G14"/>
    <mergeCell ref="I14:J14"/>
    <mergeCell ref="K14:L14"/>
    <mergeCell ref="I15:J15"/>
    <mergeCell ref="K15:L15"/>
    <mergeCell ref="K13:L13"/>
    <mergeCell ref="B1:M1"/>
    <mergeCell ref="N2:N3"/>
    <mergeCell ref="O2:O3"/>
    <mergeCell ref="R5:T5"/>
    <mergeCell ref="R6:T6"/>
  </mergeCells>
  <pageMargins left="0.25" right="0.25" top="1" bottom="1" header="0.3" footer="0.3"/>
  <pageSetup scale="67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2F50-9666-8E44-861C-80F1F63C6B77}">
  <dimension ref="A1:M123"/>
  <sheetViews>
    <sheetView topLeftCell="A111" workbookViewId="0">
      <selection activeCell="Q76" sqref="Q76"/>
    </sheetView>
  </sheetViews>
  <sheetFormatPr baseColWidth="10" defaultRowHeight="13" x14ac:dyDescent="0.15"/>
  <cols>
    <col min="1" max="1" width="8.83203125" customWidth="1"/>
    <col min="2" max="2" width="11" bestFit="1" customWidth="1"/>
    <col min="3" max="3" width="14.5" bestFit="1" customWidth="1"/>
    <col min="4" max="4" width="14.33203125" customWidth="1"/>
    <col min="5" max="7" width="8.83203125" customWidth="1"/>
    <col min="8" max="8" width="13.6640625" bestFit="1" customWidth="1"/>
    <col min="9" max="10" width="13.5" customWidth="1"/>
    <col min="11" max="11" width="13.6640625" customWidth="1"/>
    <col min="12" max="12" width="17" bestFit="1" customWidth="1"/>
    <col min="13" max="253" width="8.83203125" customWidth="1"/>
    <col min="254" max="254" width="14.5" bestFit="1" customWidth="1"/>
    <col min="255" max="259" width="8.83203125" customWidth="1"/>
    <col min="260" max="261" width="13.5" customWidth="1"/>
    <col min="262" max="267" width="0" hidden="1" customWidth="1"/>
    <col min="268" max="268" width="17" bestFit="1" customWidth="1"/>
    <col min="269" max="509" width="8.83203125" customWidth="1"/>
    <col min="510" max="510" width="14.5" bestFit="1" customWidth="1"/>
    <col min="511" max="515" width="8.83203125" customWidth="1"/>
    <col min="516" max="517" width="13.5" customWidth="1"/>
    <col min="518" max="523" width="0" hidden="1" customWidth="1"/>
    <col min="524" max="524" width="17" bestFit="1" customWidth="1"/>
    <col min="525" max="765" width="8.83203125" customWidth="1"/>
    <col min="766" max="766" width="14.5" bestFit="1" customWidth="1"/>
    <col min="767" max="771" width="8.83203125" customWidth="1"/>
    <col min="772" max="773" width="13.5" customWidth="1"/>
    <col min="774" max="779" width="0" hidden="1" customWidth="1"/>
    <col min="780" max="780" width="17" bestFit="1" customWidth="1"/>
    <col min="781" max="1021" width="8.83203125" customWidth="1"/>
    <col min="1022" max="1022" width="14.5" bestFit="1" customWidth="1"/>
    <col min="1023" max="1027" width="8.83203125" customWidth="1"/>
    <col min="1028" max="1029" width="13.5" customWidth="1"/>
    <col min="1030" max="1035" width="0" hidden="1" customWidth="1"/>
    <col min="1036" max="1036" width="17" bestFit="1" customWidth="1"/>
    <col min="1037" max="1277" width="8.83203125" customWidth="1"/>
    <col min="1278" max="1278" width="14.5" bestFit="1" customWidth="1"/>
    <col min="1279" max="1283" width="8.83203125" customWidth="1"/>
    <col min="1284" max="1285" width="13.5" customWidth="1"/>
    <col min="1286" max="1291" width="0" hidden="1" customWidth="1"/>
    <col min="1292" max="1292" width="17" bestFit="1" customWidth="1"/>
    <col min="1293" max="1533" width="8.83203125" customWidth="1"/>
    <col min="1534" max="1534" width="14.5" bestFit="1" customWidth="1"/>
    <col min="1535" max="1539" width="8.83203125" customWidth="1"/>
    <col min="1540" max="1541" width="13.5" customWidth="1"/>
    <col min="1542" max="1547" width="0" hidden="1" customWidth="1"/>
    <col min="1548" max="1548" width="17" bestFit="1" customWidth="1"/>
    <col min="1549" max="1789" width="8.83203125" customWidth="1"/>
    <col min="1790" max="1790" width="14.5" bestFit="1" customWidth="1"/>
    <col min="1791" max="1795" width="8.83203125" customWidth="1"/>
    <col min="1796" max="1797" width="13.5" customWidth="1"/>
    <col min="1798" max="1803" width="0" hidden="1" customWidth="1"/>
    <col min="1804" max="1804" width="17" bestFit="1" customWidth="1"/>
    <col min="1805" max="2045" width="8.83203125" customWidth="1"/>
    <col min="2046" max="2046" width="14.5" bestFit="1" customWidth="1"/>
    <col min="2047" max="2051" width="8.83203125" customWidth="1"/>
    <col min="2052" max="2053" width="13.5" customWidth="1"/>
    <col min="2054" max="2059" width="0" hidden="1" customWidth="1"/>
    <col min="2060" max="2060" width="17" bestFit="1" customWidth="1"/>
    <col min="2061" max="2301" width="8.83203125" customWidth="1"/>
    <col min="2302" max="2302" width="14.5" bestFit="1" customWidth="1"/>
    <col min="2303" max="2307" width="8.83203125" customWidth="1"/>
    <col min="2308" max="2309" width="13.5" customWidth="1"/>
    <col min="2310" max="2315" width="0" hidden="1" customWidth="1"/>
    <col min="2316" max="2316" width="17" bestFit="1" customWidth="1"/>
    <col min="2317" max="2557" width="8.83203125" customWidth="1"/>
    <col min="2558" max="2558" width="14.5" bestFit="1" customWidth="1"/>
    <col min="2559" max="2563" width="8.83203125" customWidth="1"/>
    <col min="2564" max="2565" width="13.5" customWidth="1"/>
    <col min="2566" max="2571" width="0" hidden="1" customWidth="1"/>
    <col min="2572" max="2572" width="17" bestFit="1" customWidth="1"/>
    <col min="2573" max="2813" width="8.83203125" customWidth="1"/>
    <col min="2814" max="2814" width="14.5" bestFit="1" customWidth="1"/>
    <col min="2815" max="2819" width="8.83203125" customWidth="1"/>
    <col min="2820" max="2821" width="13.5" customWidth="1"/>
    <col min="2822" max="2827" width="0" hidden="1" customWidth="1"/>
    <col min="2828" max="2828" width="17" bestFit="1" customWidth="1"/>
    <col min="2829" max="3069" width="8.83203125" customWidth="1"/>
    <col min="3070" max="3070" width="14.5" bestFit="1" customWidth="1"/>
    <col min="3071" max="3075" width="8.83203125" customWidth="1"/>
    <col min="3076" max="3077" width="13.5" customWidth="1"/>
    <col min="3078" max="3083" width="0" hidden="1" customWidth="1"/>
    <col min="3084" max="3084" width="17" bestFit="1" customWidth="1"/>
    <col min="3085" max="3325" width="8.83203125" customWidth="1"/>
    <col min="3326" max="3326" width="14.5" bestFit="1" customWidth="1"/>
    <col min="3327" max="3331" width="8.83203125" customWidth="1"/>
    <col min="3332" max="3333" width="13.5" customWidth="1"/>
    <col min="3334" max="3339" width="0" hidden="1" customWidth="1"/>
    <col min="3340" max="3340" width="17" bestFit="1" customWidth="1"/>
    <col min="3341" max="3581" width="8.83203125" customWidth="1"/>
    <col min="3582" max="3582" width="14.5" bestFit="1" customWidth="1"/>
    <col min="3583" max="3587" width="8.83203125" customWidth="1"/>
    <col min="3588" max="3589" width="13.5" customWidth="1"/>
    <col min="3590" max="3595" width="0" hidden="1" customWidth="1"/>
    <col min="3596" max="3596" width="17" bestFit="1" customWidth="1"/>
    <col min="3597" max="3837" width="8.83203125" customWidth="1"/>
    <col min="3838" max="3838" width="14.5" bestFit="1" customWidth="1"/>
    <col min="3839" max="3843" width="8.83203125" customWidth="1"/>
    <col min="3844" max="3845" width="13.5" customWidth="1"/>
    <col min="3846" max="3851" width="0" hidden="1" customWidth="1"/>
    <col min="3852" max="3852" width="17" bestFit="1" customWidth="1"/>
    <col min="3853" max="4093" width="8.83203125" customWidth="1"/>
    <col min="4094" max="4094" width="14.5" bestFit="1" customWidth="1"/>
    <col min="4095" max="4099" width="8.83203125" customWidth="1"/>
    <col min="4100" max="4101" width="13.5" customWidth="1"/>
    <col min="4102" max="4107" width="0" hidden="1" customWidth="1"/>
    <col min="4108" max="4108" width="17" bestFit="1" customWidth="1"/>
    <col min="4109" max="4349" width="8.83203125" customWidth="1"/>
    <col min="4350" max="4350" width="14.5" bestFit="1" customWidth="1"/>
    <col min="4351" max="4355" width="8.83203125" customWidth="1"/>
    <col min="4356" max="4357" width="13.5" customWidth="1"/>
    <col min="4358" max="4363" width="0" hidden="1" customWidth="1"/>
    <col min="4364" max="4364" width="17" bestFit="1" customWidth="1"/>
    <col min="4365" max="4605" width="8.83203125" customWidth="1"/>
    <col min="4606" max="4606" width="14.5" bestFit="1" customWidth="1"/>
    <col min="4607" max="4611" width="8.83203125" customWidth="1"/>
    <col min="4612" max="4613" width="13.5" customWidth="1"/>
    <col min="4614" max="4619" width="0" hidden="1" customWidth="1"/>
    <col min="4620" max="4620" width="17" bestFit="1" customWidth="1"/>
    <col min="4621" max="4861" width="8.83203125" customWidth="1"/>
    <col min="4862" max="4862" width="14.5" bestFit="1" customWidth="1"/>
    <col min="4863" max="4867" width="8.83203125" customWidth="1"/>
    <col min="4868" max="4869" width="13.5" customWidth="1"/>
    <col min="4870" max="4875" width="0" hidden="1" customWidth="1"/>
    <col min="4876" max="4876" width="17" bestFit="1" customWidth="1"/>
    <col min="4877" max="5117" width="8.83203125" customWidth="1"/>
    <col min="5118" max="5118" width="14.5" bestFit="1" customWidth="1"/>
    <col min="5119" max="5123" width="8.83203125" customWidth="1"/>
    <col min="5124" max="5125" width="13.5" customWidth="1"/>
    <col min="5126" max="5131" width="0" hidden="1" customWidth="1"/>
    <col min="5132" max="5132" width="17" bestFit="1" customWidth="1"/>
    <col min="5133" max="5373" width="8.83203125" customWidth="1"/>
    <col min="5374" max="5374" width="14.5" bestFit="1" customWidth="1"/>
    <col min="5375" max="5379" width="8.83203125" customWidth="1"/>
    <col min="5380" max="5381" width="13.5" customWidth="1"/>
    <col min="5382" max="5387" width="0" hidden="1" customWidth="1"/>
    <col min="5388" max="5388" width="17" bestFit="1" customWidth="1"/>
    <col min="5389" max="5629" width="8.83203125" customWidth="1"/>
    <col min="5630" max="5630" width="14.5" bestFit="1" customWidth="1"/>
    <col min="5631" max="5635" width="8.83203125" customWidth="1"/>
    <col min="5636" max="5637" width="13.5" customWidth="1"/>
    <col min="5638" max="5643" width="0" hidden="1" customWidth="1"/>
    <col min="5644" max="5644" width="17" bestFit="1" customWidth="1"/>
    <col min="5645" max="5885" width="8.83203125" customWidth="1"/>
    <col min="5886" max="5886" width="14.5" bestFit="1" customWidth="1"/>
    <col min="5887" max="5891" width="8.83203125" customWidth="1"/>
    <col min="5892" max="5893" width="13.5" customWidth="1"/>
    <col min="5894" max="5899" width="0" hidden="1" customWidth="1"/>
    <col min="5900" max="5900" width="17" bestFit="1" customWidth="1"/>
    <col min="5901" max="6141" width="8.83203125" customWidth="1"/>
    <col min="6142" max="6142" width="14.5" bestFit="1" customWidth="1"/>
    <col min="6143" max="6147" width="8.83203125" customWidth="1"/>
    <col min="6148" max="6149" width="13.5" customWidth="1"/>
    <col min="6150" max="6155" width="0" hidden="1" customWidth="1"/>
    <col min="6156" max="6156" width="17" bestFit="1" customWidth="1"/>
    <col min="6157" max="6397" width="8.83203125" customWidth="1"/>
    <col min="6398" max="6398" width="14.5" bestFit="1" customWidth="1"/>
    <col min="6399" max="6403" width="8.83203125" customWidth="1"/>
    <col min="6404" max="6405" width="13.5" customWidth="1"/>
    <col min="6406" max="6411" width="0" hidden="1" customWidth="1"/>
    <col min="6412" max="6412" width="17" bestFit="1" customWidth="1"/>
    <col min="6413" max="6653" width="8.83203125" customWidth="1"/>
    <col min="6654" max="6654" width="14.5" bestFit="1" customWidth="1"/>
    <col min="6655" max="6659" width="8.83203125" customWidth="1"/>
    <col min="6660" max="6661" width="13.5" customWidth="1"/>
    <col min="6662" max="6667" width="0" hidden="1" customWidth="1"/>
    <col min="6668" max="6668" width="17" bestFit="1" customWidth="1"/>
    <col min="6669" max="6909" width="8.83203125" customWidth="1"/>
    <col min="6910" max="6910" width="14.5" bestFit="1" customWidth="1"/>
    <col min="6911" max="6915" width="8.83203125" customWidth="1"/>
    <col min="6916" max="6917" width="13.5" customWidth="1"/>
    <col min="6918" max="6923" width="0" hidden="1" customWidth="1"/>
    <col min="6924" max="6924" width="17" bestFit="1" customWidth="1"/>
    <col min="6925" max="7165" width="8.83203125" customWidth="1"/>
    <col min="7166" max="7166" width="14.5" bestFit="1" customWidth="1"/>
    <col min="7167" max="7171" width="8.83203125" customWidth="1"/>
    <col min="7172" max="7173" width="13.5" customWidth="1"/>
    <col min="7174" max="7179" width="0" hidden="1" customWidth="1"/>
    <col min="7180" max="7180" width="17" bestFit="1" customWidth="1"/>
    <col min="7181" max="7421" width="8.83203125" customWidth="1"/>
    <col min="7422" max="7422" width="14.5" bestFit="1" customWidth="1"/>
    <col min="7423" max="7427" width="8.83203125" customWidth="1"/>
    <col min="7428" max="7429" width="13.5" customWidth="1"/>
    <col min="7430" max="7435" width="0" hidden="1" customWidth="1"/>
    <col min="7436" max="7436" width="17" bestFit="1" customWidth="1"/>
    <col min="7437" max="7677" width="8.83203125" customWidth="1"/>
    <col min="7678" max="7678" width="14.5" bestFit="1" customWidth="1"/>
    <col min="7679" max="7683" width="8.83203125" customWidth="1"/>
    <col min="7684" max="7685" width="13.5" customWidth="1"/>
    <col min="7686" max="7691" width="0" hidden="1" customWidth="1"/>
    <col min="7692" max="7692" width="17" bestFit="1" customWidth="1"/>
    <col min="7693" max="7933" width="8.83203125" customWidth="1"/>
    <col min="7934" max="7934" width="14.5" bestFit="1" customWidth="1"/>
    <col min="7935" max="7939" width="8.83203125" customWidth="1"/>
    <col min="7940" max="7941" width="13.5" customWidth="1"/>
    <col min="7942" max="7947" width="0" hidden="1" customWidth="1"/>
    <col min="7948" max="7948" width="17" bestFit="1" customWidth="1"/>
    <col min="7949" max="8189" width="8.83203125" customWidth="1"/>
    <col min="8190" max="8190" width="14.5" bestFit="1" customWidth="1"/>
    <col min="8191" max="8195" width="8.83203125" customWidth="1"/>
    <col min="8196" max="8197" width="13.5" customWidth="1"/>
    <col min="8198" max="8203" width="0" hidden="1" customWidth="1"/>
    <col min="8204" max="8204" width="17" bestFit="1" customWidth="1"/>
    <col min="8205" max="8445" width="8.83203125" customWidth="1"/>
    <col min="8446" max="8446" width="14.5" bestFit="1" customWidth="1"/>
    <col min="8447" max="8451" width="8.83203125" customWidth="1"/>
    <col min="8452" max="8453" width="13.5" customWidth="1"/>
    <col min="8454" max="8459" width="0" hidden="1" customWidth="1"/>
    <col min="8460" max="8460" width="17" bestFit="1" customWidth="1"/>
    <col min="8461" max="8701" width="8.83203125" customWidth="1"/>
    <col min="8702" max="8702" width="14.5" bestFit="1" customWidth="1"/>
    <col min="8703" max="8707" width="8.83203125" customWidth="1"/>
    <col min="8708" max="8709" width="13.5" customWidth="1"/>
    <col min="8710" max="8715" width="0" hidden="1" customWidth="1"/>
    <col min="8716" max="8716" width="17" bestFit="1" customWidth="1"/>
    <col min="8717" max="8957" width="8.83203125" customWidth="1"/>
    <col min="8958" max="8958" width="14.5" bestFit="1" customWidth="1"/>
    <col min="8959" max="8963" width="8.83203125" customWidth="1"/>
    <col min="8964" max="8965" width="13.5" customWidth="1"/>
    <col min="8966" max="8971" width="0" hidden="1" customWidth="1"/>
    <col min="8972" max="8972" width="17" bestFit="1" customWidth="1"/>
    <col min="8973" max="9213" width="8.83203125" customWidth="1"/>
    <col min="9214" max="9214" width="14.5" bestFit="1" customWidth="1"/>
    <col min="9215" max="9219" width="8.83203125" customWidth="1"/>
    <col min="9220" max="9221" width="13.5" customWidth="1"/>
    <col min="9222" max="9227" width="0" hidden="1" customWidth="1"/>
    <col min="9228" max="9228" width="17" bestFit="1" customWidth="1"/>
    <col min="9229" max="9469" width="8.83203125" customWidth="1"/>
    <col min="9470" max="9470" width="14.5" bestFit="1" customWidth="1"/>
    <col min="9471" max="9475" width="8.83203125" customWidth="1"/>
    <col min="9476" max="9477" width="13.5" customWidth="1"/>
    <col min="9478" max="9483" width="0" hidden="1" customWidth="1"/>
    <col min="9484" max="9484" width="17" bestFit="1" customWidth="1"/>
    <col min="9485" max="9725" width="8.83203125" customWidth="1"/>
    <col min="9726" max="9726" width="14.5" bestFit="1" customWidth="1"/>
    <col min="9727" max="9731" width="8.83203125" customWidth="1"/>
    <col min="9732" max="9733" width="13.5" customWidth="1"/>
    <col min="9734" max="9739" width="0" hidden="1" customWidth="1"/>
    <col min="9740" max="9740" width="17" bestFit="1" customWidth="1"/>
    <col min="9741" max="9981" width="8.83203125" customWidth="1"/>
    <col min="9982" max="9982" width="14.5" bestFit="1" customWidth="1"/>
    <col min="9983" max="9987" width="8.83203125" customWidth="1"/>
    <col min="9988" max="9989" width="13.5" customWidth="1"/>
    <col min="9990" max="9995" width="0" hidden="1" customWidth="1"/>
    <col min="9996" max="9996" width="17" bestFit="1" customWidth="1"/>
    <col min="9997" max="10237" width="8.83203125" customWidth="1"/>
    <col min="10238" max="10238" width="14.5" bestFit="1" customWidth="1"/>
    <col min="10239" max="10243" width="8.83203125" customWidth="1"/>
    <col min="10244" max="10245" width="13.5" customWidth="1"/>
    <col min="10246" max="10251" width="0" hidden="1" customWidth="1"/>
    <col min="10252" max="10252" width="17" bestFit="1" customWidth="1"/>
    <col min="10253" max="10493" width="8.83203125" customWidth="1"/>
    <col min="10494" max="10494" width="14.5" bestFit="1" customWidth="1"/>
    <col min="10495" max="10499" width="8.83203125" customWidth="1"/>
    <col min="10500" max="10501" width="13.5" customWidth="1"/>
    <col min="10502" max="10507" width="0" hidden="1" customWidth="1"/>
    <col min="10508" max="10508" width="17" bestFit="1" customWidth="1"/>
    <col min="10509" max="10749" width="8.83203125" customWidth="1"/>
    <col min="10750" max="10750" width="14.5" bestFit="1" customWidth="1"/>
    <col min="10751" max="10755" width="8.83203125" customWidth="1"/>
    <col min="10756" max="10757" width="13.5" customWidth="1"/>
    <col min="10758" max="10763" width="0" hidden="1" customWidth="1"/>
    <col min="10764" max="10764" width="17" bestFit="1" customWidth="1"/>
    <col min="10765" max="11005" width="8.83203125" customWidth="1"/>
    <col min="11006" max="11006" width="14.5" bestFit="1" customWidth="1"/>
    <col min="11007" max="11011" width="8.83203125" customWidth="1"/>
    <col min="11012" max="11013" width="13.5" customWidth="1"/>
    <col min="11014" max="11019" width="0" hidden="1" customWidth="1"/>
    <col min="11020" max="11020" width="17" bestFit="1" customWidth="1"/>
    <col min="11021" max="11261" width="8.83203125" customWidth="1"/>
    <col min="11262" max="11262" width="14.5" bestFit="1" customWidth="1"/>
    <col min="11263" max="11267" width="8.83203125" customWidth="1"/>
    <col min="11268" max="11269" width="13.5" customWidth="1"/>
    <col min="11270" max="11275" width="0" hidden="1" customWidth="1"/>
    <col min="11276" max="11276" width="17" bestFit="1" customWidth="1"/>
    <col min="11277" max="11517" width="8.83203125" customWidth="1"/>
    <col min="11518" max="11518" width="14.5" bestFit="1" customWidth="1"/>
    <col min="11519" max="11523" width="8.83203125" customWidth="1"/>
    <col min="11524" max="11525" width="13.5" customWidth="1"/>
    <col min="11526" max="11531" width="0" hidden="1" customWidth="1"/>
    <col min="11532" max="11532" width="17" bestFit="1" customWidth="1"/>
    <col min="11533" max="11773" width="8.83203125" customWidth="1"/>
    <col min="11774" max="11774" width="14.5" bestFit="1" customWidth="1"/>
    <col min="11775" max="11779" width="8.83203125" customWidth="1"/>
    <col min="11780" max="11781" width="13.5" customWidth="1"/>
    <col min="11782" max="11787" width="0" hidden="1" customWidth="1"/>
    <col min="11788" max="11788" width="17" bestFit="1" customWidth="1"/>
    <col min="11789" max="12029" width="8.83203125" customWidth="1"/>
    <col min="12030" max="12030" width="14.5" bestFit="1" customWidth="1"/>
    <col min="12031" max="12035" width="8.83203125" customWidth="1"/>
    <col min="12036" max="12037" width="13.5" customWidth="1"/>
    <col min="12038" max="12043" width="0" hidden="1" customWidth="1"/>
    <col min="12044" max="12044" width="17" bestFit="1" customWidth="1"/>
    <col min="12045" max="12285" width="8.83203125" customWidth="1"/>
    <col min="12286" max="12286" width="14.5" bestFit="1" customWidth="1"/>
    <col min="12287" max="12291" width="8.83203125" customWidth="1"/>
    <col min="12292" max="12293" width="13.5" customWidth="1"/>
    <col min="12294" max="12299" width="0" hidden="1" customWidth="1"/>
    <col min="12300" max="12300" width="17" bestFit="1" customWidth="1"/>
    <col min="12301" max="12541" width="8.83203125" customWidth="1"/>
    <col min="12542" max="12542" width="14.5" bestFit="1" customWidth="1"/>
    <col min="12543" max="12547" width="8.83203125" customWidth="1"/>
    <col min="12548" max="12549" width="13.5" customWidth="1"/>
    <col min="12550" max="12555" width="0" hidden="1" customWidth="1"/>
    <col min="12556" max="12556" width="17" bestFit="1" customWidth="1"/>
    <col min="12557" max="12797" width="8.83203125" customWidth="1"/>
    <col min="12798" max="12798" width="14.5" bestFit="1" customWidth="1"/>
    <col min="12799" max="12803" width="8.83203125" customWidth="1"/>
    <col min="12804" max="12805" width="13.5" customWidth="1"/>
    <col min="12806" max="12811" width="0" hidden="1" customWidth="1"/>
    <col min="12812" max="12812" width="17" bestFit="1" customWidth="1"/>
    <col min="12813" max="13053" width="8.83203125" customWidth="1"/>
    <col min="13054" max="13054" width="14.5" bestFit="1" customWidth="1"/>
    <col min="13055" max="13059" width="8.83203125" customWidth="1"/>
    <col min="13060" max="13061" width="13.5" customWidth="1"/>
    <col min="13062" max="13067" width="0" hidden="1" customWidth="1"/>
    <col min="13068" max="13068" width="17" bestFit="1" customWidth="1"/>
    <col min="13069" max="13309" width="8.83203125" customWidth="1"/>
    <col min="13310" max="13310" width="14.5" bestFit="1" customWidth="1"/>
    <col min="13311" max="13315" width="8.83203125" customWidth="1"/>
    <col min="13316" max="13317" width="13.5" customWidth="1"/>
    <col min="13318" max="13323" width="0" hidden="1" customWidth="1"/>
    <col min="13324" max="13324" width="17" bestFit="1" customWidth="1"/>
    <col min="13325" max="13565" width="8.83203125" customWidth="1"/>
    <col min="13566" max="13566" width="14.5" bestFit="1" customWidth="1"/>
    <col min="13567" max="13571" width="8.83203125" customWidth="1"/>
    <col min="13572" max="13573" width="13.5" customWidth="1"/>
    <col min="13574" max="13579" width="0" hidden="1" customWidth="1"/>
    <col min="13580" max="13580" width="17" bestFit="1" customWidth="1"/>
    <col min="13581" max="13821" width="8.83203125" customWidth="1"/>
    <col min="13822" max="13822" width="14.5" bestFit="1" customWidth="1"/>
    <col min="13823" max="13827" width="8.83203125" customWidth="1"/>
    <col min="13828" max="13829" width="13.5" customWidth="1"/>
    <col min="13830" max="13835" width="0" hidden="1" customWidth="1"/>
    <col min="13836" max="13836" width="17" bestFit="1" customWidth="1"/>
    <col min="13837" max="14077" width="8.83203125" customWidth="1"/>
    <col min="14078" max="14078" width="14.5" bestFit="1" customWidth="1"/>
    <col min="14079" max="14083" width="8.83203125" customWidth="1"/>
    <col min="14084" max="14085" width="13.5" customWidth="1"/>
    <col min="14086" max="14091" width="0" hidden="1" customWidth="1"/>
    <col min="14092" max="14092" width="17" bestFit="1" customWidth="1"/>
    <col min="14093" max="14333" width="8.83203125" customWidth="1"/>
    <col min="14334" max="14334" width="14.5" bestFit="1" customWidth="1"/>
    <col min="14335" max="14339" width="8.83203125" customWidth="1"/>
    <col min="14340" max="14341" width="13.5" customWidth="1"/>
    <col min="14342" max="14347" width="0" hidden="1" customWidth="1"/>
    <col min="14348" max="14348" width="17" bestFit="1" customWidth="1"/>
    <col min="14349" max="14589" width="8.83203125" customWidth="1"/>
    <col min="14590" max="14590" width="14.5" bestFit="1" customWidth="1"/>
    <col min="14591" max="14595" width="8.83203125" customWidth="1"/>
    <col min="14596" max="14597" width="13.5" customWidth="1"/>
    <col min="14598" max="14603" width="0" hidden="1" customWidth="1"/>
    <col min="14604" max="14604" width="17" bestFit="1" customWidth="1"/>
    <col min="14605" max="14845" width="8.83203125" customWidth="1"/>
    <col min="14846" max="14846" width="14.5" bestFit="1" customWidth="1"/>
    <col min="14847" max="14851" width="8.83203125" customWidth="1"/>
    <col min="14852" max="14853" width="13.5" customWidth="1"/>
    <col min="14854" max="14859" width="0" hidden="1" customWidth="1"/>
    <col min="14860" max="14860" width="17" bestFit="1" customWidth="1"/>
    <col min="14861" max="15101" width="8.83203125" customWidth="1"/>
    <col min="15102" max="15102" width="14.5" bestFit="1" customWidth="1"/>
    <col min="15103" max="15107" width="8.83203125" customWidth="1"/>
    <col min="15108" max="15109" width="13.5" customWidth="1"/>
    <col min="15110" max="15115" width="0" hidden="1" customWidth="1"/>
    <col min="15116" max="15116" width="17" bestFit="1" customWidth="1"/>
    <col min="15117" max="15357" width="8.83203125" customWidth="1"/>
    <col min="15358" max="15358" width="14.5" bestFit="1" customWidth="1"/>
    <col min="15359" max="15363" width="8.83203125" customWidth="1"/>
    <col min="15364" max="15365" width="13.5" customWidth="1"/>
    <col min="15366" max="15371" width="0" hidden="1" customWidth="1"/>
    <col min="15372" max="15372" width="17" bestFit="1" customWidth="1"/>
    <col min="15373" max="15613" width="8.83203125" customWidth="1"/>
    <col min="15614" max="15614" width="14.5" bestFit="1" customWidth="1"/>
    <col min="15615" max="15619" width="8.83203125" customWidth="1"/>
    <col min="15620" max="15621" width="13.5" customWidth="1"/>
    <col min="15622" max="15627" width="0" hidden="1" customWidth="1"/>
    <col min="15628" max="15628" width="17" bestFit="1" customWidth="1"/>
    <col min="15629" max="15869" width="8.83203125" customWidth="1"/>
    <col min="15870" max="15870" width="14.5" bestFit="1" customWidth="1"/>
    <col min="15871" max="15875" width="8.83203125" customWidth="1"/>
    <col min="15876" max="15877" width="13.5" customWidth="1"/>
    <col min="15878" max="15883" width="0" hidden="1" customWidth="1"/>
    <col min="15884" max="15884" width="17" bestFit="1" customWidth="1"/>
    <col min="15885" max="16125" width="8.83203125" customWidth="1"/>
    <col min="16126" max="16126" width="14.5" bestFit="1" customWidth="1"/>
    <col min="16127" max="16131" width="8.83203125" customWidth="1"/>
    <col min="16132" max="16133" width="13.5" customWidth="1"/>
    <col min="16134" max="16139" width="0" hidden="1" customWidth="1"/>
    <col min="16140" max="16140" width="17" bestFit="1" customWidth="1"/>
    <col min="16141" max="16384" width="8.83203125" customWidth="1"/>
  </cols>
  <sheetData>
    <row r="1" spans="1:11" ht="16" x14ac:dyDescent="0.2">
      <c r="A1" s="99" t="s">
        <v>223</v>
      </c>
    </row>
    <row r="2" spans="1:11" x14ac:dyDescent="0.15">
      <c r="A2" s="102" t="s">
        <v>222</v>
      </c>
      <c r="B2" s="102"/>
      <c r="C2" s="100"/>
    </row>
    <row r="3" spans="1:11" x14ac:dyDescent="0.15">
      <c r="A3" s="102" t="s">
        <v>222</v>
      </c>
      <c r="B3" s="102"/>
      <c r="C3" s="100"/>
    </row>
    <row r="4" spans="1:11" x14ac:dyDescent="0.15">
      <c r="A4" t="s">
        <v>124</v>
      </c>
      <c r="B4" t="s">
        <v>125</v>
      </c>
      <c r="C4" s="53" t="s">
        <v>126</v>
      </c>
      <c r="D4" t="s">
        <v>127</v>
      </c>
      <c r="E4" t="s">
        <v>128</v>
      </c>
      <c r="F4" t="s">
        <v>129</v>
      </c>
      <c r="G4" t="s">
        <v>130</v>
      </c>
      <c r="H4" s="120"/>
      <c r="I4" s="120" t="s">
        <v>98</v>
      </c>
      <c r="J4" s="120" t="s">
        <v>131</v>
      </c>
      <c r="K4" s="120" t="s">
        <v>132</v>
      </c>
    </row>
    <row r="5" spans="1:11" x14ac:dyDescent="0.15">
      <c r="A5">
        <v>1</v>
      </c>
      <c r="B5" t="s">
        <v>133</v>
      </c>
      <c r="C5" t="str">
        <f>[2]Results!C41</f>
        <v>C no T</v>
      </c>
      <c r="D5" t="str">
        <f>[2]Results!D41</f>
        <v>NTC</v>
      </c>
      <c r="E5">
        <f>[2]Results!E41</f>
        <v>25.837930679321289</v>
      </c>
      <c r="F5" t="str">
        <f>[2]Results!F41</f>
        <v/>
      </c>
      <c r="G5" t="str">
        <f>[2]Results!G41</f>
        <v/>
      </c>
      <c r="H5" t="str">
        <f>[2]Results!H41</f>
        <v/>
      </c>
      <c r="I5" t="str">
        <f>[2]Results!I41</f>
        <v/>
      </c>
      <c r="J5" s="100" t="s">
        <v>134</v>
      </c>
      <c r="K5" s="100" t="s">
        <v>134</v>
      </c>
    </row>
    <row r="6" spans="1:11" x14ac:dyDescent="0.15">
      <c r="A6">
        <v>2</v>
      </c>
      <c r="B6" t="s">
        <v>117</v>
      </c>
      <c r="C6" t="str">
        <f>[2]Results!C42</f>
        <v>C no T</v>
      </c>
      <c r="D6" t="str">
        <f>[2]Results!D42</f>
        <v>NTC</v>
      </c>
      <c r="E6">
        <f>[2]Results!E42</f>
        <v>28.140670776367188</v>
      </c>
      <c r="F6" t="str">
        <f>[2]Results!F42</f>
        <v/>
      </c>
      <c r="G6" t="str">
        <f>[2]Results!G42</f>
        <v/>
      </c>
      <c r="H6" t="str">
        <f>[2]Results!H42</f>
        <v/>
      </c>
      <c r="I6" t="str">
        <f>[2]Results!I42</f>
        <v/>
      </c>
      <c r="J6" s="100" t="s">
        <v>134</v>
      </c>
      <c r="K6" s="100" t="s">
        <v>134</v>
      </c>
    </row>
    <row r="7" spans="1:11" x14ac:dyDescent="0.15">
      <c r="A7">
        <v>3</v>
      </c>
      <c r="B7" t="s">
        <v>118</v>
      </c>
      <c r="C7" t="str">
        <f>[2]Results!C43</f>
        <v>C no T</v>
      </c>
      <c r="D7" t="str">
        <f>[2]Results!D43</f>
        <v>NTC</v>
      </c>
      <c r="E7" t="str">
        <f>[2]Results!E43</f>
        <v>Undetermined</v>
      </c>
      <c r="F7" t="str">
        <f>[2]Results!F43</f>
        <v/>
      </c>
      <c r="G7" t="str">
        <f>[2]Results!G43</f>
        <v/>
      </c>
      <c r="H7" t="str">
        <f>[2]Results!H43</f>
        <v/>
      </c>
      <c r="I7" t="str">
        <f>[2]Results!I43</f>
        <v/>
      </c>
      <c r="J7" s="100" t="s">
        <v>134</v>
      </c>
      <c r="K7" s="100" t="s">
        <v>134</v>
      </c>
    </row>
    <row r="8" spans="1:11" x14ac:dyDescent="0.15">
      <c r="A8">
        <v>4</v>
      </c>
      <c r="B8" t="s">
        <v>119</v>
      </c>
      <c r="C8" t="str">
        <f>[2]Results!C44</f>
        <v>C no P</v>
      </c>
      <c r="D8" t="str">
        <f>[2]Results!D44</f>
        <v>NTC</v>
      </c>
      <c r="E8" t="str">
        <f>[2]Results!E44</f>
        <v>Undetermined</v>
      </c>
      <c r="F8" t="str">
        <f>[2]Results!F44</f>
        <v/>
      </c>
      <c r="G8" t="str">
        <f>[2]Results!G44</f>
        <v/>
      </c>
      <c r="H8" t="str">
        <f>[2]Results!H44</f>
        <v/>
      </c>
      <c r="I8" t="str">
        <f>[2]Results!I44</f>
        <v/>
      </c>
      <c r="J8" s="100" t="s">
        <v>134</v>
      </c>
      <c r="K8" s="100" t="s">
        <v>134</v>
      </c>
    </row>
    <row r="9" spans="1:11" x14ac:dyDescent="0.15">
      <c r="A9">
        <v>5</v>
      </c>
      <c r="B9" t="s">
        <v>120</v>
      </c>
      <c r="C9" t="str">
        <f>[2]Results!C45</f>
        <v>C no P</v>
      </c>
      <c r="D9" t="str">
        <f>[2]Results!D45</f>
        <v>NTC</v>
      </c>
      <c r="E9" t="str">
        <f>[2]Results!E45</f>
        <v>Undetermined</v>
      </c>
      <c r="F9" t="str">
        <f>[2]Results!F45</f>
        <v/>
      </c>
      <c r="G9" t="str">
        <f>[2]Results!G45</f>
        <v/>
      </c>
      <c r="H9" t="str">
        <f>[2]Results!H45</f>
        <v/>
      </c>
      <c r="I9" t="str">
        <f>[2]Results!I45</f>
        <v/>
      </c>
      <c r="J9" s="100" t="s">
        <v>134</v>
      </c>
      <c r="K9" s="100" t="s">
        <v>134</v>
      </c>
    </row>
    <row r="10" spans="1:11" x14ac:dyDescent="0.15">
      <c r="A10">
        <v>6</v>
      </c>
      <c r="B10" t="s">
        <v>135</v>
      </c>
      <c r="C10" t="str">
        <f>[2]Results!C46</f>
        <v>C no P</v>
      </c>
      <c r="D10" t="str">
        <f>[2]Results!D46</f>
        <v>NTC</v>
      </c>
      <c r="E10" t="str">
        <f>[2]Results!E46</f>
        <v>Undetermined</v>
      </c>
      <c r="F10" t="str">
        <f>[2]Results!F46</f>
        <v/>
      </c>
      <c r="G10" t="str">
        <f>[2]Results!G46</f>
        <v/>
      </c>
      <c r="H10" t="str">
        <f>[2]Results!H46</f>
        <v/>
      </c>
      <c r="I10" t="str">
        <f>[2]Results!I46</f>
        <v/>
      </c>
      <c r="J10" s="100" t="s">
        <v>134</v>
      </c>
      <c r="K10" s="100" t="s">
        <v>134</v>
      </c>
    </row>
    <row r="11" spans="1:11" x14ac:dyDescent="0.15">
      <c r="A11">
        <v>7</v>
      </c>
      <c r="B11" t="s">
        <v>136</v>
      </c>
      <c r="C11" t="str">
        <f>[2]Results!C47</f>
        <v>A</v>
      </c>
      <c r="D11" t="str">
        <f>[2]Results!D47</f>
        <v>STANDARD</v>
      </c>
      <c r="E11">
        <f>[2]Results!E47</f>
        <v>9.8717613220214844</v>
      </c>
      <c r="F11">
        <f>[2]Results!F47</f>
        <v>9.8599061965942383</v>
      </c>
      <c r="G11">
        <f>[2]Results!G47</f>
        <v>0.12375574558973312</v>
      </c>
      <c r="H11">
        <f>[2]Results!H47</f>
        <v>10000000</v>
      </c>
      <c r="I11" t="str">
        <f>[2]Results!I47</f>
        <v/>
      </c>
      <c r="J11" s="87">
        <v>10000000</v>
      </c>
      <c r="K11" s="100" t="s">
        <v>134</v>
      </c>
    </row>
    <row r="12" spans="1:11" x14ac:dyDescent="0.15">
      <c r="A12">
        <v>8</v>
      </c>
      <c r="B12" t="s">
        <v>137</v>
      </c>
      <c r="C12" t="str">
        <f>[2]Results!C48</f>
        <v>A</v>
      </c>
      <c r="D12" t="str">
        <f>[2]Results!D48</f>
        <v>STANDARD</v>
      </c>
      <c r="E12">
        <f>[2]Results!E48</f>
        <v>9.7306499481201172</v>
      </c>
      <c r="F12">
        <f>[2]Results!F48</f>
        <v>9.8599061965942383</v>
      </c>
      <c r="G12">
        <f>[2]Results!G48</f>
        <v>0.12375574558973312</v>
      </c>
      <c r="H12">
        <f>[2]Results!H48</f>
        <v>10000000</v>
      </c>
      <c r="I12" t="str">
        <f>[2]Results!I48</f>
        <v/>
      </c>
      <c r="J12" s="87">
        <v>10000000</v>
      </c>
      <c r="K12" s="100" t="s">
        <v>134</v>
      </c>
    </row>
    <row r="13" spans="1:11" x14ac:dyDescent="0.15">
      <c r="A13">
        <v>9</v>
      </c>
      <c r="B13" t="s">
        <v>138</v>
      </c>
      <c r="C13" t="str">
        <f>[2]Results!C49</f>
        <v>A</v>
      </c>
      <c r="D13" t="str">
        <f>[2]Results!D49</f>
        <v>STANDARD</v>
      </c>
      <c r="E13">
        <f>[2]Results!E49</f>
        <v>9.9773082733154297</v>
      </c>
      <c r="F13">
        <f>[2]Results!F49</f>
        <v>9.8599061965942383</v>
      </c>
      <c r="G13">
        <f>[2]Results!G49</f>
        <v>0.12375574558973312</v>
      </c>
      <c r="H13">
        <f>[2]Results!H49</f>
        <v>10000000</v>
      </c>
      <c r="I13" t="str">
        <f>[2]Results!I49</f>
        <v/>
      </c>
      <c r="J13" s="87">
        <v>10000000</v>
      </c>
      <c r="K13" s="100" t="s">
        <v>134</v>
      </c>
    </row>
    <row r="14" spans="1:11" x14ac:dyDescent="0.15">
      <c r="A14">
        <v>10</v>
      </c>
      <c r="B14" t="s">
        <v>121</v>
      </c>
      <c r="C14" t="str">
        <f>[2]Results!C50</f>
        <v>B</v>
      </c>
      <c r="D14" t="str">
        <f>[2]Results!D50</f>
        <v>STANDARD</v>
      </c>
      <c r="E14">
        <f>[2]Results!E50</f>
        <v>12.922943115234375</v>
      </c>
      <c r="F14">
        <f>[2]Results!F50</f>
        <v>12.919177055358887</v>
      </c>
      <c r="G14">
        <f>[2]Results!G50</f>
        <v>2.1352553740143776E-2</v>
      </c>
      <c r="H14">
        <f>[2]Results!H50</f>
        <v>1000000</v>
      </c>
      <c r="I14" t="str">
        <f>[2]Results!I50</f>
        <v/>
      </c>
      <c r="J14" s="87">
        <v>1000000</v>
      </c>
      <c r="K14" s="100" t="s">
        <v>134</v>
      </c>
    </row>
    <row r="15" spans="1:11" x14ac:dyDescent="0.15">
      <c r="A15">
        <v>11</v>
      </c>
      <c r="B15" t="s">
        <v>122</v>
      </c>
      <c r="C15" t="str">
        <f>[2]Results!C51</f>
        <v>B</v>
      </c>
      <c r="D15" t="str">
        <f>[2]Results!D51</f>
        <v>STANDARD</v>
      </c>
      <c r="E15">
        <f>[2]Results!E51</f>
        <v>12.938395500183105</v>
      </c>
      <c r="F15">
        <f>[2]Results!F51</f>
        <v>12.919177055358887</v>
      </c>
      <c r="G15">
        <f>[2]Results!G51</f>
        <v>2.1352553740143776E-2</v>
      </c>
      <c r="H15">
        <f>[2]Results!H51</f>
        <v>1000000</v>
      </c>
      <c r="I15" t="str">
        <f>[2]Results!I51</f>
        <v/>
      </c>
      <c r="J15" s="87">
        <v>1000000</v>
      </c>
      <c r="K15" s="100" t="s">
        <v>134</v>
      </c>
    </row>
    <row r="16" spans="1:11" x14ac:dyDescent="0.15">
      <c r="A16">
        <v>12</v>
      </c>
      <c r="B16" t="s">
        <v>123</v>
      </c>
      <c r="C16" t="str">
        <f>[2]Results!C52</f>
        <v>B</v>
      </c>
      <c r="D16" t="str">
        <f>[2]Results!D52</f>
        <v>STANDARD</v>
      </c>
      <c r="E16">
        <f>[2]Results!E52</f>
        <v>12.896191596984863</v>
      </c>
      <c r="F16">
        <f>[2]Results!F52</f>
        <v>12.919177055358887</v>
      </c>
      <c r="G16">
        <f>[2]Results!G52</f>
        <v>2.1352553740143776E-2</v>
      </c>
      <c r="H16">
        <f>[2]Results!H52</f>
        <v>1000000</v>
      </c>
      <c r="I16" t="str">
        <f>[2]Results!I52</f>
        <v/>
      </c>
      <c r="J16" s="87">
        <v>1000000</v>
      </c>
      <c r="K16" s="100" t="s">
        <v>134</v>
      </c>
    </row>
    <row r="17" spans="1:13" x14ac:dyDescent="0.15">
      <c r="A17">
        <v>13</v>
      </c>
      <c r="B17" t="s">
        <v>139</v>
      </c>
      <c r="C17" t="str">
        <f>[2]Results!C53</f>
        <v>C</v>
      </c>
      <c r="D17" t="str">
        <f>[2]Results!D53</f>
        <v>STANDARD</v>
      </c>
      <c r="E17">
        <f>[2]Results!E53</f>
        <v>17.08056640625</v>
      </c>
      <c r="F17">
        <f>[2]Results!F53</f>
        <v>17.257043838500977</v>
      </c>
      <c r="G17">
        <f>[2]Results!G53</f>
        <v>0.19255952537059784</v>
      </c>
      <c r="H17">
        <f>[2]Results!H53</f>
        <v>100000</v>
      </c>
      <c r="I17" t="str">
        <f>[2]Results!I53</f>
        <v/>
      </c>
      <c r="J17" s="87">
        <v>100000</v>
      </c>
      <c r="K17" s="100" t="s">
        <v>134</v>
      </c>
    </row>
    <row r="18" spans="1:13" x14ac:dyDescent="0.15">
      <c r="A18">
        <v>14</v>
      </c>
      <c r="B18" t="s">
        <v>140</v>
      </c>
      <c r="C18" t="str">
        <f>[2]Results!C54</f>
        <v>C</v>
      </c>
      <c r="D18" t="str">
        <f>[2]Results!D54</f>
        <v>STANDARD</v>
      </c>
      <c r="E18">
        <f>[2]Results!E54</f>
        <v>17.462419509887695</v>
      </c>
      <c r="F18">
        <f>[2]Results!F54</f>
        <v>17.257043838500977</v>
      </c>
      <c r="G18">
        <f>[2]Results!G54</f>
        <v>0.19255952537059784</v>
      </c>
      <c r="H18">
        <f>[2]Results!H54</f>
        <v>100000</v>
      </c>
      <c r="I18" t="str">
        <f>[2]Results!I54</f>
        <v/>
      </c>
      <c r="J18" s="87">
        <v>100000</v>
      </c>
      <c r="K18" s="100" t="s">
        <v>134</v>
      </c>
    </row>
    <row r="19" spans="1:13" x14ac:dyDescent="0.15">
      <c r="A19">
        <v>15</v>
      </c>
      <c r="B19" t="s">
        <v>141</v>
      </c>
      <c r="C19" t="str">
        <f>[2]Results!C55</f>
        <v>C</v>
      </c>
      <c r="D19" t="str">
        <f>[2]Results!D55</f>
        <v>STANDARD</v>
      </c>
      <c r="E19">
        <f>[2]Results!E55</f>
        <v>17.2281494140625</v>
      </c>
      <c r="F19">
        <f>[2]Results!F55</f>
        <v>17.257043838500977</v>
      </c>
      <c r="G19">
        <f>[2]Results!G55</f>
        <v>0.19255952537059784</v>
      </c>
      <c r="H19">
        <f>[2]Results!H55</f>
        <v>100000</v>
      </c>
      <c r="I19" t="str">
        <f>[2]Results!I55</f>
        <v/>
      </c>
      <c r="J19" s="87">
        <v>100000</v>
      </c>
      <c r="K19" s="100" t="s">
        <v>134</v>
      </c>
    </row>
    <row r="20" spans="1:13" x14ac:dyDescent="0.15">
      <c r="A20">
        <v>16</v>
      </c>
      <c r="B20" t="s">
        <v>142</v>
      </c>
      <c r="C20" t="str">
        <f>[2]Results!C56</f>
        <v>D</v>
      </c>
      <c r="D20" t="str">
        <f>[2]Results!D56</f>
        <v>STANDARD</v>
      </c>
      <c r="E20">
        <f>[2]Results!E56</f>
        <v>20.073148727416992</v>
      </c>
      <c r="F20">
        <f>[2]Results!F56</f>
        <v>20.213129043579102</v>
      </c>
      <c r="G20">
        <f>[2]Results!G56</f>
        <v>0.35946309566497803</v>
      </c>
      <c r="H20">
        <f>[2]Results!H56</f>
        <v>10000</v>
      </c>
      <c r="I20" t="str">
        <f>[2]Results!I56</f>
        <v/>
      </c>
      <c r="J20" s="87">
        <v>10000</v>
      </c>
      <c r="K20" s="100" t="s">
        <v>134</v>
      </c>
    </row>
    <row r="21" spans="1:13" x14ac:dyDescent="0.15">
      <c r="A21">
        <v>17</v>
      </c>
      <c r="B21" t="s">
        <v>143</v>
      </c>
      <c r="C21" t="str">
        <f>[2]Results!C57</f>
        <v>D</v>
      </c>
      <c r="D21" t="str">
        <f>[2]Results!D57</f>
        <v>STANDARD</v>
      </c>
      <c r="E21">
        <f>[2]Results!E57</f>
        <v>19.94471549987793</v>
      </c>
      <c r="F21">
        <f>[2]Results!F57</f>
        <v>20.213129043579102</v>
      </c>
      <c r="G21">
        <f>[2]Results!G57</f>
        <v>0.35946309566497803</v>
      </c>
      <c r="H21">
        <f>[2]Results!H57</f>
        <v>10000</v>
      </c>
      <c r="I21" t="str">
        <f>[2]Results!I57</f>
        <v/>
      </c>
      <c r="J21" s="87">
        <v>10000</v>
      </c>
      <c r="K21" s="100" t="s">
        <v>134</v>
      </c>
    </row>
    <row r="22" spans="1:13" x14ac:dyDescent="0.15">
      <c r="A22">
        <v>18</v>
      </c>
      <c r="B22" t="s">
        <v>144</v>
      </c>
      <c r="C22" t="str">
        <f>[2]Results!C58</f>
        <v>D</v>
      </c>
      <c r="D22" t="str">
        <f>[2]Results!D58</f>
        <v>STANDARD</v>
      </c>
      <c r="E22">
        <f>[2]Results!E58</f>
        <v>20.621524810791016</v>
      </c>
      <c r="F22">
        <f>[2]Results!F58</f>
        <v>20.213129043579102</v>
      </c>
      <c r="G22">
        <f>[2]Results!G58</f>
        <v>0.35946309566497803</v>
      </c>
      <c r="H22">
        <f>[2]Results!H58</f>
        <v>10000</v>
      </c>
      <c r="I22" t="str">
        <f>[2]Results!I58</f>
        <v/>
      </c>
      <c r="J22" s="87">
        <v>10000</v>
      </c>
      <c r="K22" s="100" t="s">
        <v>134</v>
      </c>
    </row>
    <row r="23" spans="1:13" x14ac:dyDescent="0.15">
      <c r="A23">
        <v>19</v>
      </c>
      <c r="B23" t="s">
        <v>145</v>
      </c>
      <c r="C23" t="str">
        <f>[2]Results!C59</f>
        <v>E</v>
      </c>
      <c r="D23" t="str">
        <f>[2]Results!D59</f>
        <v>STANDARD</v>
      </c>
      <c r="E23">
        <f>[2]Results!E59</f>
        <v>23.392204284667969</v>
      </c>
      <c r="F23">
        <f>[2]Results!F59</f>
        <v>23.229354858398438</v>
      </c>
      <c r="G23">
        <f>[2]Results!G59</f>
        <v>0.19211341440677643</v>
      </c>
      <c r="H23">
        <f>[2]Results!H59</f>
        <v>1000</v>
      </c>
      <c r="I23" t="str">
        <f>[2]Results!I59</f>
        <v/>
      </c>
      <c r="J23" s="87">
        <v>1000</v>
      </c>
      <c r="K23" s="100" t="s">
        <v>134</v>
      </c>
    </row>
    <row r="24" spans="1:13" x14ac:dyDescent="0.15">
      <c r="A24">
        <v>20</v>
      </c>
      <c r="B24" t="s">
        <v>146</v>
      </c>
      <c r="C24" t="str">
        <f>[2]Results!C60</f>
        <v>E</v>
      </c>
      <c r="D24" t="str">
        <f>[2]Results!D60</f>
        <v>STANDARD</v>
      </c>
      <c r="E24">
        <f>[2]Results!E60</f>
        <v>23.017478942871094</v>
      </c>
      <c r="F24">
        <f>[2]Results!F60</f>
        <v>23.229354858398438</v>
      </c>
      <c r="G24">
        <f>[2]Results!G60</f>
        <v>0.19211341440677643</v>
      </c>
      <c r="H24">
        <f>[2]Results!H60</f>
        <v>1000</v>
      </c>
      <c r="I24" t="str">
        <f>[2]Results!I60</f>
        <v/>
      </c>
      <c r="J24" s="87">
        <v>1000</v>
      </c>
      <c r="K24" s="100" t="s">
        <v>134</v>
      </c>
    </row>
    <row r="25" spans="1:13" x14ac:dyDescent="0.15">
      <c r="A25">
        <v>21</v>
      </c>
      <c r="B25" t="s">
        <v>147</v>
      </c>
      <c r="C25" t="str">
        <f>[2]Results!C61</f>
        <v>E</v>
      </c>
      <c r="D25" t="str">
        <f>[2]Results!D61</f>
        <v>STANDARD</v>
      </c>
      <c r="E25">
        <f>[2]Results!E61</f>
        <v>23.278383255004883</v>
      </c>
      <c r="F25">
        <f>[2]Results!F61</f>
        <v>23.229354858398438</v>
      </c>
      <c r="G25">
        <f>[2]Results!G61</f>
        <v>0.19211341440677643</v>
      </c>
      <c r="H25">
        <f>[2]Results!H61</f>
        <v>1000</v>
      </c>
      <c r="I25" t="str">
        <f>[2]Results!I61</f>
        <v/>
      </c>
      <c r="J25" s="87">
        <v>1000</v>
      </c>
      <c r="K25" s="100" t="s">
        <v>134</v>
      </c>
    </row>
    <row r="26" spans="1:13" x14ac:dyDescent="0.15">
      <c r="A26">
        <v>22</v>
      </c>
      <c r="B26" t="s">
        <v>148</v>
      </c>
      <c r="C26" t="str">
        <f>[2]Results!C62</f>
        <v>F</v>
      </c>
      <c r="D26" t="str">
        <f>[2]Results!D62</f>
        <v>STANDARD</v>
      </c>
      <c r="E26">
        <f>[2]Results!E62</f>
        <v>25.291004180908203</v>
      </c>
      <c r="F26">
        <f>[2]Results!F62</f>
        <v>25.360746383666992</v>
      </c>
      <c r="G26">
        <f>[2]Results!G62</f>
        <v>6.9360114634037018E-2</v>
      </c>
      <c r="H26">
        <f>[2]Results!H62</f>
        <v>100</v>
      </c>
      <c r="I26" t="str">
        <f>[2]Results!I62</f>
        <v/>
      </c>
      <c r="J26" s="87">
        <v>100</v>
      </c>
      <c r="K26" s="100" t="s">
        <v>134</v>
      </c>
    </row>
    <row r="27" spans="1:13" x14ac:dyDescent="0.15">
      <c r="A27">
        <v>23</v>
      </c>
      <c r="B27" t="s">
        <v>149</v>
      </c>
      <c r="C27" t="str">
        <f>[2]Results!C63</f>
        <v>F</v>
      </c>
      <c r="D27" t="str">
        <f>[2]Results!D63</f>
        <v>STANDARD</v>
      </c>
      <c r="E27">
        <f>[2]Results!E63</f>
        <v>25.361515045166016</v>
      </c>
      <c r="F27">
        <f>[2]Results!F63</f>
        <v>25.360746383666992</v>
      </c>
      <c r="G27">
        <f>[2]Results!G63</f>
        <v>6.9360114634037018E-2</v>
      </c>
      <c r="H27">
        <f>[2]Results!H63</f>
        <v>100</v>
      </c>
      <c r="I27" t="str">
        <f>[2]Results!I63</f>
        <v/>
      </c>
      <c r="J27" s="87">
        <v>100</v>
      </c>
      <c r="K27" s="100" t="s">
        <v>134</v>
      </c>
    </row>
    <row r="28" spans="1:13" x14ac:dyDescent="0.15">
      <c r="A28">
        <v>24</v>
      </c>
      <c r="B28" t="s">
        <v>150</v>
      </c>
      <c r="C28" t="str">
        <f>[2]Results!C64</f>
        <v>F</v>
      </c>
      <c r="D28" t="str">
        <f>[2]Results!D64</f>
        <v>STANDARD</v>
      </c>
      <c r="E28">
        <f>[2]Results!E64</f>
        <v>25.429718017578125</v>
      </c>
      <c r="F28">
        <f>[2]Results!F64</f>
        <v>25.360746383666992</v>
      </c>
      <c r="G28">
        <f>[2]Results!G64</f>
        <v>6.9360114634037018E-2</v>
      </c>
      <c r="H28">
        <f>[2]Results!H64</f>
        <v>100</v>
      </c>
      <c r="I28" t="str">
        <f>[2]Results!I64</f>
        <v/>
      </c>
      <c r="J28" s="87">
        <v>100</v>
      </c>
      <c r="K28" s="100" t="s">
        <v>134</v>
      </c>
      <c r="L28" s="113" t="s">
        <v>230</v>
      </c>
    </row>
    <row r="29" spans="1:13" x14ac:dyDescent="0.15">
      <c r="A29" s="109">
        <v>25</v>
      </c>
      <c r="B29" t="s">
        <v>26</v>
      </c>
      <c r="C29" t="str">
        <f>[2]Results!Q65</f>
        <v>DDi1</v>
      </c>
      <c r="D29" t="str">
        <f>[2]Results!D65</f>
        <v>UNKNOWN</v>
      </c>
      <c r="E29">
        <f>[2]Results!E65</f>
        <v>11.922524452209473</v>
      </c>
      <c r="F29">
        <f>[2]Results!F65</f>
        <v>12.777439117431641</v>
      </c>
      <c r="G29">
        <f>[2]Results!G65</f>
        <v>0.90691572427749634</v>
      </c>
      <c r="H29">
        <f>[2]Results!H65</f>
        <v>2842651.75</v>
      </c>
      <c r="I29">
        <f>[2]Results!I65</f>
        <v>1751359.125</v>
      </c>
      <c r="J29" s="110"/>
      <c r="K29" s="108" t="s">
        <v>226</v>
      </c>
    </row>
    <row r="30" spans="1:13" x14ac:dyDescent="0.15">
      <c r="A30" s="109">
        <v>26</v>
      </c>
      <c r="B30" t="s">
        <v>29</v>
      </c>
      <c r="C30" t="str">
        <f>[2]Results!Q66</f>
        <v>DDi2</v>
      </c>
      <c r="D30" t="str">
        <f>[2]Results!D66</f>
        <v>UNKNOWN</v>
      </c>
      <c r="E30">
        <f>[2]Results!E66</f>
        <v>12.681124687194824</v>
      </c>
      <c r="F30">
        <f>[2]Results!F66</f>
        <v>12.777439117431641</v>
      </c>
      <c r="G30">
        <f>[2]Results!G66</f>
        <v>0.90691572427749634</v>
      </c>
      <c r="H30">
        <f>[2]Results!H66</f>
        <v>1641940.875</v>
      </c>
      <c r="I30">
        <f>[2]Results!I66</f>
        <v>1751359.125</v>
      </c>
      <c r="J30" s="110"/>
      <c r="K30" s="108" t="s">
        <v>227</v>
      </c>
      <c r="L30" s="53" t="s">
        <v>229</v>
      </c>
    </row>
    <row r="31" spans="1:13" x14ac:dyDescent="0.15">
      <c r="A31" s="109">
        <v>27</v>
      </c>
      <c r="B31" t="s">
        <v>151</v>
      </c>
      <c r="C31" t="str">
        <f>[2]Results!Q67</f>
        <v>DDi3</v>
      </c>
      <c r="D31" t="str">
        <f>[2]Results!D67</f>
        <v>UNKNOWN</v>
      </c>
      <c r="E31">
        <f>[2]Results!E67</f>
        <v>13.728668212890625</v>
      </c>
      <c r="F31">
        <f>[2]Results!F67</f>
        <v>12.777439117431641</v>
      </c>
      <c r="G31">
        <f>[2]Results!G67</f>
        <v>0.90691572427749634</v>
      </c>
      <c r="H31">
        <f>[2]Results!H67</f>
        <v>769484.875</v>
      </c>
      <c r="I31">
        <f>[2]Results!I67</f>
        <v>1751359.125</v>
      </c>
      <c r="J31" s="110"/>
      <c r="K31" s="100" t="s">
        <v>134</v>
      </c>
      <c r="L31" s="53" t="s">
        <v>152</v>
      </c>
      <c r="M31" s="53" t="s">
        <v>228</v>
      </c>
    </row>
    <row r="32" spans="1:13" x14ac:dyDescent="0.15">
      <c r="A32">
        <v>28</v>
      </c>
      <c r="B32" t="s">
        <v>153</v>
      </c>
      <c r="C32" t="str">
        <f>[2]Results!Q68</f>
        <v>DGi1</v>
      </c>
      <c r="D32" t="str">
        <f>[2]Results!D68</f>
        <v>UNKNOWN</v>
      </c>
      <c r="E32">
        <f>[2]Results!E68</f>
        <v>12.282954216003418</v>
      </c>
      <c r="F32">
        <f>[2]Results!F68</f>
        <v>12.075481414794922</v>
      </c>
      <c r="G32">
        <f>[2]Results!G68</f>
        <v>0.45177090167999268</v>
      </c>
      <c r="H32">
        <f>[2]Results!H68</f>
        <v>2190130.5</v>
      </c>
      <c r="I32">
        <f>[2]Results!I68</f>
        <v>2641703.25</v>
      </c>
      <c r="J32" s="101"/>
      <c r="K32" s="101"/>
    </row>
    <row r="33" spans="1:13" x14ac:dyDescent="0.15">
      <c r="A33">
        <v>29</v>
      </c>
      <c r="B33" t="s">
        <v>154</v>
      </c>
      <c r="C33" t="str">
        <f>[2]Results!Q69</f>
        <v>DGi2</v>
      </c>
      <c r="D33" t="str">
        <f>[2]Results!D69</f>
        <v>UNKNOWN</v>
      </c>
      <c r="E33">
        <f>[2]Results!E69</f>
        <v>11.557241439819336</v>
      </c>
      <c r="F33">
        <f>[2]Results!F69</f>
        <v>12.075481414794922</v>
      </c>
      <c r="G33">
        <f>[2]Results!G69</f>
        <v>0.45177090167999268</v>
      </c>
      <c r="H33">
        <f>[2]Results!H69</f>
        <v>3702561.75</v>
      </c>
      <c r="I33">
        <f>[2]Results!I69</f>
        <v>2641703.25</v>
      </c>
      <c r="J33" s="101"/>
      <c r="K33" s="101"/>
      <c r="L33" t="str" cm="1">
        <f t="array" ref="L33:L123">_xlfn.UNIQUE(C29:C119)</f>
        <v>DDi1</v>
      </c>
      <c r="M33" cm="1">
        <f t="array" ref="M33:M123">_xlfn.UNIQUE(E29:E119)</f>
        <v>11.922524452209473</v>
      </c>
    </row>
    <row r="34" spans="1:13" x14ac:dyDescent="0.15">
      <c r="A34">
        <v>30</v>
      </c>
      <c r="B34" t="s">
        <v>155</v>
      </c>
      <c r="C34" t="str">
        <f>[2]Results!Q70</f>
        <v>DGi3</v>
      </c>
      <c r="D34" t="str">
        <f>[2]Results!D70</f>
        <v>UNKNOWN</v>
      </c>
      <c r="E34">
        <f>[2]Results!E70</f>
        <v>12.386248588562012</v>
      </c>
      <c r="F34">
        <f>[2]Results!F70</f>
        <v>12.075481414794922</v>
      </c>
      <c r="G34">
        <f>[2]Results!G70</f>
        <v>0.45177090167999268</v>
      </c>
      <c r="H34">
        <f>[2]Results!H70</f>
        <v>2032417.875</v>
      </c>
      <c r="I34">
        <f>[2]Results!I70</f>
        <v>2641703.25</v>
      </c>
      <c r="J34" s="101"/>
      <c r="K34" s="101"/>
      <c r="L34" t="str">
        <v>DDi2</v>
      </c>
      <c r="M34">
        <v>12.681124687194824</v>
      </c>
    </row>
    <row r="35" spans="1:13" x14ac:dyDescent="0.15">
      <c r="A35">
        <v>31</v>
      </c>
      <c r="B35" t="s">
        <v>156</v>
      </c>
      <c r="C35" t="str">
        <f>[2]Results!Q71</f>
        <v>NDi1</v>
      </c>
      <c r="D35" t="str">
        <f>[2]Results!D71</f>
        <v>UNKNOWN</v>
      </c>
      <c r="E35">
        <f>[2]Results!E71</f>
        <v>12.197409629821777</v>
      </c>
      <c r="F35">
        <f>[2]Results!F71</f>
        <v>12.097405433654785</v>
      </c>
      <c r="G35">
        <f>[2]Results!G71</f>
        <v>0.65840566158294678</v>
      </c>
      <c r="H35">
        <f>[2]Results!H71</f>
        <v>2329966.5</v>
      </c>
      <c r="I35">
        <f>[2]Results!I71</f>
        <v>2704701.25</v>
      </c>
      <c r="J35" s="101"/>
      <c r="K35" s="101"/>
      <c r="L35" t="str">
        <v>DDi3</v>
      </c>
      <c r="M35">
        <v>13.728668212890625</v>
      </c>
    </row>
    <row r="36" spans="1:13" x14ac:dyDescent="0.15">
      <c r="A36">
        <v>32</v>
      </c>
      <c r="B36" t="s">
        <v>157</v>
      </c>
      <c r="C36" t="str">
        <f>[2]Results!Q72</f>
        <v>NDi2</v>
      </c>
      <c r="D36" t="str">
        <f>[2]Results!D72</f>
        <v>UNKNOWN</v>
      </c>
      <c r="E36">
        <f>[2]Results!E72</f>
        <v>11.394718170166016</v>
      </c>
      <c r="F36">
        <f>[2]Results!F72</f>
        <v>12.097405433654785</v>
      </c>
      <c r="G36">
        <f>[2]Results!G72</f>
        <v>0.65840566158294678</v>
      </c>
      <c r="H36">
        <f>[2]Results!H72</f>
        <v>4164569.25</v>
      </c>
      <c r="I36">
        <f>[2]Results!I72</f>
        <v>2704701.25</v>
      </c>
      <c r="J36" s="101"/>
      <c r="K36" s="101"/>
      <c r="L36" t="str">
        <v>DGi1</v>
      </c>
      <c r="M36">
        <v>12.282954216003418</v>
      </c>
    </row>
    <row r="37" spans="1:13" x14ac:dyDescent="0.15">
      <c r="A37">
        <v>33</v>
      </c>
      <c r="B37" t="s">
        <v>158</v>
      </c>
      <c r="C37" t="str">
        <f>[2]Results!Q73</f>
        <v>NDi3</v>
      </c>
      <c r="D37" t="str">
        <f>[2]Results!D73</f>
        <v>UNKNOWN</v>
      </c>
      <c r="E37">
        <f>[2]Results!E73</f>
        <v>12.700087547302246</v>
      </c>
      <c r="F37">
        <f>[2]Results!F73</f>
        <v>12.097405433654785</v>
      </c>
      <c r="G37">
        <f>[2]Results!G73</f>
        <v>0.65840566158294678</v>
      </c>
      <c r="H37">
        <f>[2]Results!H73</f>
        <v>1619567.5</v>
      </c>
      <c r="I37">
        <f>[2]Results!I73</f>
        <v>2704701.25</v>
      </c>
      <c r="J37" s="101"/>
      <c r="K37" s="101"/>
      <c r="L37" t="str">
        <v>DGi2</v>
      </c>
      <c r="M37">
        <v>11.557241439819336</v>
      </c>
    </row>
    <row r="38" spans="1:13" x14ac:dyDescent="0.15">
      <c r="A38">
        <v>34</v>
      </c>
      <c r="B38" t="s">
        <v>159</v>
      </c>
      <c r="C38" t="str">
        <f>[2]Results!Q74</f>
        <v>LVi1</v>
      </c>
      <c r="D38" t="str">
        <f>[2]Results!D74</f>
        <v>UNKNOWN</v>
      </c>
      <c r="E38">
        <f>[2]Results!E74</f>
        <v>12.385261535644531</v>
      </c>
      <c r="F38">
        <f>[2]Results!F74</f>
        <v>12.732208251953125</v>
      </c>
      <c r="G38">
        <f>[2]Results!G74</f>
        <v>0.39264792203903198</v>
      </c>
      <c r="H38">
        <f>[2]Results!H74</f>
        <v>2033869.875</v>
      </c>
      <c r="I38">
        <f>[2]Results!I74</f>
        <v>1624039.125</v>
      </c>
      <c r="J38" s="101"/>
      <c r="K38" s="101"/>
      <c r="L38" t="str">
        <v>DGi3</v>
      </c>
      <c r="M38">
        <v>12.386248588562012</v>
      </c>
    </row>
    <row r="39" spans="1:13" x14ac:dyDescent="0.15">
      <c r="A39">
        <v>35</v>
      </c>
      <c r="B39" t="s">
        <v>160</v>
      </c>
      <c r="C39" t="str">
        <f>[2]Results!Q75</f>
        <v>LVi2</v>
      </c>
      <c r="D39" t="str">
        <f>[2]Results!D75</f>
        <v>UNKNOWN</v>
      </c>
      <c r="E39">
        <f>[2]Results!E75</f>
        <v>12.652910232543945</v>
      </c>
      <c r="F39">
        <f>[2]Results!F75</f>
        <v>12.732208251953125</v>
      </c>
      <c r="G39">
        <f>[2]Results!G75</f>
        <v>0.39264792203903198</v>
      </c>
      <c r="H39">
        <f>[2]Results!H75</f>
        <v>1675803.25</v>
      </c>
      <c r="I39">
        <f>[2]Results!I75</f>
        <v>1624039.125</v>
      </c>
      <c r="J39" s="101"/>
      <c r="K39" s="101"/>
      <c r="L39" t="str">
        <v>NDi1</v>
      </c>
      <c r="M39">
        <v>12.197409629821777</v>
      </c>
    </row>
    <row r="40" spans="1:13" x14ac:dyDescent="0.15">
      <c r="A40">
        <v>36</v>
      </c>
      <c r="B40" t="s">
        <v>161</v>
      </c>
      <c r="C40" t="str">
        <f>[2]Results!Q76</f>
        <v>LVi3</v>
      </c>
      <c r="D40" t="str">
        <f>[2]Results!D76</f>
        <v>UNKNOWN</v>
      </c>
      <c r="E40">
        <f>[2]Results!E76</f>
        <v>13.158452987670898</v>
      </c>
      <c r="F40">
        <f>[2]Results!F76</f>
        <v>12.732208251953125</v>
      </c>
      <c r="G40">
        <f>[2]Results!G76</f>
        <v>0.39264792203903198</v>
      </c>
      <c r="H40">
        <f>[2]Results!H76</f>
        <v>1162444.375</v>
      </c>
      <c r="I40">
        <f>[2]Results!I76</f>
        <v>1624039.125</v>
      </c>
      <c r="J40" s="101"/>
      <c r="K40" s="101"/>
      <c r="L40" t="str">
        <v>NDi2</v>
      </c>
      <c r="M40">
        <v>11.394718170166016</v>
      </c>
    </row>
    <row r="41" spans="1:13" x14ac:dyDescent="0.15">
      <c r="A41">
        <v>37</v>
      </c>
      <c r="B41" t="s">
        <v>162</v>
      </c>
      <c r="C41" t="str">
        <f>[2]Results!Q77</f>
        <v>DDuc1</v>
      </c>
      <c r="D41" t="str">
        <f>[2]Results!D77</f>
        <v>UNKNOWN</v>
      </c>
      <c r="E41">
        <f>[2]Results!E77</f>
        <v>16.739040374755859</v>
      </c>
      <c r="F41">
        <f>[2]Results!F77</f>
        <v>20.819255828857422</v>
      </c>
      <c r="G41">
        <f>[2]Results!G77</f>
        <v>3.5339081287384033</v>
      </c>
      <c r="H41">
        <f>[2]Results!H77</f>
        <v>87153.6953125</v>
      </c>
      <c r="I41">
        <f>[2]Results!I77</f>
        <v>29745.212890625</v>
      </c>
      <c r="J41" s="101"/>
      <c r="K41" s="101"/>
      <c r="L41" t="str">
        <v>NDi3</v>
      </c>
      <c r="M41">
        <v>12.700087547302246</v>
      </c>
    </row>
    <row r="42" spans="1:13" x14ac:dyDescent="0.15">
      <c r="A42">
        <v>38</v>
      </c>
      <c r="B42" t="s">
        <v>163</v>
      </c>
      <c r="C42" t="str">
        <f>[2]Results!Q78</f>
        <v>DDuc2</v>
      </c>
      <c r="D42" t="str">
        <f>[2]Results!D78</f>
        <v>UNKNOWN</v>
      </c>
      <c r="E42">
        <f>[2]Results!E78</f>
        <v>22.810489654541016</v>
      </c>
      <c r="F42">
        <f>[2]Results!F78</f>
        <v>20.819255828857422</v>
      </c>
      <c r="G42">
        <f>[2]Results!G78</f>
        <v>3.5339081287384033</v>
      </c>
      <c r="H42">
        <f>[2]Results!H78</f>
        <v>1077.7669677734375</v>
      </c>
      <c r="I42">
        <f>[2]Results!I78</f>
        <v>29745.212890625</v>
      </c>
      <c r="J42" s="101"/>
      <c r="K42" s="101"/>
      <c r="L42" t="str">
        <v>LVi1</v>
      </c>
      <c r="M42">
        <v>12.385261535644531</v>
      </c>
    </row>
    <row r="43" spans="1:13" x14ac:dyDescent="0.15">
      <c r="A43">
        <v>39</v>
      </c>
      <c r="B43" t="s">
        <v>164</v>
      </c>
      <c r="C43" t="str">
        <f>[2]Results!Q79</f>
        <v>DDuc3</v>
      </c>
      <c r="D43" t="str">
        <f>[2]Results!D79</f>
        <v>UNKNOWN</v>
      </c>
      <c r="E43">
        <f>[2]Results!E79</f>
        <v>22.908237457275391</v>
      </c>
      <c r="F43">
        <f>[2]Results!F79</f>
        <v>20.819255828857422</v>
      </c>
      <c r="G43">
        <f>[2]Results!G79</f>
        <v>3.5339081287384033</v>
      </c>
      <c r="H43">
        <f>[2]Results!H79</f>
        <v>1004.177978515625</v>
      </c>
      <c r="I43">
        <f>[2]Results!I79</f>
        <v>29745.212890625</v>
      </c>
      <c r="J43" s="101"/>
      <c r="K43" s="101"/>
      <c r="L43" t="str">
        <v>LVi2</v>
      </c>
      <c r="M43">
        <v>12.652910232543945</v>
      </c>
    </row>
    <row r="44" spans="1:13" x14ac:dyDescent="0.15">
      <c r="A44">
        <v>40</v>
      </c>
      <c r="B44" t="s">
        <v>165</v>
      </c>
      <c r="C44" t="str">
        <f>[2]Results!Q80</f>
        <v>DGuc1</v>
      </c>
      <c r="D44" t="str">
        <f>[2]Results!D80</f>
        <v>UNKNOWN</v>
      </c>
      <c r="E44">
        <f>[2]Results!E80</f>
        <v>14.132650375366211</v>
      </c>
      <c r="F44">
        <f>[2]Results!F80</f>
        <v>13.237978935241699</v>
      </c>
      <c r="G44">
        <f>[2]Results!G80</f>
        <v>0.77667516469955444</v>
      </c>
      <c r="H44">
        <f>[2]Results!H80</f>
        <v>574462.1875</v>
      </c>
      <c r="I44">
        <f>[2]Results!I80</f>
        <v>1203492.625</v>
      </c>
      <c r="J44" s="101"/>
      <c r="K44" s="101"/>
      <c r="L44" t="str">
        <v>LVi3</v>
      </c>
      <c r="M44">
        <v>13.158452987670898</v>
      </c>
    </row>
    <row r="45" spans="1:13" x14ac:dyDescent="0.15">
      <c r="A45">
        <v>41</v>
      </c>
      <c r="B45" t="s">
        <v>166</v>
      </c>
      <c r="C45" t="str">
        <f>[2]Results!Q81</f>
        <v>DGuc2</v>
      </c>
      <c r="D45" t="str">
        <f>[2]Results!D81</f>
        <v>UNKNOWN</v>
      </c>
      <c r="E45">
        <f>[2]Results!E81</f>
        <v>12.844463348388672</v>
      </c>
      <c r="F45">
        <f>[2]Results!F81</f>
        <v>13.237978935241699</v>
      </c>
      <c r="G45">
        <f>[2]Results!G81</f>
        <v>0.77667516469955444</v>
      </c>
      <c r="H45">
        <f>[2]Results!H81</f>
        <v>1458926.875</v>
      </c>
      <c r="I45">
        <f>[2]Results!I81</f>
        <v>1203492.625</v>
      </c>
      <c r="J45" s="101"/>
      <c r="K45" s="101"/>
      <c r="L45" t="str">
        <v>DDuc1</v>
      </c>
      <c r="M45" s="132">
        <v>16.739040374755859</v>
      </c>
    </row>
    <row r="46" spans="1:13" x14ac:dyDescent="0.15">
      <c r="A46">
        <v>42</v>
      </c>
      <c r="B46" t="s">
        <v>167</v>
      </c>
      <c r="C46" t="str">
        <f>[2]Results!Q82</f>
        <v>DGuc3</v>
      </c>
      <c r="D46" t="str">
        <f>[2]Results!D82</f>
        <v>UNKNOWN</v>
      </c>
      <c r="E46">
        <f>[2]Results!E82</f>
        <v>12.736823081970215</v>
      </c>
      <c r="F46">
        <f>[2]Results!F82</f>
        <v>13.237978935241699</v>
      </c>
      <c r="G46">
        <f>[2]Results!G82</f>
        <v>0.77667516469955444</v>
      </c>
      <c r="H46">
        <f>[2]Results!H82</f>
        <v>1577088.5</v>
      </c>
      <c r="I46">
        <f>[2]Results!I82</f>
        <v>1203492.625</v>
      </c>
      <c r="J46" s="101"/>
      <c r="K46" s="101"/>
      <c r="L46" t="str">
        <v>DDuc2</v>
      </c>
      <c r="M46">
        <v>22.810489654541016</v>
      </c>
    </row>
    <row r="47" spans="1:13" x14ac:dyDescent="0.15">
      <c r="A47">
        <v>43</v>
      </c>
      <c r="B47" t="s">
        <v>172</v>
      </c>
      <c r="C47" t="str">
        <f>[2]Results!Q83</f>
        <v>NDuc1</v>
      </c>
      <c r="D47" t="str">
        <f>[2]Results!D83</f>
        <v>UNKNOWN</v>
      </c>
      <c r="E47">
        <f>[2]Results!E83</f>
        <v>20.241703033447266</v>
      </c>
      <c r="F47">
        <f>[2]Results!F83</f>
        <v>19.409069061279297</v>
      </c>
      <c r="G47">
        <f>[2]Results!G83</f>
        <v>1.2783172130584717</v>
      </c>
      <c r="H47">
        <f>[2]Results!H83</f>
        <v>6913.291015625</v>
      </c>
      <c r="I47">
        <f>[2]Results!I83</f>
        <v>17163.810546875</v>
      </c>
      <c r="J47" s="101"/>
      <c r="K47" s="101"/>
      <c r="L47" t="str">
        <v>DDuc3</v>
      </c>
      <c r="M47">
        <v>22.908237457275391</v>
      </c>
    </row>
    <row r="48" spans="1:13" x14ac:dyDescent="0.15">
      <c r="A48">
        <v>44</v>
      </c>
      <c r="B48" t="s">
        <v>173</v>
      </c>
      <c r="C48" t="str">
        <f>[2]Results!Q84</f>
        <v>NDuc2</v>
      </c>
      <c r="D48" t="str">
        <f>[2]Results!D84</f>
        <v>UNKNOWN</v>
      </c>
      <c r="E48">
        <f>[2]Results!E84</f>
        <v>17.937225341796875</v>
      </c>
      <c r="F48">
        <f>[2]Results!F84</f>
        <v>19.409069061279297</v>
      </c>
      <c r="G48">
        <f>[2]Results!G84</f>
        <v>1.2783172130584717</v>
      </c>
      <c r="H48">
        <f>[2]Results!H84</f>
        <v>36626.38671875</v>
      </c>
      <c r="I48">
        <f>[2]Results!I84</f>
        <v>17163.810546875</v>
      </c>
      <c r="J48" s="101"/>
      <c r="K48" s="101"/>
      <c r="L48" t="str">
        <v>DGuc1</v>
      </c>
      <c r="M48">
        <v>14.132650375366211</v>
      </c>
    </row>
    <row r="49" spans="1:13" x14ac:dyDescent="0.15">
      <c r="A49">
        <v>45</v>
      </c>
      <c r="B49" t="s">
        <v>174</v>
      </c>
      <c r="C49" t="str">
        <f>[2]Results!Q85</f>
        <v>NDuc3</v>
      </c>
      <c r="D49" t="str">
        <f>[2]Results!D85</f>
        <v>UNKNOWN</v>
      </c>
      <c r="E49">
        <f>[2]Results!E85</f>
        <v>20.048276901245117</v>
      </c>
      <c r="F49">
        <f>[2]Results!F85</f>
        <v>19.409069061279297</v>
      </c>
      <c r="G49">
        <f>[2]Results!G85</f>
        <v>1.2783172130584717</v>
      </c>
      <c r="H49">
        <f>[2]Results!H85</f>
        <v>7951.7529296875</v>
      </c>
      <c r="I49">
        <f>[2]Results!I85</f>
        <v>17163.810546875</v>
      </c>
      <c r="J49" s="101"/>
      <c r="K49" s="101"/>
      <c r="L49" t="str">
        <v>DGuc2</v>
      </c>
      <c r="M49">
        <v>12.844463348388672</v>
      </c>
    </row>
    <row r="50" spans="1:13" x14ac:dyDescent="0.15">
      <c r="A50">
        <v>46</v>
      </c>
      <c r="B50" t="s">
        <v>175</v>
      </c>
      <c r="C50" t="str">
        <f>[2]Results!Q86</f>
        <v>LVuc1</v>
      </c>
      <c r="D50" t="str">
        <f>[2]Results!D86</f>
        <v>UNKNOWN</v>
      </c>
      <c r="E50">
        <f>[2]Results!E86</f>
        <v>14.60724925994873</v>
      </c>
      <c r="F50">
        <f>[2]Results!F86</f>
        <v>14.150086402893066</v>
      </c>
      <c r="G50">
        <f>[2]Results!G86</f>
        <v>0.43262851238250732</v>
      </c>
      <c r="H50">
        <f>[2]Results!H86</f>
        <v>407505.78125</v>
      </c>
      <c r="I50">
        <f>[2]Results!I86</f>
        <v>585578.1875</v>
      </c>
      <c r="J50" s="101"/>
      <c r="K50" s="101"/>
      <c r="L50" t="str">
        <v>DGuc3</v>
      </c>
      <c r="M50">
        <v>12.736823081970215</v>
      </c>
    </row>
    <row r="51" spans="1:13" x14ac:dyDescent="0.15">
      <c r="A51">
        <v>47</v>
      </c>
      <c r="B51" t="s">
        <v>176</v>
      </c>
      <c r="C51" t="str">
        <f>[2]Results!Q87</f>
        <v>LVuc2</v>
      </c>
      <c r="D51" t="str">
        <f>[2]Results!D87</f>
        <v>UNKNOWN</v>
      </c>
      <c r="E51">
        <f>[2]Results!E87</f>
        <v>13.74709415435791</v>
      </c>
      <c r="F51">
        <f>[2]Results!F87</f>
        <v>14.150086402893066</v>
      </c>
      <c r="G51">
        <f>[2]Results!G87</f>
        <v>0.43262851238250732</v>
      </c>
      <c r="H51">
        <f>[2]Results!H87</f>
        <v>759294.625</v>
      </c>
      <c r="I51">
        <f>[2]Results!I87</f>
        <v>585578.1875</v>
      </c>
      <c r="J51" s="101"/>
      <c r="K51" s="101"/>
      <c r="L51" t="str">
        <v>NDuc1</v>
      </c>
      <c r="M51">
        <v>20.241703033447266</v>
      </c>
    </row>
    <row r="52" spans="1:13" x14ac:dyDescent="0.15">
      <c r="A52">
        <v>48</v>
      </c>
      <c r="B52" t="s">
        <v>177</v>
      </c>
      <c r="C52" t="str">
        <f>[2]Results!Q88</f>
        <v>LVuc3</v>
      </c>
      <c r="D52" t="str">
        <f>[2]Results!D88</f>
        <v>UNKNOWN</v>
      </c>
      <c r="E52">
        <f>[2]Results!E88</f>
        <v>14.095917701721191</v>
      </c>
      <c r="F52">
        <f>[2]Results!F88</f>
        <v>14.150086402893066</v>
      </c>
      <c r="G52">
        <f>[2]Results!G88</f>
        <v>0.43262851238250732</v>
      </c>
      <c r="H52">
        <f>[2]Results!H88</f>
        <v>589934.1875</v>
      </c>
      <c r="I52">
        <f>[2]Results!I88</f>
        <v>585578.1875</v>
      </c>
      <c r="J52" s="101"/>
      <c r="K52" s="101"/>
      <c r="L52" t="str">
        <v>NDuc2</v>
      </c>
      <c r="M52">
        <v>17.937225341796875</v>
      </c>
    </row>
    <row r="53" spans="1:13" x14ac:dyDescent="0.15">
      <c r="A53">
        <v>49</v>
      </c>
      <c r="B53" t="s">
        <v>178</v>
      </c>
      <c r="C53" t="str">
        <f>[2]Results!Q89</f>
        <v>DDA1</v>
      </c>
      <c r="D53" t="str">
        <f>[2]Results!D89</f>
        <v>UNKNOWN</v>
      </c>
      <c r="E53">
        <f>[2]Results!E89</f>
        <v>15.953997611999512</v>
      </c>
      <c r="F53">
        <f>[2]Results!F89</f>
        <v>20.086963653564453</v>
      </c>
      <c r="G53">
        <f>[2]Results!G89</f>
        <v>4.069831371307373</v>
      </c>
      <c r="H53">
        <f>[2]Results!H89</f>
        <v>153801.546875</v>
      </c>
      <c r="I53">
        <f>[2]Results!I89</f>
        <v>53756.62109375</v>
      </c>
      <c r="J53" s="101"/>
      <c r="K53" s="101"/>
      <c r="L53" t="str">
        <v>NDuc3</v>
      </c>
      <c r="M53">
        <v>20.048276901245117</v>
      </c>
    </row>
    <row r="54" spans="1:13" x14ac:dyDescent="0.15">
      <c r="A54">
        <v>50</v>
      </c>
      <c r="B54" t="s">
        <v>179</v>
      </c>
      <c r="C54" t="str">
        <f>[2]Results!Q90</f>
        <v>DDA2</v>
      </c>
      <c r="D54" t="str">
        <f>[2]Results!D90</f>
        <v>UNKNOWN</v>
      </c>
      <c r="E54">
        <f>[2]Results!E90</f>
        <v>24.090576171875</v>
      </c>
      <c r="F54">
        <f>[2]Results!F90</f>
        <v>20.086963653564453</v>
      </c>
      <c r="G54">
        <f>[2]Results!G90</f>
        <v>4.069831371307373</v>
      </c>
      <c r="H54">
        <f>[2]Results!H90</f>
        <v>426.87246704101562</v>
      </c>
      <c r="I54">
        <f>[2]Results!I90</f>
        <v>53756.62109375</v>
      </c>
      <c r="J54" s="101"/>
      <c r="K54" s="101"/>
      <c r="L54" t="str">
        <v>LVuc1</v>
      </c>
      <c r="M54">
        <v>14.60724925994873</v>
      </c>
    </row>
    <row r="55" spans="1:13" x14ac:dyDescent="0.15">
      <c r="A55">
        <v>51</v>
      </c>
      <c r="B55" t="s">
        <v>180</v>
      </c>
      <c r="C55" t="str">
        <f>[2]Results!Q91</f>
        <v>DDA3</v>
      </c>
      <c r="D55" t="str">
        <f>[2]Results!D91</f>
        <v>UNKNOWN</v>
      </c>
      <c r="E55">
        <f>[2]Results!E91</f>
        <v>20.216318130493164</v>
      </c>
      <c r="F55">
        <f>[2]Results!F91</f>
        <v>20.086963653564453</v>
      </c>
      <c r="G55">
        <f>[2]Results!G91</f>
        <v>4.069831371307373</v>
      </c>
      <c r="H55">
        <f>[2]Results!H91</f>
        <v>7041.43603515625</v>
      </c>
      <c r="I55">
        <f>[2]Results!I91</f>
        <v>53756.62109375</v>
      </c>
      <c r="J55" s="101"/>
      <c r="K55" s="101"/>
      <c r="L55" t="str">
        <v>LVuc2</v>
      </c>
      <c r="M55">
        <v>13.74709415435791</v>
      </c>
    </row>
    <row r="56" spans="1:13" x14ac:dyDescent="0.15">
      <c r="A56">
        <v>52</v>
      </c>
      <c r="B56" t="s">
        <v>181</v>
      </c>
      <c r="C56" t="str">
        <f>[2]Results!Q92</f>
        <v>DGA1</v>
      </c>
      <c r="D56" t="str">
        <f>[2]Results!D92</f>
        <v>UNKNOWN</v>
      </c>
      <c r="E56">
        <f>[2]Results!E92</f>
        <v>14.54299259185791</v>
      </c>
      <c r="F56">
        <f>[2]Results!F92</f>
        <v>14.025633811950684</v>
      </c>
      <c r="G56">
        <f>[2]Results!G92</f>
        <v>0.46781304478645325</v>
      </c>
      <c r="H56">
        <f>[2]Results!H92</f>
        <v>426898.28125</v>
      </c>
      <c r="I56">
        <f>[2]Results!I92</f>
        <v>643640.75</v>
      </c>
      <c r="J56" s="101"/>
      <c r="K56" s="101"/>
      <c r="L56" t="str">
        <v>LVuc3</v>
      </c>
      <c r="M56">
        <v>14.095917701721191</v>
      </c>
    </row>
    <row r="57" spans="1:13" x14ac:dyDescent="0.15">
      <c r="A57">
        <v>53</v>
      </c>
      <c r="B57" t="s">
        <v>182</v>
      </c>
      <c r="C57" t="str">
        <f>[2]Results!Q93</f>
        <v>DGA2</v>
      </c>
      <c r="D57" t="str">
        <f>[2]Results!D93</f>
        <v>UNKNOWN</v>
      </c>
      <c r="E57">
        <f>[2]Results!E93</f>
        <v>13.632404327392578</v>
      </c>
      <c r="F57">
        <f>[2]Results!F93</f>
        <v>14.025633811950684</v>
      </c>
      <c r="G57">
        <f>[2]Results!G93</f>
        <v>0.46781304478645325</v>
      </c>
      <c r="H57">
        <f>[2]Results!H93</f>
        <v>824988.625</v>
      </c>
      <c r="I57">
        <f>[2]Results!I93</f>
        <v>643640.75</v>
      </c>
      <c r="J57" s="101"/>
      <c r="K57" s="101"/>
      <c r="L57" t="str">
        <v>DDA1</v>
      </c>
      <c r="M57">
        <v>15.953997611999512</v>
      </c>
    </row>
    <row r="58" spans="1:13" x14ac:dyDescent="0.15">
      <c r="A58">
        <v>54</v>
      </c>
      <c r="B58" t="s">
        <v>183</v>
      </c>
      <c r="C58" t="str">
        <f>[2]Results!Q94</f>
        <v>DGA3</v>
      </c>
      <c r="D58" t="str">
        <f>[2]Results!D94</f>
        <v>UNKNOWN</v>
      </c>
      <c r="E58">
        <f>[2]Results!E94</f>
        <v>13.90150260925293</v>
      </c>
      <c r="F58">
        <f>[2]Results!F94</f>
        <v>14.025633811950684</v>
      </c>
      <c r="G58">
        <f>[2]Results!G94</f>
        <v>0.46781304478645325</v>
      </c>
      <c r="H58">
        <f>[2]Results!H94</f>
        <v>679035.3125</v>
      </c>
      <c r="I58">
        <f>[2]Results!I94</f>
        <v>643640.75</v>
      </c>
      <c r="J58" s="101"/>
      <c r="K58" s="101"/>
      <c r="L58" t="str">
        <v>DDA2</v>
      </c>
      <c r="M58">
        <v>24.090576171875</v>
      </c>
    </row>
    <row r="59" spans="1:13" x14ac:dyDescent="0.15">
      <c r="A59">
        <v>55</v>
      </c>
      <c r="B59" t="s">
        <v>184</v>
      </c>
      <c r="C59" t="str">
        <f>[2]Results!Q95</f>
        <v>NDA1</v>
      </c>
      <c r="D59" t="str">
        <f>[2]Results!D95</f>
        <v>UNKNOWN</v>
      </c>
      <c r="E59">
        <f>[2]Results!E95</f>
        <v>19.533403396606445</v>
      </c>
      <c r="F59">
        <f>[2]Results!F95</f>
        <v>21.427360534667969</v>
      </c>
      <c r="G59">
        <f>[2]Results!G95</f>
        <v>1.6966025829315186</v>
      </c>
      <c r="H59">
        <f>[2]Results!H95</f>
        <v>11541.0576171875</v>
      </c>
      <c r="I59">
        <f>[2]Results!I95</f>
        <v>4881.03173828125</v>
      </c>
      <c r="J59" s="101"/>
      <c r="K59" s="101"/>
      <c r="L59" t="str">
        <v>DDA3</v>
      </c>
      <c r="M59">
        <v>20.216318130493164</v>
      </c>
    </row>
    <row r="60" spans="1:13" x14ac:dyDescent="0.15">
      <c r="A60">
        <v>56</v>
      </c>
      <c r="B60" t="s">
        <v>185</v>
      </c>
      <c r="C60" t="str">
        <f>[2]Results!Q96</f>
        <v>NDA2</v>
      </c>
      <c r="D60" t="str">
        <f>[2]Results!D96</f>
        <v>UNKNOWN</v>
      </c>
      <c r="E60">
        <f>[2]Results!E96</f>
        <v>21.940570831298828</v>
      </c>
      <c r="F60">
        <f>[2]Results!F96</f>
        <v>21.427360534667969</v>
      </c>
      <c r="G60">
        <f>[2]Results!G96</f>
        <v>1.6966025829315186</v>
      </c>
      <c r="H60">
        <f>[2]Results!H96</f>
        <v>2022.41064453125</v>
      </c>
      <c r="I60">
        <f>[2]Results!I96</f>
        <v>4881.03173828125</v>
      </c>
      <c r="J60" s="101"/>
      <c r="K60" s="101"/>
      <c r="L60" t="str">
        <v>DGA1</v>
      </c>
      <c r="M60">
        <v>14.54299259185791</v>
      </c>
    </row>
    <row r="61" spans="1:13" x14ac:dyDescent="0.15">
      <c r="A61">
        <v>57</v>
      </c>
      <c r="B61" t="s">
        <v>186</v>
      </c>
      <c r="C61" t="str">
        <f>[2]Results!Q97</f>
        <v>NDA3</v>
      </c>
      <c r="D61" t="str">
        <f>[2]Results!D97</f>
        <v>UNKNOWN</v>
      </c>
      <c r="E61">
        <f>[2]Results!E97</f>
        <v>22.808107376098633</v>
      </c>
      <c r="F61">
        <f>[2]Results!F97</f>
        <v>21.427360534667969</v>
      </c>
      <c r="G61">
        <f>[2]Results!G97</f>
        <v>1.6966025829315186</v>
      </c>
      <c r="H61">
        <f>[2]Results!H97</f>
        <v>1079.626220703125</v>
      </c>
      <c r="I61">
        <f>[2]Results!I97</f>
        <v>4881.03173828125</v>
      </c>
      <c r="J61" s="101"/>
      <c r="K61" s="101"/>
      <c r="L61" t="str">
        <v>DGA2</v>
      </c>
      <c r="M61">
        <v>13.632404327392578</v>
      </c>
    </row>
    <row r="62" spans="1:13" x14ac:dyDescent="0.15">
      <c r="A62">
        <v>58</v>
      </c>
      <c r="B62" t="s">
        <v>187</v>
      </c>
      <c r="C62" t="str">
        <f>[2]Results!Q98</f>
        <v>LVA1</v>
      </c>
      <c r="D62" t="str">
        <f>[2]Results!D98</f>
        <v>UNKNOWN</v>
      </c>
      <c r="E62">
        <f>[2]Results!E98</f>
        <v>16.251777648925781</v>
      </c>
      <c r="F62">
        <f>[2]Results!F98</f>
        <v>16.273719787597656</v>
      </c>
      <c r="G62">
        <f>[2]Results!G98</f>
        <v>0.91739451885223389</v>
      </c>
      <c r="H62">
        <f>[2]Results!H98</f>
        <v>123991.734375</v>
      </c>
      <c r="I62">
        <f>[2]Results!I98</f>
        <v>140480.9375</v>
      </c>
      <c r="J62" s="101"/>
      <c r="K62" s="101"/>
      <c r="L62" t="str">
        <v>DGA3</v>
      </c>
      <c r="M62">
        <v>13.90150260925293</v>
      </c>
    </row>
    <row r="63" spans="1:13" x14ac:dyDescent="0.15">
      <c r="A63">
        <v>59</v>
      </c>
      <c r="B63" t="s">
        <v>188</v>
      </c>
      <c r="C63" t="str">
        <f>[2]Results!Q99</f>
        <v>LVA2</v>
      </c>
      <c r="D63" t="str">
        <f>[2]Results!D99</f>
        <v>UNKNOWN</v>
      </c>
      <c r="E63">
        <f>[2]Results!E99</f>
        <v>15.367493629455566</v>
      </c>
      <c r="F63">
        <f>[2]Results!F99</f>
        <v>16.273719787597656</v>
      </c>
      <c r="G63">
        <f>[2]Results!G99</f>
        <v>0.91739451885223389</v>
      </c>
      <c r="H63">
        <f>[2]Results!H99</f>
        <v>235099.125</v>
      </c>
      <c r="I63">
        <f>[2]Results!I99</f>
        <v>140480.9375</v>
      </c>
      <c r="J63" s="101"/>
      <c r="K63" s="101"/>
      <c r="L63" t="str">
        <v>NDA1</v>
      </c>
      <c r="M63">
        <v>19.533403396606445</v>
      </c>
    </row>
    <row r="64" spans="1:13" x14ac:dyDescent="0.15">
      <c r="A64">
        <v>60</v>
      </c>
      <c r="B64" t="s">
        <v>189</v>
      </c>
      <c r="C64" t="str">
        <f>[2]Results!Q100</f>
        <v>LVA3</v>
      </c>
      <c r="D64" t="str">
        <f>[2]Results!D100</f>
        <v>UNKNOWN</v>
      </c>
      <c r="E64">
        <f>[2]Results!E100</f>
        <v>17.201889038085938</v>
      </c>
      <c r="F64">
        <f>[2]Results!F100</f>
        <v>16.273719787597656</v>
      </c>
      <c r="G64">
        <f>[2]Results!G100</f>
        <v>0.91739451885223389</v>
      </c>
      <c r="H64">
        <f>[2]Results!H100</f>
        <v>62351.98046875</v>
      </c>
      <c r="I64">
        <f>[2]Results!I100</f>
        <v>140480.9375</v>
      </c>
      <c r="J64" s="101"/>
      <c r="K64" s="101"/>
      <c r="L64" t="str">
        <v>NDA2</v>
      </c>
      <c r="M64">
        <v>21.940570831298828</v>
      </c>
    </row>
    <row r="65" spans="1:13" x14ac:dyDescent="0.15">
      <c r="A65">
        <v>61</v>
      </c>
      <c r="B65" t="s">
        <v>190</v>
      </c>
      <c r="C65" t="str">
        <f>[2]Results!Q101</f>
        <v>DDJ1</v>
      </c>
      <c r="D65" t="str">
        <f>[2]Results!D101</f>
        <v>UNKNOWN</v>
      </c>
      <c r="E65">
        <f>[2]Results!E101</f>
        <v>20.963958740234375</v>
      </c>
      <c r="F65">
        <f>[2]Results!F101</f>
        <v>17.744417190551758</v>
      </c>
      <c r="G65">
        <f>[2]Results!G101</f>
        <v>2.7927019596099854</v>
      </c>
      <c r="H65">
        <f>[2]Results!H101</f>
        <v>4099.57470703125</v>
      </c>
      <c r="I65">
        <f>[2]Results!I101</f>
        <v>91929.9765625</v>
      </c>
      <c r="J65" s="101"/>
      <c r="K65" s="101"/>
      <c r="L65" t="str">
        <v>NDA3</v>
      </c>
      <c r="M65">
        <v>22.808107376098633</v>
      </c>
    </row>
    <row r="66" spans="1:13" x14ac:dyDescent="0.15">
      <c r="A66">
        <v>62</v>
      </c>
      <c r="B66" t="s">
        <v>191</v>
      </c>
      <c r="C66" t="str">
        <f>[2]Results!Q102</f>
        <v>DDJ2</v>
      </c>
      <c r="D66" t="str">
        <f>[2]Results!D102</f>
        <v>UNKNOWN</v>
      </c>
      <c r="E66">
        <f>[2]Results!E102</f>
        <v>15.976218223571777</v>
      </c>
      <c r="F66">
        <f>[2]Results!F102</f>
        <v>17.744417190551758</v>
      </c>
      <c r="G66">
        <f>[2]Results!G102</f>
        <v>2.7927019596099854</v>
      </c>
      <c r="H66">
        <f>[2]Results!H102</f>
        <v>151348.65625</v>
      </c>
      <c r="I66">
        <f>[2]Results!I102</f>
        <v>91929.9765625</v>
      </c>
      <c r="J66" s="101"/>
      <c r="K66" s="101"/>
      <c r="L66" t="str">
        <v>LVA1</v>
      </c>
      <c r="M66">
        <v>16.251777648925781</v>
      </c>
    </row>
    <row r="67" spans="1:13" x14ac:dyDescent="0.15">
      <c r="A67">
        <v>63</v>
      </c>
      <c r="B67" t="s">
        <v>192</v>
      </c>
      <c r="C67" t="str">
        <f>[2]Results!Q103</f>
        <v>DDJ3</v>
      </c>
      <c r="D67" t="str">
        <f>[2]Results!D103</f>
        <v>UNKNOWN</v>
      </c>
      <c r="E67">
        <f>[2]Results!E103</f>
        <v>16.293075561523438</v>
      </c>
      <c r="F67">
        <f>[2]Results!F103</f>
        <v>17.744417190551758</v>
      </c>
      <c r="G67">
        <f>[2]Results!G103</f>
        <v>2.7927019596099854</v>
      </c>
      <c r="H67">
        <f>[2]Results!H103</f>
        <v>120341.703125</v>
      </c>
      <c r="I67">
        <f>[2]Results!I103</f>
        <v>91929.9765625</v>
      </c>
      <c r="J67" s="101"/>
      <c r="K67" s="101"/>
      <c r="L67" t="str">
        <v>LVA2</v>
      </c>
      <c r="M67">
        <v>15.367493629455566</v>
      </c>
    </row>
    <row r="68" spans="1:13" x14ac:dyDescent="0.15">
      <c r="A68">
        <v>64</v>
      </c>
      <c r="B68" t="s">
        <v>193</v>
      </c>
      <c r="C68" t="str">
        <f>[2]Results!Q104</f>
        <v>DGJ1</v>
      </c>
      <c r="D68" t="str">
        <f>[2]Results!D104</f>
        <v>UNKNOWN</v>
      </c>
      <c r="E68">
        <f>[2]Results!E104</f>
        <v>13.571498870849609</v>
      </c>
      <c r="F68">
        <f>[2]Results!F104</f>
        <v>13.712889671325684</v>
      </c>
      <c r="G68">
        <f>[2]Results!G104</f>
        <v>0.21790149807929993</v>
      </c>
      <c r="H68">
        <f>[2]Results!H104</f>
        <v>862155.4375</v>
      </c>
      <c r="I68">
        <f>[2]Results!I104</f>
        <v>784590.0625</v>
      </c>
      <c r="J68" s="101"/>
      <c r="K68" s="101"/>
      <c r="L68" t="str">
        <v>LVA3</v>
      </c>
      <c r="M68">
        <v>17.201889038085938</v>
      </c>
    </row>
    <row r="69" spans="1:13" x14ac:dyDescent="0.15">
      <c r="A69">
        <v>65</v>
      </c>
      <c r="B69" t="s">
        <v>194</v>
      </c>
      <c r="C69" t="str">
        <f>[2]Results!Q105</f>
        <v>DGJ2</v>
      </c>
      <c r="D69" t="str">
        <f>[2]Results!D105</f>
        <v>UNKNOWN</v>
      </c>
      <c r="E69">
        <f>[2]Results!E105</f>
        <v>13.963828086853027</v>
      </c>
      <c r="F69">
        <f>[2]Results!F105</f>
        <v>13.712889671325684</v>
      </c>
      <c r="G69">
        <f>[2]Results!G105</f>
        <v>0.21790149807929993</v>
      </c>
      <c r="H69">
        <f>[2]Results!H105</f>
        <v>649095.375</v>
      </c>
      <c r="I69">
        <f>[2]Results!I105</f>
        <v>784590.0625</v>
      </c>
      <c r="J69" s="101"/>
      <c r="K69" s="101"/>
      <c r="L69" t="str">
        <v>DDJ1</v>
      </c>
      <c r="M69">
        <v>20.963958740234375</v>
      </c>
    </row>
    <row r="70" spans="1:13" x14ac:dyDescent="0.15">
      <c r="A70">
        <v>66</v>
      </c>
      <c r="B70" t="s">
        <v>195</v>
      </c>
      <c r="C70" t="str">
        <f>[2]Results!Q106</f>
        <v>DGJ3</v>
      </c>
      <c r="D70" t="str">
        <f>[2]Results!D106</f>
        <v>UNKNOWN</v>
      </c>
      <c r="E70">
        <f>[2]Results!E106</f>
        <v>13.603342056274414</v>
      </c>
      <c r="F70">
        <f>[2]Results!F106</f>
        <v>13.712889671325684</v>
      </c>
      <c r="G70">
        <f>[2]Results!G106</f>
        <v>0.21790149807929993</v>
      </c>
      <c r="H70">
        <f>[2]Results!H106</f>
        <v>842519.3125</v>
      </c>
      <c r="I70">
        <f>[2]Results!I106</f>
        <v>784590.0625</v>
      </c>
      <c r="J70" s="101"/>
      <c r="K70" s="101"/>
      <c r="L70" t="str">
        <v>DDJ2</v>
      </c>
      <c r="M70">
        <v>15.976218223571777</v>
      </c>
    </row>
    <row r="71" spans="1:13" x14ac:dyDescent="0.15">
      <c r="A71">
        <v>67</v>
      </c>
      <c r="B71" t="s">
        <v>196</v>
      </c>
      <c r="C71" t="str">
        <f>[2]Results!Q107</f>
        <v>NDJ1</v>
      </c>
      <c r="D71" t="str">
        <f>[2]Results!D107</f>
        <v>UNKNOWN</v>
      </c>
      <c r="E71">
        <f>[2]Results!E107</f>
        <v>16.274641036987305</v>
      </c>
      <c r="F71">
        <f>[2]Results!F107</f>
        <v>17.14433479309082</v>
      </c>
      <c r="G71">
        <f>[2]Results!G107</f>
        <v>2.3176307678222656</v>
      </c>
      <c r="H71">
        <f>[2]Results!H107</f>
        <v>121957.53125</v>
      </c>
      <c r="I71">
        <f>[2]Results!I107</f>
        <v>121140.6875</v>
      </c>
      <c r="J71" s="101"/>
      <c r="K71" s="101"/>
      <c r="L71" t="str">
        <v>DDJ3</v>
      </c>
      <c r="M71">
        <v>16.293075561523438</v>
      </c>
    </row>
    <row r="72" spans="1:13" x14ac:dyDescent="0.15">
      <c r="A72">
        <v>68</v>
      </c>
      <c r="B72" t="s">
        <v>168</v>
      </c>
      <c r="C72" t="str">
        <f>[2]Results!Q108</f>
        <v>NDJ2</v>
      </c>
      <c r="D72" t="str">
        <f>[2]Results!D108</f>
        <v>UNKNOWN</v>
      </c>
      <c r="E72">
        <f>[2]Results!E108</f>
        <v>15.387346267700195</v>
      </c>
      <c r="F72">
        <f>[2]Results!F108</f>
        <v>17.14433479309082</v>
      </c>
      <c r="G72">
        <f>[2]Results!G108</f>
        <v>2.3176307678222656</v>
      </c>
      <c r="H72">
        <f>[2]Results!H108</f>
        <v>231746.375</v>
      </c>
      <c r="I72">
        <f>[2]Results!I108</f>
        <v>121140.6875</v>
      </c>
      <c r="J72" s="101"/>
      <c r="K72" s="101"/>
      <c r="L72" t="str">
        <v>DGJ1</v>
      </c>
      <c r="M72">
        <v>13.571498870849609</v>
      </c>
    </row>
    <row r="73" spans="1:13" x14ac:dyDescent="0.15">
      <c r="A73">
        <v>69</v>
      </c>
      <c r="B73" t="s">
        <v>169</v>
      </c>
      <c r="C73" t="str">
        <f>[2]Results!Q109</f>
        <v>NDJ3</v>
      </c>
      <c r="D73" t="str">
        <f>[2]Results!D109</f>
        <v>UNKNOWN</v>
      </c>
      <c r="E73">
        <f>[2]Results!E109</f>
        <v>19.771015167236328</v>
      </c>
      <c r="F73">
        <f>[2]Results!F109</f>
        <v>17.14433479309082</v>
      </c>
      <c r="G73">
        <f>[2]Results!G109</f>
        <v>2.3176307678222656</v>
      </c>
      <c r="H73">
        <f>[2]Results!H109</f>
        <v>9718.150390625</v>
      </c>
      <c r="I73">
        <f>[2]Results!I109</f>
        <v>121140.6875</v>
      </c>
      <c r="J73" s="101"/>
      <c r="K73" s="101"/>
      <c r="L73" t="str">
        <v>DGJ2</v>
      </c>
      <c r="M73">
        <v>13.963828086853027</v>
      </c>
    </row>
    <row r="74" spans="1:13" x14ac:dyDescent="0.15">
      <c r="A74">
        <v>70</v>
      </c>
      <c r="B74" t="s">
        <v>170</v>
      </c>
      <c r="C74" t="str">
        <f>[2]Results!Q110</f>
        <v>LVJ1</v>
      </c>
      <c r="D74" t="str">
        <f>[2]Results!D110</f>
        <v>UNKNOWN</v>
      </c>
      <c r="E74">
        <f>[2]Results!E110</f>
        <v>14.422987937927246</v>
      </c>
      <c r="F74">
        <f>[2]Results!F110</f>
        <v>14.751991271972656</v>
      </c>
      <c r="G74">
        <f>[2]Results!G110</f>
        <v>0.29559195041656494</v>
      </c>
      <c r="H74">
        <f>[2]Results!H110</f>
        <v>465620.46875</v>
      </c>
      <c r="I74">
        <f>[2]Results!I110</f>
        <v>372765.21875</v>
      </c>
      <c r="J74" s="101"/>
      <c r="K74" s="101"/>
      <c r="L74" t="str">
        <v>DGJ3</v>
      </c>
      <c r="M74">
        <v>13.603342056274414</v>
      </c>
    </row>
    <row r="75" spans="1:13" x14ac:dyDescent="0.15">
      <c r="A75">
        <v>71</v>
      </c>
      <c r="B75" t="s">
        <v>171</v>
      </c>
      <c r="C75" t="str">
        <f>[2]Results!Q111</f>
        <v>LVJ2</v>
      </c>
      <c r="D75" t="str">
        <f>[2]Results!D111</f>
        <v>UNKNOWN</v>
      </c>
      <c r="E75">
        <f>[2]Results!E111</f>
        <v>14.837803840637207</v>
      </c>
      <c r="F75">
        <f>[2]Results!F111</f>
        <v>14.751991271972656</v>
      </c>
      <c r="G75">
        <f>[2]Results!G111</f>
        <v>0.29559195041656494</v>
      </c>
      <c r="H75">
        <f>[2]Results!H111</f>
        <v>344896.90625</v>
      </c>
      <c r="I75">
        <f>[2]Results!I111</f>
        <v>372765.21875</v>
      </c>
      <c r="J75" s="101"/>
      <c r="K75" s="101"/>
      <c r="L75" t="str">
        <v>NDJ1</v>
      </c>
      <c r="M75">
        <v>16.274641036987305</v>
      </c>
    </row>
    <row r="76" spans="1:13" x14ac:dyDescent="0.15">
      <c r="A76">
        <v>72</v>
      </c>
      <c r="B76" t="s">
        <v>197</v>
      </c>
      <c r="C76" t="str">
        <f>[2]Results!Q112</f>
        <v>LVJ3</v>
      </c>
      <c r="D76" t="str">
        <f>[2]Results!D112</f>
        <v>UNKNOWN</v>
      </c>
      <c r="E76">
        <f>[2]Results!E112</f>
        <v>14.995182991027832</v>
      </c>
      <c r="F76">
        <f>[2]Results!F112</f>
        <v>14.751991271972656</v>
      </c>
      <c r="G76">
        <f>[2]Results!G112</f>
        <v>0.29559195041656494</v>
      </c>
      <c r="H76">
        <f>[2]Results!H112</f>
        <v>307778.21875</v>
      </c>
      <c r="I76">
        <f>[2]Results!I112</f>
        <v>372765.21875</v>
      </c>
      <c r="J76" s="101"/>
      <c r="K76" s="101"/>
      <c r="L76" t="str">
        <v>NDJ2</v>
      </c>
      <c r="M76">
        <v>15.387346267700195</v>
      </c>
    </row>
    <row r="77" spans="1:13" x14ac:dyDescent="0.15">
      <c r="A77">
        <v>73</v>
      </c>
      <c r="B77" t="s">
        <v>198</v>
      </c>
      <c r="C77" t="str">
        <f>[2]Results!Q113</f>
        <v>DDrA</v>
      </c>
      <c r="D77" t="str">
        <f>[2]Results!D113</f>
        <v>UNKNOWN</v>
      </c>
      <c r="E77">
        <f>[2]Results!E113</f>
        <v>17.273422241210938</v>
      </c>
      <c r="F77">
        <f>[2]Results!F113</f>
        <v>17.273422241210938</v>
      </c>
      <c r="G77" t="str">
        <f>[2]Results!G113</f>
        <v/>
      </c>
      <c r="H77">
        <f>[2]Results!H113</f>
        <v>59207.0234375</v>
      </c>
      <c r="I77">
        <f>[2]Results!I113</f>
        <v>59207.0234375</v>
      </c>
      <c r="J77" s="101"/>
      <c r="K77" s="101"/>
      <c r="L77" t="str">
        <v>NDJ3</v>
      </c>
      <c r="M77">
        <v>19.771015167236328</v>
      </c>
    </row>
    <row r="78" spans="1:13" x14ac:dyDescent="0.15">
      <c r="A78">
        <v>74</v>
      </c>
      <c r="B78" t="s">
        <v>199</v>
      </c>
      <c r="C78" t="str">
        <f>[2]Results!Q114</f>
        <v>DGrA</v>
      </c>
      <c r="D78" t="str">
        <f>[2]Results!D114</f>
        <v>UNKNOWN</v>
      </c>
      <c r="E78">
        <f>[2]Results!E114</f>
        <v>14.601478576660156</v>
      </c>
      <c r="F78">
        <f>[2]Results!F114</f>
        <v>14.601478576660156</v>
      </c>
      <c r="G78" t="str">
        <f>[2]Results!G114</f>
        <v/>
      </c>
      <c r="H78">
        <f>[2]Results!H114</f>
        <v>409210.75</v>
      </c>
      <c r="I78">
        <f>[2]Results!I114</f>
        <v>409210.75</v>
      </c>
      <c r="J78" s="101"/>
      <c r="K78" s="101"/>
      <c r="L78" t="str">
        <v>LVJ1</v>
      </c>
      <c r="M78">
        <v>14.422987937927246</v>
      </c>
    </row>
    <row r="79" spans="1:13" x14ac:dyDescent="0.15">
      <c r="A79">
        <v>75</v>
      </c>
      <c r="B79" t="s">
        <v>200</v>
      </c>
      <c r="C79" t="str">
        <f>[2]Results!Q115</f>
        <v>NDrA</v>
      </c>
      <c r="D79" t="str">
        <f>[2]Results!D115</f>
        <v>UNKNOWN</v>
      </c>
      <c r="E79">
        <f>[2]Results!E115</f>
        <v>16.402532577514648</v>
      </c>
      <c r="F79">
        <f>[2]Results!F115</f>
        <v>16.402532577514648</v>
      </c>
      <c r="G79" t="str">
        <f>[2]Results!G115</f>
        <v/>
      </c>
      <c r="H79">
        <f>[2]Results!H115</f>
        <v>111179</v>
      </c>
      <c r="I79">
        <f>[2]Results!I115</f>
        <v>111179</v>
      </c>
      <c r="J79" s="101"/>
      <c r="K79" s="101"/>
      <c r="L79" t="str">
        <v>LVJ2</v>
      </c>
      <c r="M79">
        <v>14.837803840637207</v>
      </c>
    </row>
    <row r="80" spans="1:13" x14ac:dyDescent="0.15">
      <c r="A80">
        <v>76</v>
      </c>
      <c r="B80" t="s">
        <v>201</v>
      </c>
      <c r="C80" t="str">
        <f>[2]Results!Q116</f>
        <v>LVrA</v>
      </c>
      <c r="D80" t="str">
        <f>[2]Results!D116</f>
        <v>UNKNOWN</v>
      </c>
      <c r="E80">
        <f>[2]Results!E116</f>
        <v>14.328120231628418</v>
      </c>
      <c r="F80">
        <f>[2]Results!F116</f>
        <v>14.328120231628418</v>
      </c>
      <c r="G80" t="str">
        <f>[2]Results!G116</f>
        <v/>
      </c>
      <c r="H80">
        <f>[2]Results!H116</f>
        <v>498702.15625</v>
      </c>
      <c r="I80">
        <f>[2]Results!I116</f>
        <v>498702.15625</v>
      </c>
      <c r="J80" s="101"/>
      <c r="K80" s="101"/>
      <c r="L80" t="str">
        <v>LVJ3</v>
      </c>
      <c r="M80">
        <v>14.995182991027832</v>
      </c>
    </row>
    <row r="81" spans="1:13" x14ac:dyDescent="0.15">
      <c r="A81">
        <v>77</v>
      </c>
      <c r="B81" t="s">
        <v>202</v>
      </c>
      <c r="C81" t="str">
        <f>[2]Results!Q117</f>
        <v>LicrA</v>
      </c>
      <c r="D81" t="str">
        <f>[2]Results!D117</f>
        <v>UNKNOWN</v>
      </c>
      <c r="E81">
        <f>[2]Results!E117</f>
        <v>15.845163345336914</v>
      </c>
      <c r="F81">
        <f>[2]Results!F117</f>
        <v>15.845163345336914</v>
      </c>
      <c r="G81" t="str">
        <f>[2]Results!G117</f>
        <v/>
      </c>
      <c r="H81">
        <f>[2]Results!H117</f>
        <v>166401.953125</v>
      </c>
      <c r="I81">
        <f>[2]Results!I117</f>
        <v>166401.953125</v>
      </c>
      <c r="J81" s="101"/>
      <c r="K81" s="101"/>
      <c r="L81" t="str">
        <v>DDrA</v>
      </c>
      <c r="M81">
        <v>17.273422241210938</v>
      </c>
    </row>
    <row r="82" spans="1:13" x14ac:dyDescent="0.15">
      <c r="A82">
        <v>78</v>
      </c>
      <c r="B82" t="s">
        <v>203</v>
      </c>
      <c r="C82" t="str">
        <f>[2]Results!Q118</f>
        <v>25rA</v>
      </c>
      <c r="D82" t="str">
        <f>[2]Results!D118</f>
        <v>UNKNOWN</v>
      </c>
      <c r="E82">
        <f>[2]Results!E118</f>
        <v>13.858676910400391</v>
      </c>
      <c r="F82">
        <f>[2]Results!F118</f>
        <v>13.858676910400391</v>
      </c>
      <c r="G82" t="str">
        <f>[2]Results!G118</f>
        <v/>
      </c>
      <c r="H82">
        <f>[2]Results!H118</f>
        <v>700404.5625</v>
      </c>
      <c r="I82">
        <f>[2]Results!I118</f>
        <v>700404.5625</v>
      </c>
      <c r="J82" s="101"/>
      <c r="K82" s="101"/>
      <c r="L82" t="str">
        <v>DGrA</v>
      </c>
      <c r="M82">
        <v>14.601478576660156</v>
      </c>
    </row>
    <row r="83" spans="1:13" x14ac:dyDescent="0.15">
      <c r="A83">
        <v>79</v>
      </c>
      <c r="B83" t="s">
        <v>204</v>
      </c>
      <c r="C83" t="str">
        <f>[2]Results!Q119</f>
        <v>31rA</v>
      </c>
      <c r="D83" t="str">
        <f>[2]Results!D119</f>
        <v>UNKNOWN</v>
      </c>
      <c r="E83">
        <f>[2]Results!E119</f>
        <v>13.567287445068359</v>
      </c>
      <c r="F83">
        <f>[2]Results!F119</f>
        <v>13.567287445068359</v>
      </c>
      <c r="G83" t="str">
        <f>[2]Results!G119</f>
        <v/>
      </c>
      <c r="H83">
        <f>[2]Results!H119</f>
        <v>864786.5</v>
      </c>
      <c r="I83">
        <f>[2]Results!I119</f>
        <v>864786.5</v>
      </c>
      <c r="J83" s="101"/>
      <c r="K83" s="101"/>
      <c r="L83" t="str">
        <v>NDrA</v>
      </c>
      <c r="M83">
        <v>16.402532577514648</v>
      </c>
    </row>
    <row r="84" spans="1:13" x14ac:dyDescent="0.15">
      <c r="A84">
        <v>80</v>
      </c>
      <c r="B84" t="s">
        <v>205</v>
      </c>
      <c r="C84" t="str">
        <f>[3]Results!$Q41</f>
        <v>Lici1</v>
      </c>
      <c r="D84" t="str">
        <f>[3]Results!D41</f>
        <v>UNKNOWN</v>
      </c>
      <c r="E84">
        <f>[3]Results!E41</f>
        <v>12.48447322845459</v>
      </c>
      <c r="F84">
        <f>[3]Results!F41</f>
        <v>12.717827796936035</v>
      </c>
      <c r="G84">
        <f>[3]Results!G41</f>
        <v>0.75294035673141479</v>
      </c>
      <c r="H84" t="str">
        <f>[3]Results!H41</f>
        <v/>
      </c>
      <c r="I84" t="str">
        <f>[3]Results!I41</f>
        <v/>
      </c>
      <c r="J84" s="101"/>
      <c r="K84" s="101"/>
      <c r="L84" t="str">
        <v>LVrA</v>
      </c>
      <c r="M84">
        <v>14.328120231628418</v>
      </c>
    </row>
    <row r="85" spans="1:13" x14ac:dyDescent="0.15">
      <c r="A85">
        <v>81</v>
      </c>
      <c r="B85" t="s">
        <v>206</v>
      </c>
      <c r="C85" t="str">
        <f>[3]Results!$Q42</f>
        <v>Lici2</v>
      </c>
      <c r="D85" t="str">
        <f>[3]Results!D42</f>
        <v>UNKNOWN</v>
      </c>
      <c r="E85">
        <f>[3]Results!E42</f>
        <v>13.559817314147949</v>
      </c>
      <c r="F85">
        <f>[3]Results!F42</f>
        <v>12.717827796936035</v>
      </c>
      <c r="G85">
        <f>[3]Results!G42</f>
        <v>0.75294035673141479</v>
      </c>
      <c r="H85">
        <f>[2]Results!H121</f>
        <v>0</v>
      </c>
      <c r="I85">
        <f>[2]Results!I121</f>
        <v>0</v>
      </c>
      <c r="J85" s="101"/>
      <c r="K85" s="101"/>
      <c r="L85" t="str">
        <v>LicrA</v>
      </c>
      <c r="M85">
        <v>15.845163345336914</v>
      </c>
    </row>
    <row r="86" spans="1:13" x14ac:dyDescent="0.15">
      <c r="A86">
        <v>82</v>
      </c>
      <c r="B86" t="s">
        <v>207</v>
      </c>
      <c r="C86" t="str">
        <f>[3]Results!$Q43</f>
        <v>Lici3</v>
      </c>
      <c r="D86" t="str">
        <f>[3]Results!D43</f>
        <v>UNKNOWN</v>
      </c>
      <c r="E86">
        <f>[3]Results!E43</f>
        <v>12.10919189453125</v>
      </c>
      <c r="F86">
        <f>[3]Results!F43</f>
        <v>12.717827796936035</v>
      </c>
      <c r="G86">
        <f>[3]Results!G43</f>
        <v>0.75294035673141479</v>
      </c>
      <c r="H86">
        <f>[2]Results!H122</f>
        <v>0</v>
      </c>
      <c r="I86">
        <f>[2]Results!I122</f>
        <v>0</v>
      </c>
      <c r="J86" s="101"/>
      <c r="K86" s="101"/>
      <c r="L86" t="str">
        <v>25rA</v>
      </c>
      <c r="M86">
        <v>13.858676910400391</v>
      </c>
    </row>
    <row r="87" spans="1:13" x14ac:dyDescent="0.15">
      <c r="A87">
        <v>83</v>
      </c>
      <c r="B87" t="s">
        <v>208</v>
      </c>
      <c r="C87" t="str">
        <f>[3]Results!$Q44</f>
        <v>25i1</v>
      </c>
      <c r="D87" t="str">
        <f>[3]Results!D44</f>
        <v>UNKNOWN</v>
      </c>
      <c r="E87">
        <f>[3]Results!E44</f>
        <v>11.795114517211914</v>
      </c>
      <c r="F87">
        <f>[3]Results!F44</f>
        <v>11.87657642364502</v>
      </c>
      <c r="G87">
        <f>[3]Results!G44</f>
        <v>7.0943906903266907E-2</v>
      </c>
      <c r="H87">
        <f>[2]Results!H123</f>
        <v>0</v>
      </c>
      <c r="I87">
        <f>[2]Results!I123</f>
        <v>0</v>
      </c>
      <c r="J87" s="101"/>
      <c r="K87" s="101"/>
      <c r="L87" t="str">
        <v>31rA</v>
      </c>
      <c r="M87">
        <v>13.567287445068359</v>
      </c>
    </row>
    <row r="88" spans="1:13" x14ac:dyDescent="0.15">
      <c r="A88">
        <v>84</v>
      </c>
      <c r="B88" t="s">
        <v>209</v>
      </c>
      <c r="C88" t="str">
        <f>[3]Results!$Q45</f>
        <v>25i2</v>
      </c>
      <c r="D88" t="str">
        <f>[3]Results!D45</f>
        <v>UNKNOWN</v>
      </c>
      <c r="E88">
        <f>[3]Results!E45</f>
        <v>11.909820556640625</v>
      </c>
      <c r="F88">
        <f>[3]Results!F45</f>
        <v>11.87657642364502</v>
      </c>
      <c r="G88">
        <f>[3]Results!G45</f>
        <v>7.0943906903266907E-2</v>
      </c>
      <c r="H88">
        <f>[2]Results!H124</f>
        <v>0</v>
      </c>
      <c r="I88">
        <f>[2]Results!I124</f>
        <v>0</v>
      </c>
      <c r="J88" s="101"/>
      <c r="K88" s="101"/>
      <c r="L88" t="str">
        <v>Lici1</v>
      </c>
      <c r="M88">
        <v>12.48447322845459</v>
      </c>
    </row>
    <row r="89" spans="1:13" x14ac:dyDescent="0.15">
      <c r="A89">
        <v>85</v>
      </c>
      <c r="B89" t="s">
        <v>210</v>
      </c>
      <c r="C89" t="str">
        <f>[3]Results!$Q46</f>
        <v>25i3</v>
      </c>
      <c r="D89" t="str">
        <f>[3]Results!D46</f>
        <v>UNKNOWN</v>
      </c>
      <c r="E89">
        <f>[3]Results!E46</f>
        <v>11.924793243408203</v>
      </c>
      <c r="F89">
        <f>[3]Results!F46</f>
        <v>11.87657642364502</v>
      </c>
      <c r="G89">
        <f>[3]Results!G46</f>
        <v>7.0943906903266907E-2</v>
      </c>
      <c r="H89">
        <f>[2]Results!H125</f>
        <v>0</v>
      </c>
      <c r="I89">
        <f>[2]Results!I125</f>
        <v>0</v>
      </c>
      <c r="J89" s="101"/>
      <c r="K89" s="101"/>
      <c r="L89" t="str">
        <v>Lici2</v>
      </c>
      <c r="M89">
        <v>13.559817314147949</v>
      </c>
    </row>
    <row r="90" spans="1:13" x14ac:dyDescent="0.15">
      <c r="A90">
        <v>86</v>
      </c>
      <c r="B90" t="s">
        <v>211</v>
      </c>
      <c r="C90" t="str">
        <f>[3]Results!$Q47</f>
        <v>31i1</v>
      </c>
      <c r="D90" t="str">
        <f>[3]Results!D47</f>
        <v>UNKNOWN</v>
      </c>
      <c r="E90">
        <f>[3]Results!E47</f>
        <v>11.518941879272461</v>
      </c>
      <c r="F90">
        <f>[3]Results!F47</f>
        <v>11.988388061523438</v>
      </c>
      <c r="G90">
        <f>[3]Results!G47</f>
        <v>0.40884736180305481</v>
      </c>
      <c r="H90">
        <f>[2]Results!H126</f>
        <v>0</v>
      </c>
      <c r="I90">
        <f>[2]Results!I126</f>
        <v>0</v>
      </c>
      <c r="J90" s="101"/>
      <c r="K90" s="101"/>
      <c r="L90" t="str">
        <v>Lici3</v>
      </c>
      <c r="M90">
        <v>12.10919189453125</v>
      </c>
    </row>
    <row r="91" spans="1:13" x14ac:dyDescent="0.15">
      <c r="A91">
        <v>87</v>
      </c>
      <c r="B91" t="s">
        <v>212</v>
      </c>
      <c r="C91" t="str">
        <f>[3]Results!$Q48</f>
        <v>31i2</v>
      </c>
      <c r="D91" t="str">
        <f>[3]Results!D48</f>
        <v>UNKNOWN</v>
      </c>
      <c r="E91">
        <f>[3]Results!E48</f>
        <v>12.266372680664062</v>
      </c>
      <c r="F91">
        <f>[3]Results!F48</f>
        <v>11.988388061523438</v>
      </c>
      <c r="G91">
        <f>[3]Results!G48</f>
        <v>0.40884736180305481</v>
      </c>
      <c r="H91">
        <f>[2]Results!H127</f>
        <v>0</v>
      </c>
      <c r="I91">
        <f>[2]Results!I127</f>
        <v>0</v>
      </c>
      <c r="J91" s="101"/>
      <c r="K91" s="101"/>
      <c r="L91" t="str">
        <v>25i1</v>
      </c>
      <c r="M91">
        <v>11.795114517211914</v>
      </c>
    </row>
    <row r="92" spans="1:13" x14ac:dyDescent="0.15">
      <c r="A92">
        <v>88</v>
      </c>
      <c r="B92" t="s">
        <v>213</v>
      </c>
      <c r="C92" t="str">
        <f>[3]Results!$Q49</f>
        <v>31i3</v>
      </c>
      <c r="D92" t="str">
        <f>[3]Results!D49</f>
        <v>UNKNOWN</v>
      </c>
      <c r="E92">
        <f>[3]Results!E49</f>
        <v>12.179848670959473</v>
      </c>
      <c r="F92">
        <f>[3]Results!F49</f>
        <v>11.988388061523438</v>
      </c>
      <c r="G92">
        <f>[3]Results!G49</f>
        <v>0.40884736180305481</v>
      </c>
      <c r="H92">
        <f>[2]Results!H128</f>
        <v>0</v>
      </c>
      <c r="I92">
        <f>[2]Results!I128</f>
        <v>0</v>
      </c>
      <c r="J92" s="101"/>
      <c r="K92" s="101"/>
      <c r="L92" t="str">
        <v>25i2</v>
      </c>
      <c r="M92">
        <v>11.909820556640625</v>
      </c>
    </row>
    <row r="93" spans="1:13" x14ac:dyDescent="0.15">
      <c r="A93">
        <v>89</v>
      </c>
      <c r="B93" t="s">
        <v>214</v>
      </c>
      <c r="C93" t="str">
        <f>[3]Results!$Q50</f>
        <v>Licuc1</v>
      </c>
      <c r="D93" t="str">
        <f>[3]Results!D50</f>
        <v>UNKNOWN</v>
      </c>
      <c r="E93">
        <f>[3]Results!E50</f>
        <v>21.458965301513672</v>
      </c>
      <c r="F93">
        <f>[3]Results!F50</f>
        <v>21.109738032023113</v>
      </c>
      <c r="G93">
        <f>[3]Results!G50</f>
        <v>1.75697735974758</v>
      </c>
      <c r="H93">
        <f>[2]Results!H129</f>
        <v>0</v>
      </c>
      <c r="I93">
        <f>[2]Results!I129</f>
        <v>0</v>
      </c>
      <c r="J93" s="101"/>
      <c r="K93" s="101"/>
      <c r="L93" t="str">
        <v>25i3</v>
      </c>
      <c r="M93">
        <v>11.924793243408203</v>
      </c>
    </row>
    <row r="94" spans="1:13" x14ac:dyDescent="0.15">
      <c r="A94">
        <v>90</v>
      </c>
      <c r="B94" t="s">
        <v>215</v>
      </c>
      <c r="C94" t="str">
        <f>[3]Results!$Q51</f>
        <v>Licuc2</v>
      </c>
      <c r="D94" t="str">
        <f>[3]Results!D51</f>
        <v>UNKNOWN</v>
      </c>
      <c r="E94">
        <f>[3]Results!E51</f>
        <v>23.943706512451172</v>
      </c>
      <c r="F94">
        <f>[3]Results!F51</f>
        <v>21.109738032023113</v>
      </c>
      <c r="G94">
        <f>[3]Results!G51</f>
        <v>1.75697735974758</v>
      </c>
      <c r="H94">
        <f>[2]Results!H130</f>
        <v>0</v>
      </c>
      <c r="I94">
        <f>[2]Results!I130</f>
        <v>0</v>
      </c>
      <c r="J94" s="101"/>
      <c r="K94" s="101"/>
      <c r="L94" t="str">
        <v>31i1</v>
      </c>
      <c r="M94">
        <v>11.518941879272461</v>
      </c>
    </row>
    <row r="95" spans="1:13" x14ac:dyDescent="0.15">
      <c r="A95">
        <v>91</v>
      </c>
      <c r="B95" t="s">
        <v>216</v>
      </c>
      <c r="C95" t="str">
        <f>[3]Results!$Q52</f>
        <v>Licuc3</v>
      </c>
      <c r="D95" t="str">
        <f>[3]Results!D52</f>
        <v>UNKNOWN</v>
      </c>
      <c r="E95">
        <f>[3]Results!E52</f>
        <v>17.926542282104492</v>
      </c>
      <c r="F95">
        <f>[3]Results!F52</f>
        <v>21.109738032023113</v>
      </c>
      <c r="G95">
        <f>[3]Results!G52</f>
        <v>0</v>
      </c>
      <c r="H95">
        <f>[2]Results!H131</f>
        <v>0</v>
      </c>
      <c r="I95">
        <f>[2]Results!I131</f>
        <v>0</v>
      </c>
      <c r="J95" s="101"/>
      <c r="K95" s="101"/>
      <c r="L95" t="str">
        <v>31i2</v>
      </c>
      <c r="M95">
        <v>12.266372680664062</v>
      </c>
    </row>
    <row r="96" spans="1:13" x14ac:dyDescent="0.15">
      <c r="A96">
        <v>92</v>
      </c>
      <c r="B96" t="s">
        <v>217</v>
      </c>
      <c r="C96" t="str">
        <f>[3]Results!$Q53</f>
        <v>25uc1</v>
      </c>
      <c r="D96" t="str">
        <f>[3]Results!D53</f>
        <v>UNKNOWN</v>
      </c>
      <c r="E96">
        <f>[3]Results!E53</f>
        <v>16.104619979858398</v>
      </c>
      <c r="F96">
        <f>[3]Results!F53</f>
        <v>14.057842254638672</v>
      </c>
      <c r="G96">
        <f>[3]Results!G53</f>
        <v>0</v>
      </c>
      <c r="H96">
        <f>[2]Results!H132</f>
        <v>0</v>
      </c>
      <c r="I96">
        <f>[2]Results!I132</f>
        <v>0</v>
      </c>
      <c r="J96" s="101"/>
      <c r="K96" s="101"/>
      <c r="L96" t="str">
        <v>31i3</v>
      </c>
      <c r="M96">
        <v>12.179848670959473</v>
      </c>
    </row>
    <row r="97" spans="1:13" x14ac:dyDescent="0.15">
      <c r="A97">
        <v>93</v>
      </c>
      <c r="B97" t="s">
        <v>218</v>
      </c>
      <c r="C97" t="str">
        <f>[3]Results!$Q54</f>
        <v>25uc2</v>
      </c>
      <c r="D97" t="str">
        <f>[3]Results!D54</f>
        <v>UNKNOWN</v>
      </c>
      <c r="E97">
        <f>[3]Results!E54</f>
        <v>12.578741073608398</v>
      </c>
      <c r="F97">
        <f>[3]Results!F54</f>
        <v>14.057842254638672</v>
      </c>
      <c r="G97">
        <f>[3]Results!G54</f>
        <v>0.64447454125063042</v>
      </c>
      <c r="H97">
        <f>[2]Results!H133</f>
        <v>0</v>
      </c>
      <c r="I97">
        <f>[2]Results!I133</f>
        <v>0</v>
      </c>
      <c r="J97" s="101"/>
      <c r="K97" s="101"/>
      <c r="L97" t="str">
        <v>Licuc1</v>
      </c>
      <c r="M97">
        <v>21.458965301513672</v>
      </c>
    </row>
    <row r="98" spans="1:13" x14ac:dyDescent="0.15">
      <c r="A98">
        <v>94</v>
      </c>
      <c r="B98" t="s">
        <v>219</v>
      </c>
      <c r="C98" t="str">
        <f>[3]Results!$Q55</f>
        <v>25uc3</v>
      </c>
      <c r="D98" t="str">
        <f>[3]Results!D55</f>
        <v>UNKNOWN</v>
      </c>
      <c r="E98">
        <f>[3]Results!E55</f>
        <v>13.490165710449219</v>
      </c>
      <c r="F98">
        <f>[3]Results!F55</f>
        <v>14.057842254638672</v>
      </c>
      <c r="G98">
        <f>[3]Results!G55</f>
        <v>0.64447454125063042</v>
      </c>
      <c r="H98">
        <f>[2]Results!H134</f>
        <v>0</v>
      </c>
      <c r="I98">
        <f>[2]Results!I134</f>
        <v>0</v>
      </c>
      <c r="J98" s="101"/>
      <c r="K98" s="101"/>
      <c r="L98" t="str">
        <v>Licuc2</v>
      </c>
      <c r="M98">
        <v>23.943706512451172</v>
      </c>
    </row>
    <row r="99" spans="1:13" x14ac:dyDescent="0.15">
      <c r="A99">
        <v>95</v>
      </c>
      <c r="B99" t="s">
        <v>220</v>
      </c>
      <c r="C99" t="str">
        <f>[3]Results!$Q56</f>
        <v>31uc1</v>
      </c>
      <c r="D99" t="str">
        <f>[3]Results!D56</f>
        <v>UNKNOWN</v>
      </c>
      <c r="E99">
        <f>[3]Results!E56</f>
        <v>13.661206245422363</v>
      </c>
      <c r="F99">
        <f>[3]Results!F56</f>
        <v>13.43903636932373</v>
      </c>
      <c r="G99">
        <f>[3]Results!G56</f>
        <v>0.27788907289505005</v>
      </c>
      <c r="H99">
        <f>[2]Results!H135</f>
        <v>0</v>
      </c>
      <c r="I99">
        <f>[2]Results!I135</f>
        <v>0</v>
      </c>
      <c r="J99" s="101"/>
      <c r="K99" s="101"/>
      <c r="L99" t="str">
        <v>Licuc3</v>
      </c>
      <c r="M99" s="132">
        <v>17.926542282104492</v>
      </c>
    </row>
    <row r="100" spans="1:13" x14ac:dyDescent="0.15">
      <c r="A100">
        <v>96</v>
      </c>
      <c r="B100" t="s">
        <v>221</v>
      </c>
      <c r="C100" t="str">
        <f>[3]Results!$Q57</f>
        <v>31uc2</v>
      </c>
      <c r="D100" t="str">
        <f>[3]Results!D57</f>
        <v>UNKNOWN</v>
      </c>
      <c r="E100">
        <f>[3]Results!E57</f>
        <v>13.528457641601562</v>
      </c>
      <c r="F100">
        <f>[3]Results!F57</f>
        <v>13.43903636932373</v>
      </c>
      <c r="G100">
        <f>[3]Results!G57</f>
        <v>0.27788907289505005</v>
      </c>
      <c r="H100">
        <f>[2]Results!H136</f>
        <v>0</v>
      </c>
      <c r="I100">
        <f>[2]Results!I136</f>
        <v>0</v>
      </c>
      <c r="J100" s="101"/>
      <c r="K100" s="101"/>
      <c r="L100" t="str">
        <v>25uc1</v>
      </c>
      <c r="M100" s="132">
        <v>16.104619979858398</v>
      </c>
    </row>
    <row r="101" spans="1:13" x14ac:dyDescent="0.15">
      <c r="C101" t="str">
        <f>[3]Results!$Q58</f>
        <v>31uc3</v>
      </c>
      <c r="D101" t="str">
        <f>[3]Results!D58</f>
        <v>UNKNOWN</v>
      </c>
      <c r="E101">
        <f>[3]Results!E58</f>
        <v>13.127445220947266</v>
      </c>
      <c r="F101">
        <f>[3]Results!F58</f>
        <v>13.43903636932373</v>
      </c>
      <c r="G101">
        <f>[3]Results!G58</f>
        <v>0.27788907289505005</v>
      </c>
      <c r="L101" t="str">
        <v>25uc2</v>
      </c>
      <c r="M101" s="132">
        <v>12.578741073608398</v>
      </c>
    </row>
    <row r="102" spans="1:13" x14ac:dyDescent="0.15">
      <c r="C102" t="str">
        <f>[3]Results!$Q59</f>
        <v>LicA1</v>
      </c>
      <c r="D102" t="str">
        <f>[3]Results!D59</f>
        <v>UNKNOWN</v>
      </c>
      <c r="E102">
        <f>[3]Results!E59</f>
        <v>25.00969123840332</v>
      </c>
      <c r="F102">
        <f>[3]Results!F59</f>
        <v>21.770902633666992</v>
      </c>
      <c r="G102">
        <f>[3]Results!G59</f>
        <v>3.5266487598419189</v>
      </c>
      <c r="L102" t="str">
        <v>25uc3</v>
      </c>
      <c r="M102" s="132">
        <v>13.490165710449219</v>
      </c>
    </row>
    <row r="103" spans="1:13" x14ac:dyDescent="0.15">
      <c r="C103" t="str">
        <f>[3]Results!$Q60</f>
        <v>LicA2</v>
      </c>
      <c r="D103" t="str">
        <f>[3]Results!D60</f>
        <v>UNKNOWN</v>
      </c>
      <c r="E103">
        <f>[3]Results!E60</f>
        <v>22.289251327514648</v>
      </c>
      <c r="F103">
        <f>[3]Results!F60</f>
        <v>21.770902633666992</v>
      </c>
      <c r="G103">
        <f>[3]Results!G60</f>
        <v>3.5266487598419189</v>
      </c>
      <c r="L103" t="str">
        <v>31uc1</v>
      </c>
      <c r="M103" s="132">
        <v>13.661206245422363</v>
      </c>
    </row>
    <row r="104" spans="1:13" x14ac:dyDescent="0.15">
      <c r="C104" t="str">
        <f>[3]Results!$Q61</f>
        <v>LicA3</v>
      </c>
      <c r="D104" t="str">
        <f>[3]Results!D61</f>
        <v>UNKNOWN</v>
      </c>
      <c r="E104">
        <f>[3]Results!E61</f>
        <v>18.013767242431641</v>
      </c>
      <c r="F104">
        <f>[3]Results!F61</f>
        <v>21.770902633666992</v>
      </c>
      <c r="G104">
        <f>[3]Results!G61</f>
        <v>3.5266487598419189</v>
      </c>
      <c r="L104" t="str">
        <v>31uc2</v>
      </c>
      <c r="M104" s="132">
        <v>13.528457641601562</v>
      </c>
    </row>
    <row r="105" spans="1:13" x14ac:dyDescent="0.15">
      <c r="C105" t="str">
        <f>[3]Results!$Q62</f>
        <v>25A1</v>
      </c>
      <c r="D105" t="str">
        <f>[3]Results!D62</f>
        <v>UNKNOWN</v>
      </c>
      <c r="E105">
        <f>[3]Results!E62</f>
        <v>18.782819747924805</v>
      </c>
      <c r="F105">
        <f>[3]Results!F62</f>
        <v>15.054842948913574</v>
      </c>
      <c r="G105">
        <f>[3]Results!G62</f>
        <v>3.347395658493042</v>
      </c>
      <c r="L105" t="str">
        <v>31uc3</v>
      </c>
      <c r="M105" s="132">
        <v>13.127445220947266</v>
      </c>
    </row>
    <row r="106" spans="1:13" x14ac:dyDescent="0.15">
      <c r="C106" t="str">
        <f>[3]Results!$Q63</f>
        <v>25A2</v>
      </c>
      <c r="D106" t="str">
        <f>[3]Results!D63</f>
        <v>UNKNOWN</v>
      </c>
      <c r="E106">
        <f>[3]Results!E63</f>
        <v>12.306718826293945</v>
      </c>
      <c r="F106">
        <f>[3]Results!F63</f>
        <v>15.054842948913574</v>
      </c>
      <c r="G106">
        <f>[3]Results!G63</f>
        <v>3.347395658493042</v>
      </c>
      <c r="L106" t="str">
        <v>LicA1</v>
      </c>
      <c r="M106" s="132">
        <v>25.00969123840332</v>
      </c>
    </row>
    <row r="107" spans="1:13" x14ac:dyDescent="0.15">
      <c r="C107" t="str">
        <f>[3]Results!$Q64</f>
        <v>25A3</v>
      </c>
      <c r="D107" t="str">
        <f>[3]Results!D64</f>
        <v>UNKNOWN</v>
      </c>
      <c r="E107">
        <f>[3]Results!E64</f>
        <v>14.074987411499023</v>
      </c>
      <c r="F107">
        <f>[3]Results!F64</f>
        <v>15.054842948913574</v>
      </c>
      <c r="G107">
        <f>[3]Results!G64</f>
        <v>3.347395658493042</v>
      </c>
      <c r="L107" t="str">
        <v>LicA2</v>
      </c>
      <c r="M107" s="132">
        <v>22.289251327514648</v>
      </c>
    </row>
    <row r="108" spans="1:13" x14ac:dyDescent="0.15">
      <c r="C108" t="str">
        <f>[3]Results!$Q65</f>
        <v>31A1</v>
      </c>
      <c r="D108" t="str">
        <f>[3]Results!D65</f>
        <v>UNKNOWN</v>
      </c>
      <c r="E108">
        <f>[3]Results!E65</f>
        <v>14.277260780334473</v>
      </c>
      <c r="F108">
        <f>[3]Results!F65</f>
        <v>14.989352226257324</v>
      </c>
      <c r="G108">
        <f>[3]Results!G65</f>
        <v>0.78382331132888794</v>
      </c>
      <c r="L108" t="str">
        <v>LicA3</v>
      </c>
      <c r="M108" s="132">
        <v>18.013767242431641</v>
      </c>
    </row>
    <row r="109" spans="1:13" x14ac:dyDescent="0.15">
      <c r="C109" t="str">
        <f>[3]Results!$Q66</f>
        <v>31A2</v>
      </c>
      <c r="D109" t="str">
        <f>[3]Results!D66</f>
        <v>UNKNOWN</v>
      </c>
      <c r="E109">
        <f>[3]Results!E66</f>
        <v>14.861587524414062</v>
      </c>
      <c r="F109">
        <f>[3]Results!F66</f>
        <v>14.989352226257324</v>
      </c>
      <c r="G109">
        <f>[3]Results!G66</f>
        <v>0.78382331132888794</v>
      </c>
      <c r="L109" t="str">
        <v>25A1</v>
      </c>
      <c r="M109" s="132">
        <v>18.782819747924805</v>
      </c>
    </row>
    <row r="110" spans="1:13" x14ac:dyDescent="0.15">
      <c r="C110" t="str">
        <f>[3]Results!$Q67</f>
        <v>31A3</v>
      </c>
      <c r="D110" t="str">
        <f>[3]Results!D67</f>
        <v>UNKNOWN</v>
      </c>
      <c r="E110">
        <f>[3]Results!E67</f>
        <v>15.829209327697754</v>
      </c>
      <c r="F110">
        <f>[3]Results!F67</f>
        <v>14.989352226257324</v>
      </c>
      <c r="G110">
        <f>[3]Results!G67</f>
        <v>0.78382331132888794</v>
      </c>
      <c r="L110" t="str">
        <v>25A2</v>
      </c>
      <c r="M110" s="132">
        <v>12.306718826293945</v>
      </c>
    </row>
    <row r="111" spans="1:13" x14ac:dyDescent="0.15">
      <c r="C111" t="str">
        <f>[3]Results!$Q68</f>
        <v>LicJ1</v>
      </c>
      <c r="D111" t="str">
        <f>[3]Results!D68</f>
        <v>UNKNOWN</v>
      </c>
      <c r="E111">
        <f>[3]Results!E68</f>
        <v>17.541343688964844</v>
      </c>
      <c r="F111">
        <f>[3]Results!F68</f>
        <v>18.434286117553711</v>
      </c>
      <c r="G111">
        <f>[3]Results!G68</f>
        <v>1.0211820602416992</v>
      </c>
      <c r="L111" t="str">
        <v>25A3</v>
      </c>
      <c r="M111">
        <v>14.074987411499023</v>
      </c>
    </row>
    <row r="112" spans="1:13" x14ac:dyDescent="0.15">
      <c r="C112" t="str">
        <f>[3]Results!$Q69</f>
        <v>LicJ2</v>
      </c>
      <c r="D112" t="str">
        <f>[3]Results!D69</f>
        <v>UNKNOWN</v>
      </c>
      <c r="E112">
        <f>[3]Results!E69</f>
        <v>19.547693252563477</v>
      </c>
      <c r="F112">
        <f>[3]Results!F69</f>
        <v>18.434286117553711</v>
      </c>
      <c r="G112">
        <f>[3]Results!G69</f>
        <v>1.0211820602416992</v>
      </c>
      <c r="L112" t="str">
        <v>31A1</v>
      </c>
      <c r="M112">
        <v>14.277260780334473</v>
      </c>
    </row>
    <row r="113" spans="3:13" x14ac:dyDescent="0.15">
      <c r="C113" t="str">
        <f>[3]Results!$Q70</f>
        <v>LicJ3</v>
      </c>
      <c r="D113" t="str">
        <f>[3]Results!D70</f>
        <v>UNKNOWN</v>
      </c>
      <c r="E113">
        <f>[3]Results!E70</f>
        <v>18.213823318481445</v>
      </c>
      <c r="F113">
        <f>[3]Results!F70</f>
        <v>18.434286117553711</v>
      </c>
      <c r="G113">
        <f>[3]Results!G70</f>
        <v>1.0211820602416992</v>
      </c>
      <c r="L113" t="str">
        <v>31A2</v>
      </c>
      <c r="M113">
        <v>14.861587524414062</v>
      </c>
    </row>
    <row r="114" spans="3:13" x14ac:dyDescent="0.15">
      <c r="C114" t="str">
        <f>[3]Results!$Q71</f>
        <v>25J1</v>
      </c>
      <c r="D114" t="str">
        <f>[3]Results!D71</f>
        <v>UNKNOWN</v>
      </c>
      <c r="E114">
        <f>[3]Results!E71</f>
        <v>14.196586608886719</v>
      </c>
      <c r="F114">
        <f>[3]Results!F71</f>
        <v>14.03720760345459</v>
      </c>
      <c r="G114">
        <f>[3]Results!G71</f>
        <v>0.27614504098892212</v>
      </c>
      <c r="L114" t="str">
        <v>31A3</v>
      </c>
      <c r="M114">
        <v>15.829209327697754</v>
      </c>
    </row>
    <row r="115" spans="3:13" x14ac:dyDescent="0.15">
      <c r="C115" t="str">
        <f>[3]Results!$Q72</f>
        <v>25J2</v>
      </c>
      <c r="D115" t="str">
        <f>[3]Results!D72</f>
        <v>UNKNOWN</v>
      </c>
      <c r="E115">
        <f>[3]Results!E72</f>
        <v>14.196693420410156</v>
      </c>
      <c r="F115">
        <f>[3]Results!F72</f>
        <v>14.03720760345459</v>
      </c>
      <c r="G115">
        <f>[3]Results!G72</f>
        <v>0.27614504098892212</v>
      </c>
      <c r="L115" t="str">
        <v>LicJ1</v>
      </c>
      <c r="M115">
        <v>17.541343688964844</v>
      </c>
    </row>
    <row r="116" spans="3:13" x14ac:dyDescent="0.15">
      <c r="C116" t="str">
        <f>[3]Results!$Q73</f>
        <v>25J3</v>
      </c>
      <c r="D116" t="str">
        <f>[3]Results!D73</f>
        <v>UNKNOWN</v>
      </c>
      <c r="E116">
        <f>[3]Results!E73</f>
        <v>13.718342781066895</v>
      </c>
      <c r="F116">
        <f>[3]Results!F73</f>
        <v>14.03720760345459</v>
      </c>
      <c r="G116">
        <f>[3]Results!G73</f>
        <v>0.27614504098892212</v>
      </c>
      <c r="L116" t="str">
        <v>LicJ2</v>
      </c>
      <c r="M116">
        <v>19.547693252563477</v>
      </c>
    </row>
    <row r="117" spans="3:13" x14ac:dyDescent="0.15">
      <c r="C117" t="str">
        <f>[3]Results!$Q74</f>
        <v>31J1</v>
      </c>
      <c r="D117" t="str">
        <f>[3]Results!D74</f>
        <v>UNKNOWN</v>
      </c>
      <c r="E117">
        <f>[3]Results!E74</f>
        <v>14.294073104858398</v>
      </c>
      <c r="F117">
        <f>[3]Results!F74</f>
        <v>13.924320220947266</v>
      </c>
      <c r="G117">
        <f>[3]Results!G74</f>
        <v>0.3206489086151123</v>
      </c>
      <c r="L117" t="str">
        <v>LicJ3</v>
      </c>
      <c r="M117">
        <v>18.213823318481445</v>
      </c>
    </row>
    <row r="118" spans="3:13" x14ac:dyDescent="0.15">
      <c r="C118" t="str">
        <f>[3]Results!$Q75</f>
        <v>31J2</v>
      </c>
      <c r="D118" t="str">
        <f>[3]Results!D75</f>
        <v>UNKNOWN</v>
      </c>
      <c r="E118">
        <f>[3]Results!E75</f>
        <v>13.722775459289551</v>
      </c>
      <c r="F118">
        <f>[3]Results!F75</f>
        <v>13.924320220947266</v>
      </c>
      <c r="G118">
        <f>[3]Results!G75</f>
        <v>0.3206489086151123</v>
      </c>
      <c r="L118" t="str">
        <v>25J1</v>
      </c>
      <c r="M118">
        <v>14.196586608886719</v>
      </c>
    </row>
    <row r="119" spans="3:13" x14ac:dyDescent="0.15">
      <c r="C119" t="str">
        <f>[3]Results!$Q76</f>
        <v>31J3</v>
      </c>
      <c r="D119" t="str">
        <f>[3]Results!D76</f>
        <v>UNKNOWN</v>
      </c>
      <c r="E119">
        <f>[3]Results!E76</f>
        <v>13.756112098693848</v>
      </c>
      <c r="F119">
        <f>[3]Results!F76</f>
        <v>13.924320220947266</v>
      </c>
      <c r="G119">
        <f>[3]Results!G76</f>
        <v>0.3206489086151123</v>
      </c>
      <c r="L119" t="str">
        <v>25J2</v>
      </c>
      <c r="M119">
        <v>14.196693420410156</v>
      </c>
    </row>
    <row r="120" spans="3:13" x14ac:dyDescent="0.15">
      <c r="L120" t="str">
        <v>25J3</v>
      </c>
      <c r="M120">
        <v>13.718342781066895</v>
      </c>
    </row>
    <row r="121" spans="3:13" x14ac:dyDescent="0.15">
      <c r="L121" t="str">
        <v>31J1</v>
      </c>
      <c r="M121">
        <v>14.294073104858398</v>
      </c>
    </row>
    <row r="122" spans="3:13" x14ac:dyDescent="0.15">
      <c r="L122" t="str">
        <v>31J2</v>
      </c>
      <c r="M122">
        <v>13.722775459289551</v>
      </c>
    </row>
    <row r="123" spans="3:13" x14ac:dyDescent="0.15">
      <c r="L123" t="str">
        <v>31J3</v>
      </c>
      <c r="M123">
        <v>13.756112098693848</v>
      </c>
    </row>
  </sheetData>
  <conditionalFormatting sqref="E2:E4 E122:E65537">
    <cfRule type="cellIs" dxfId="0" priority="2" stopIfTrue="1" operator="greaterThan">
      <formula>26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Results Summary</vt:lpstr>
      <vt:lpstr>16S std</vt:lpstr>
      <vt:lpstr>Plate1</vt:lpstr>
      <vt:lpstr>Plate2</vt:lpstr>
      <vt:lpstr>Results</vt:lpstr>
      <vt:lpstr>Calibration Curve</vt:lpstr>
      <vt:lpstr>Plate1!Print_Area</vt:lpstr>
      <vt:lpstr>Plate2!Print_Area</vt:lpstr>
    </vt:vector>
  </TitlesOfParts>
  <Manager/>
  <Company>School of Life Sciences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ltorvalds</dc:creator>
  <cp:keywords/>
  <dc:description/>
  <cp:lastModifiedBy>Brian Scott</cp:lastModifiedBy>
  <cp:revision/>
  <cp:lastPrinted>2024-01-08T14:51:54Z</cp:lastPrinted>
  <dcterms:created xsi:type="dcterms:W3CDTF">2011-03-10T22:05:20Z</dcterms:created>
  <dcterms:modified xsi:type="dcterms:W3CDTF">2025-05-07T23:13:26Z</dcterms:modified>
  <cp:category/>
  <cp:contentStatus/>
</cp:coreProperties>
</file>