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68d2348a1d83d052/Bureau/JRLOct23-PG-Documents/JRLOct23-PG-Documents/"/>
    </mc:Choice>
  </mc:AlternateContent>
  <xr:revisionPtr revIDLastSave="4" documentId="11_7E300EA24B7C456BC93B8AEF3B333AB14BE755F0" xr6:coauthVersionLast="47" xr6:coauthVersionMax="47" xr10:uidLastSave="{2072F274-6F6E-4786-8BDB-C3DD4019341B}"/>
  <bookViews>
    <workbookView xWindow="15648" yWindow="0" windowWidth="7488" windowHeight="12336" activeTab="1" xr2:uid="{00000000-000D-0000-FFFF-FFFF00000000}"/>
  </bookViews>
  <sheets>
    <sheet name="ADN" sheetId="1" r:id="rId1"/>
    <sheet name="qPCR" sheetId="2" r:id="rId2"/>
  </sheets>
  <definedNames>
    <definedName name="_xlnm.Print_Area" localSheetId="1">qPCR!$B$6:$W$17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2" l="1"/>
  <c r="G50" i="2"/>
  <c r="G51" i="2"/>
  <c r="G52" i="2"/>
  <c r="G53" i="2"/>
  <c r="G54" i="2"/>
  <c r="G55" i="2"/>
  <c r="G56" i="2"/>
  <c r="G57" i="2"/>
  <c r="G48" i="2"/>
  <c r="H49" i="2" l="1"/>
  <c r="J49" i="2"/>
  <c r="H50" i="2"/>
  <c r="J50" i="2"/>
  <c r="H51" i="2"/>
  <c r="J51" i="2"/>
  <c r="H52" i="2"/>
  <c r="J52" i="2"/>
  <c r="H53" i="2"/>
  <c r="K53" i="2" s="1"/>
  <c r="L53" i="2" s="1"/>
  <c r="J53" i="2"/>
  <c r="H54" i="2"/>
  <c r="K54" i="2" s="1"/>
  <c r="M54" i="2" s="1"/>
  <c r="J54" i="2"/>
  <c r="H55" i="2"/>
  <c r="J55" i="2"/>
  <c r="H56" i="2"/>
  <c r="H57" i="2"/>
  <c r="J48" i="2"/>
  <c r="H48" i="2"/>
  <c r="L54" i="2" l="1"/>
  <c r="K50" i="2"/>
  <c r="L50" i="2" s="1"/>
  <c r="K51" i="2"/>
  <c r="L51" i="2" s="1"/>
  <c r="K52" i="2"/>
  <c r="M52" i="2" s="1"/>
  <c r="K49" i="2"/>
  <c r="L49" i="2" s="1"/>
  <c r="K48" i="2"/>
  <c r="L48" i="2" s="1"/>
  <c r="K55" i="2"/>
  <c r="N52" i="2"/>
  <c r="N53" i="2"/>
  <c r="N54" i="2"/>
  <c r="M53" i="2"/>
  <c r="N55" i="2" l="1"/>
  <c r="M55" i="2"/>
  <c r="L55" i="2"/>
  <c r="N49" i="2"/>
  <c r="L52" i="2"/>
  <c r="N51" i="2"/>
  <c r="M51" i="2"/>
  <c r="M48" i="2"/>
  <c r="N48" i="2"/>
  <c r="N50" i="2"/>
  <c r="M50" i="2"/>
  <c r="M49" i="2"/>
  <c r="C15" i="2" l="1"/>
  <c r="D15" i="2" s="1"/>
  <c r="D14" i="2"/>
  <c r="D13" i="2"/>
  <c r="D12" i="2"/>
  <c r="D11" i="2"/>
  <c r="D10" i="2"/>
  <c r="D16" i="2" l="1"/>
</calcChain>
</file>

<file path=xl/sharedStrings.xml><?xml version="1.0" encoding="utf-8"?>
<sst xmlns="http://schemas.openxmlformats.org/spreadsheetml/2006/main" count="136" uniqueCount="87">
  <si>
    <t>Individual Blanking</t>
  </si>
  <si>
    <t>Well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</si>
  <si>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</si>
  <si>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</si>
  <si>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</si>
  <si>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</si>
  <si>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</si>
  <si>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</si>
  <si>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</si>
  <si>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</si>
  <si>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</si>
  <si>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</si>
  <si>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</si>
  <si>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</si>
  <si>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G1</t>
  </si>
  <si>
    <t>G2</t>
  </si>
  <si>
    <t>H1</t>
  </si>
  <si>
    <t>H2</t>
  </si>
  <si>
    <t>260</t>
  </si>
  <si>
    <t>ng/µl</t>
  </si>
  <si>
    <t>Ratio 260/230</t>
  </si>
  <si>
    <t>Ratio 260/280</t>
  </si>
  <si>
    <t>Sample</t>
  </si>
  <si>
    <t>Manip27Nov2023</t>
  </si>
  <si>
    <t>Taq Kapa 3G</t>
  </si>
  <si>
    <t>Nb Echantillons</t>
  </si>
  <si>
    <t>Volume (µL)</t>
  </si>
  <si>
    <t>ADN</t>
  </si>
  <si>
    <t>Programme</t>
  </si>
  <si>
    <t>A</t>
  </si>
  <si>
    <t xml:space="preserve">Mix 3G (2X) </t>
  </si>
  <si>
    <t>95°C</t>
  </si>
  <si>
    <t>10 sec</t>
  </si>
  <si>
    <t>45 cycles</t>
  </si>
  <si>
    <t>B</t>
  </si>
  <si>
    <t>Primer Pgfwd2 (100 µM)</t>
  </si>
  <si>
    <t>55°C</t>
  </si>
  <si>
    <t>30 sec</t>
  </si>
  <si>
    <t>C</t>
  </si>
  <si>
    <t>Primer Pxrev7 (100 µM)</t>
  </si>
  <si>
    <t>72°C</t>
  </si>
  <si>
    <t>D</t>
  </si>
  <si>
    <t>Taq Kapa 3G (2,5U/µL)</t>
  </si>
  <si>
    <t>E</t>
  </si>
  <si>
    <t>SYBR Green 10X</t>
  </si>
  <si>
    <t>F</t>
  </si>
  <si>
    <t>H20</t>
  </si>
  <si>
    <t>eau qsp 25 µL</t>
  </si>
  <si>
    <t>ok</t>
  </si>
  <si>
    <t>G</t>
  </si>
  <si>
    <t>Volume total (µL)</t>
  </si>
  <si>
    <t>H</t>
  </si>
  <si>
    <t>Volume à distribuer</t>
  </si>
  <si>
    <t>JRL 28/11/23</t>
  </si>
  <si>
    <t>1DIL10</t>
  </si>
  <si>
    <t>échantillon n°1 20/11, dillué 10X</t>
  </si>
  <si>
    <t>gel agarose 1,5%</t>
  </si>
  <si>
    <t>Dépôt 10 µL ADN</t>
  </si>
  <si>
    <t>ladder, 1 à 7, ladder</t>
  </si>
  <si>
    <t>Coloration BET 15 min</t>
  </si>
  <si>
    <t>Coloration BET 16 heures</t>
  </si>
  <si>
    <t xml:space="preserve">Halo en front de migration, ADN et ARN dégradés, </t>
  </si>
  <si>
    <t>sample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</si>
  <si>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</si>
  <si>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</si>
  <si>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</si>
  <si>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</si>
  <si>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</si>
  <si>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</si>
  <si>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</si>
  <si>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</si>
  <si>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</si>
  <si>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</si>
  <si>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Position</t>
  </si>
  <si>
    <t>Cq</t>
  </si>
  <si>
    <t>Calcul  Log nb mol</t>
  </si>
  <si>
    <t>Nb mol/puit</t>
  </si>
  <si>
    <t>concentration d'ADN, ng/µL</t>
  </si>
  <si>
    <t>Dépôt de 2 µl d'ADN, ng</t>
  </si>
  <si>
    <t>nb mol PG/ng de cible</t>
  </si>
  <si>
    <t>%age PG, si 1 copie rDNA/PG</t>
  </si>
  <si>
    <t>%age PG, si 5 copie rDNA/PG</t>
  </si>
  <si>
    <t>%age PG, si 10 copie rDNA/PG</t>
  </si>
  <si>
    <t>Equation Courbe 2</t>
  </si>
  <si>
    <t>y = -0,3395x + 9,9245</t>
  </si>
  <si>
    <t>y = Log Nb molécules</t>
  </si>
  <si>
    <t>x = 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</si>
</sst>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" xfId="0" applyFon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5" fillId="0" borderId="0" xfId="0" applyFont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16" fontId="7" fillId="0" borderId="0" xfId="0" applyNumberFormat="1" applyFont="1"/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0" fillId="3" borderId="0" xfId="0" applyFill="1"/>
    <xf numFmtId="0" fontId="0" fillId="5" borderId="0" xfId="0" applyFill="1" applyAlignment="1">
      <alignment horizontal="center" vertical="center"/>
    </xf>
    <xf numFmtId="3" fontId="0" fillId="5" borderId="0" xfId="0" applyNumberForma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44450</xdr:colOff>
      <xdr:row>32</xdr:row>
      <xdr:rowOff>19050</xdr:rowOff>
    </xdr:from>
    <xdr:to>
      <xdr:col>13</xdr:col>
      <xdr:colOff>190500</xdr:colOff>
      <xdr:row>54</xdr:row>
      <xdr:rowOff>133350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608" t="11458" r="30728" b="12616"/>
        <a:stretch/>
      </xdr:blipFill>
      <xdr:spPr>
        <a:xfrm>
          <a:off x="7207250" y="5911850"/>
          <a:ext cx="3194050" cy="41656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32</xdr:row>
      <xdr:rowOff>0</xdr:rowOff>
    </xdr:from>
    <xdr:to>
      <xdr:col>18</xdr:col>
      <xdr:colOff>501650</xdr:colOff>
      <xdr:row>54</xdr:row>
      <xdr:rowOff>12700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70" t="15625" r="25607" b="10301"/>
        <a:stretch/>
      </xdr:blipFill>
      <xdr:spPr>
        <a:xfrm>
          <a:off x="11068050" y="5892800"/>
          <a:ext cx="3454400" cy="406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273050</xdr:colOff>
      <xdr:row>23</xdr:row>
      <xdr:rowOff>165100</xdr:rowOff>
    </xdr:from>
    <xdr:to>
      <xdr:col>23</xdr:col>
      <xdr:colOff>256040</xdr:colOff>
      <xdr:row>42</xdr:row>
      <xdr:rowOff>139264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69050" y="4419600"/>
          <a:ext cx="9076190" cy="348571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opLeftCell="A13" workbookViewId="0">
      <selection activeCell="G39" sqref="G39"/>
    </sheetView>
  </sheetViews>
  <sheetFormatPr baseColWidth="10" defaultRowHeight="14.4" x14ac:dyDescent="0.3"/>
  <cols>
    <col min="4" max="5" width="13.109375" customWidth="1"/>
  </cols>
  <sheetData>
    <row r="1" spans="1:13" x14ac:dyDescent="0.3">
      <c r="A1" s="1" t="s">
        <v>0</v>
      </c>
      <c r="B1" s="1"/>
      <c r="C1" s="1"/>
      <c r="D1" s="1"/>
      <c r="E1" s="1"/>
      <c r="G1" s="1" t="s">
        <v>0</v>
      </c>
      <c r="H1" s="1"/>
      <c r="I1" s="1"/>
      <c r="J1" s="1"/>
      <c r="K1" s="1"/>
      <c r="L1" s="1"/>
      <c r="M1" s="1"/>
    </row>
    <row r="2" spans="1:13" x14ac:dyDescent="0.3">
      <c r="A2" s="2" t="s">
        <v>1</v>
      </c>
      <c r="B2" s="2">
        <v>230</v>
      </c>
      <c r="C2" s="2">
        <v>260</v>
      </c>
      <c r="D2" s="2">
        <v>280</v>
      </c>
      <c r="E2" s="2">
        <v>310</v>
      </c>
      <c r="G2" s="2" t="s">
        <v>1</v>
      </c>
      <c r="H2" s="2" t="s">
        <v>18</v>
      </c>
      <c r="I2" s="2">
        <v>230</v>
      </c>
      <c r="J2" s="2">
        <v>280</v>
      </c>
      <c r="K2" s="2" t="s">
        <v>19</v>
      </c>
      <c r="L2" s="2" t="s">
        <v>20</v>
      </c>
      <c r="M2" s="2" t="s">
        <v>21</v>
      </c>
    </row>
    <row r="3" spans="1:13" x14ac:dyDescent="0.3">
      <c r="A3" s="2" t="s">
        <v>2</v>
      </c>
      <c r="B3" s="1">
        <v>8.6300000000000002E-2</v>
      </c>
      <c r="C3" s="1">
        <v>6.7299999999999999E-2</v>
      </c>
      <c r="D3" s="1">
        <v>6.2799999999999995E-2</v>
      </c>
      <c r="E3" s="1">
        <v>5.6399999999999999E-2</v>
      </c>
      <c r="G3" s="2" t="s">
        <v>2</v>
      </c>
      <c r="H3" s="1">
        <v>0.02</v>
      </c>
      <c r="I3" s="1">
        <v>0.12540000000000001</v>
      </c>
      <c r="J3" s="1">
        <v>1.55E-2</v>
      </c>
      <c r="K3" s="1">
        <v>20.010000000000002</v>
      </c>
      <c r="L3" s="1">
        <v>0.16</v>
      </c>
      <c r="M3" s="1">
        <v>1.29</v>
      </c>
    </row>
    <row r="4" spans="1:13" x14ac:dyDescent="0.3">
      <c r="A4" s="2" t="s">
        <v>3</v>
      </c>
      <c r="B4" s="1">
        <v>7.9600000000000004E-2</v>
      </c>
      <c r="C4" s="1">
        <v>6.0999999999999999E-2</v>
      </c>
      <c r="D4" s="1">
        <v>5.6599999999999998E-2</v>
      </c>
      <c r="E4" s="1">
        <v>5.1700000000000003E-2</v>
      </c>
      <c r="G4" s="2" t="s">
        <v>3</v>
      </c>
      <c r="H4" s="1">
        <v>1.9E-3</v>
      </c>
      <c r="I4" s="1">
        <v>3.5999999999999999E-3</v>
      </c>
      <c r="J4" s="1">
        <v>1.5E-3</v>
      </c>
      <c r="K4" s="1">
        <v>1.94</v>
      </c>
      <c r="L4" s="1">
        <v>0.54</v>
      </c>
      <c r="M4" s="1">
        <v>1.26</v>
      </c>
    </row>
    <row r="5" spans="1:13" x14ac:dyDescent="0.3">
      <c r="A5" s="2" t="s">
        <v>4</v>
      </c>
      <c r="B5" s="1">
        <v>8.3099999999999993E-2</v>
      </c>
      <c r="C5" s="1">
        <v>6.7199999999999996E-2</v>
      </c>
      <c r="D5" s="1">
        <v>6.2799999999999995E-2</v>
      </c>
      <c r="E5" s="1">
        <v>5.7700000000000001E-2</v>
      </c>
      <c r="G5" s="2" t="s">
        <v>4</v>
      </c>
      <c r="H5" s="1">
        <v>1.78E-2</v>
      </c>
      <c r="I5" s="1">
        <v>0.1482</v>
      </c>
      <c r="J5" s="1">
        <v>1.47E-2</v>
      </c>
      <c r="K5" s="1">
        <v>17.8</v>
      </c>
      <c r="L5" s="1">
        <v>0.12</v>
      </c>
      <c r="M5" s="1">
        <v>1.21</v>
      </c>
    </row>
    <row r="6" spans="1:13" x14ac:dyDescent="0.3">
      <c r="A6" s="2" t="s">
        <v>5</v>
      </c>
      <c r="B6" s="1">
        <v>7.2800000000000004E-2</v>
      </c>
      <c r="C6" s="1">
        <v>5.6300000000000003E-2</v>
      </c>
      <c r="D6" s="1">
        <v>5.2400000000000002E-2</v>
      </c>
      <c r="E6" s="1">
        <v>4.7800000000000002E-2</v>
      </c>
      <c r="G6" s="2" t="s">
        <v>5</v>
      </c>
      <c r="H6" s="1">
        <v>1.6000000000000001E-3</v>
      </c>
      <c r="I6" s="1">
        <v>3.3E-3</v>
      </c>
      <c r="J6" s="1">
        <v>8.9999999999999998E-4</v>
      </c>
      <c r="K6" s="1">
        <v>1.63</v>
      </c>
      <c r="L6" s="1">
        <v>0.49</v>
      </c>
      <c r="M6" s="1">
        <v>1.74</v>
      </c>
    </row>
    <row r="7" spans="1:13" x14ac:dyDescent="0.3">
      <c r="A7" s="2" t="s">
        <v>6</v>
      </c>
      <c r="B7" s="1">
        <v>6.93E-2</v>
      </c>
      <c r="C7" s="1">
        <v>5.5800000000000002E-2</v>
      </c>
      <c r="D7" s="1">
        <v>5.2200000000000003E-2</v>
      </c>
      <c r="E7" s="1">
        <v>4.8000000000000001E-2</v>
      </c>
      <c r="G7" s="2" t="s">
        <v>6</v>
      </c>
      <c r="H7" s="1">
        <v>4.0599999999999997E-2</v>
      </c>
      <c r="I7" s="1">
        <v>0.1502</v>
      </c>
      <c r="J7" s="1">
        <v>2.3699999999999999E-2</v>
      </c>
      <c r="K7" s="1">
        <v>40.619999999999997</v>
      </c>
      <c r="L7" s="1">
        <v>0.27</v>
      </c>
      <c r="M7" s="1">
        <v>1.72</v>
      </c>
    </row>
    <row r="8" spans="1:13" x14ac:dyDescent="0.3">
      <c r="A8" s="2" t="s">
        <v>7</v>
      </c>
      <c r="B8" s="1">
        <v>8.7300000000000003E-2</v>
      </c>
      <c r="C8" s="1">
        <v>6.5000000000000002E-2</v>
      </c>
      <c r="D8" s="1">
        <v>6.0699999999999997E-2</v>
      </c>
      <c r="E8" s="1">
        <v>5.4899999999999997E-2</v>
      </c>
      <c r="G8" s="2" t="s">
        <v>7</v>
      </c>
      <c r="H8" s="1">
        <v>2.0999999999999999E-3</v>
      </c>
      <c r="I8" s="1">
        <v>3.5000000000000001E-3</v>
      </c>
      <c r="J8" s="1">
        <v>1.2999999999999999E-3</v>
      </c>
      <c r="K8" s="1">
        <v>2.14</v>
      </c>
      <c r="L8" s="1">
        <v>0.61</v>
      </c>
      <c r="M8" s="1">
        <v>1.71</v>
      </c>
    </row>
    <row r="9" spans="1:13" x14ac:dyDescent="0.3">
      <c r="A9" s="2" t="s">
        <v>8</v>
      </c>
      <c r="B9" s="1">
        <v>6.7000000000000004E-2</v>
      </c>
      <c r="C9" s="1">
        <v>5.2900000000000003E-2</v>
      </c>
      <c r="D9" s="1">
        <v>4.9700000000000001E-2</v>
      </c>
      <c r="E9" s="1">
        <v>4.5999999999999999E-2</v>
      </c>
      <c r="G9" s="2" t="s">
        <v>8</v>
      </c>
      <c r="H9" s="1">
        <v>1.2500000000000001E-2</v>
      </c>
      <c r="I9" s="1">
        <v>9.4200000000000006E-2</v>
      </c>
      <c r="J9" s="1">
        <v>7.1000000000000004E-3</v>
      </c>
      <c r="K9" s="1">
        <v>12.47</v>
      </c>
      <c r="L9" s="1">
        <v>0.13</v>
      </c>
      <c r="M9" s="1">
        <v>1.77</v>
      </c>
    </row>
    <row r="10" spans="1:13" x14ac:dyDescent="0.3">
      <c r="A10" s="2" t="s">
        <v>9</v>
      </c>
      <c r="B10" s="1">
        <v>8.6800000000000002E-2</v>
      </c>
      <c r="C10" s="1">
        <v>6.4000000000000001E-2</v>
      </c>
      <c r="D10" s="1">
        <v>5.9200000000000003E-2</v>
      </c>
      <c r="E10" s="1">
        <v>5.3600000000000002E-2</v>
      </c>
      <c r="G10" s="2" t="s">
        <v>9</v>
      </c>
      <c r="H10" s="1">
        <v>1.9E-3</v>
      </c>
      <c r="I10" s="1">
        <v>3.5999999999999999E-3</v>
      </c>
      <c r="J10" s="1">
        <v>5.9999999999999995E-4</v>
      </c>
      <c r="K10" s="1">
        <v>1.88</v>
      </c>
      <c r="L10" s="1">
        <v>0.52</v>
      </c>
      <c r="M10" s="1">
        <v>3.04</v>
      </c>
    </row>
    <row r="11" spans="1:13" x14ac:dyDescent="0.3">
      <c r="A11" s="2" t="s">
        <v>10</v>
      </c>
      <c r="B11" s="1">
        <v>7.8600000000000003E-2</v>
      </c>
      <c r="C11" s="1">
        <v>5.8599999999999999E-2</v>
      </c>
      <c r="D11" s="1">
        <v>5.4699999999999999E-2</v>
      </c>
      <c r="E11" s="1">
        <v>5.0099999999999999E-2</v>
      </c>
      <c r="G11" s="2" t="s">
        <v>10</v>
      </c>
      <c r="H11" s="1">
        <v>0.02</v>
      </c>
      <c r="I11" s="1">
        <v>0.1067</v>
      </c>
      <c r="J11" s="1">
        <v>1.1599999999999999E-2</v>
      </c>
      <c r="K11" s="1">
        <v>20.010000000000002</v>
      </c>
      <c r="L11" s="1">
        <v>0.19</v>
      </c>
      <c r="M11" s="1">
        <v>1.73</v>
      </c>
    </row>
    <row r="12" spans="1:13" x14ac:dyDescent="0.3">
      <c r="A12" s="2" t="s">
        <v>11</v>
      </c>
      <c r="B12" s="1">
        <v>7.17E-2</v>
      </c>
      <c r="C12" s="1">
        <v>5.6399999999999999E-2</v>
      </c>
      <c r="D12" s="1">
        <v>5.2400000000000002E-2</v>
      </c>
      <c r="E12" s="1">
        <v>4.8300000000000003E-2</v>
      </c>
      <c r="G12" s="2" t="s">
        <v>11</v>
      </c>
      <c r="H12" s="1">
        <v>1.8E-3</v>
      </c>
      <c r="I12" s="1">
        <v>3.8999999999999998E-3</v>
      </c>
      <c r="J12" s="1">
        <v>1.4E-3</v>
      </c>
      <c r="K12" s="1">
        <v>1.77</v>
      </c>
      <c r="L12" s="1">
        <v>0.46</v>
      </c>
      <c r="M12" s="1">
        <v>1.25</v>
      </c>
    </row>
    <row r="13" spans="1:13" x14ac:dyDescent="0.3">
      <c r="A13" s="2" t="s">
        <v>12</v>
      </c>
      <c r="B13" s="1">
        <v>7.1300000000000002E-2</v>
      </c>
      <c r="C13" s="1">
        <v>5.5300000000000002E-2</v>
      </c>
      <c r="D13" s="1">
        <v>5.1799999999999999E-2</v>
      </c>
      <c r="E13" s="1">
        <v>4.7699999999999999E-2</v>
      </c>
      <c r="G13" s="2" t="s">
        <v>12</v>
      </c>
      <c r="H13" s="1">
        <v>2.3E-3</v>
      </c>
      <c r="I13" s="1">
        <v>5.7999999999999996E-3</v>
      </c>
      <c r="J13" s="1">
        <v>1.6000000000000001E-3</v>
      </c>
      <c r="K13" s="1">
        <v>2.2799999999999998</v>
      </c>
      <c r="L13" s="1">
        <v>0.39</v>
      </c>
      <c r="M13" s="1">
        <v>1.4</v>
      </c>
    </row>
    <row r="14" spans="1:13" x14ac:dyDescent="0.3">
      <c r="A14" s="2" t="s">
        <v>13</v>
      </c>
      <c r="B14" s="1">
        <v>8.2699999999999996E-2</v>
      </c>
      <c r="C14" s="1">
        <v>6.1600000000000002E-2</v>
      </c>
      <c r="D14" s="1">
        <v>5.7099999999999998E-2</v>
      </c>
      <c r="E14" s="1">
        <v>5.16E-2</v>
      </c>
      <c r="G14" s="2" t="s">
        <v>13</v>
      </c>
      <c r="H14" s="1">
        <v>1.6999999999999999E-3</v>
      </c>
      <c r="I14" s="1">
        <v>3.8E-3</v>
      </c>
      <c r="J14" s="1">
        <v>1.1000000000000001E-3</v>
      </c>
      <c r="K14" s="1">
        <v>1.72</v>
      </c>
      <c r="L14" s="1">
        <v>0.46</v>
      </c>
      <c r="M14" s="1">
        <v>1.54</v>
      </c>
    </row>
    <row r="15" spans="1:13" x14ac:dyDescent="0.3">
      <c r="A15" s="2" t="s">
        <v>14</v>
      </c>
      <c r="B15" s="1">
        <v>7.85E-2</v>
      </c>
      <c r="C15" s="1">
        <v>5.9499999999999997E-2</v>
      </c>
      <c r="D15" s="1">
        <v>5.5300000000000002E-2</v>
      </c>
      <c r="E15" s="1">
        <v>5.0500000000000003E-2</v>
      </c>
      <c r="G15" s="2" t="s">
        <v>14</v>
      </c>
      <c r="H15" s="1">
        <v>2.53E-2</v>
      </c>
      <c r="I15" s="1">
        <v>0.13900000000000001</v>
      </c>
      <c r="J15" s="1">
        <v>1.5100000000000001E-2</v>
      </c>
      <c r="K15" s="1">
        <v>25.32</v>
      </c>
      <c r="L15" s="1">
        <v>0.18</v>
      </c>
      <c r="M15" s="1">
        <v>1.68</v>
      </c>
    </row>
    <row r="16" spans="1:13" x14ac:dyDescent="0.3">
      <c r="A16" s="2" t="s">
        <v>15</v>
      </c>
      <c r="B16" s="1">
        <v>6.6100000000000006E-2</v>
      </c>
      <c r="C16" s="1">
        <v>5.2900000000000003E-2</v>
      </c>
      <c r="D16" s="1">
        <v>4.9799999999999997E-2</v>
      </c>
      <c r="E16" s="1">
        <v>4.6199999999999998E-2</v>
      </c>
      <c r="G16" s="2" t="s">
        <v>15</v>
      </c>
      <c r="H16" s="1">
        <v>2.0999999999999999E-3</v>
      </c>
      <c r="I16" s="1">
        <v>3.8999999999999998E-3</v>
      </c>
      <c r="J16" s="1">
        <v>1.2999999999999999E-3</v>
      </c>
      <c r="K16" s="1">
        <v>2.06</v>
      </c>
      <c r="L16" s="1">
        <v>0.52</v>
      </c>
      <c r="M16" s="1">
        <v>1.64</v>
      </c>
    </row>
    <row r="17" spans="1:16" x14ac:dyDescent="0.3">
      <c r="A17" s="2" t="s">
        <v>16</v>
      </c>
      <c r="B17" s="1">
        <v>7.1599999999999997E-2</v>
      </c>
      <c r="C17" s="1">
        <v>5.6599999999999998E-2</v>
      </c>
      <c r="D17" s="1">
        <v>5.2999999999999999E-2</v>
      </c>
      <c r="E17" s="1">
        <v>4.87E-2</v>
      </c>
      <c r="G17" s="2" t="s">
        <v>16</v>
      </c>
      <c r="H17" s="1">
        <v>1.6999999999999999E-3</v>
      </c>
      <c r="I17" s="1">
        <v>4.0000000000000001E-3</v>
      </c>
      <c r="J17" s="1">
        <v>1E-3</v>
      </c>
      <c r="K17" s="1">
        <v>1.72</v>
      </c>
      <c r="L17" s="1">
        <v>0.44</v>
      </c>
      <c r="M17" s="1">
        <v>1.72</v>
      </c>
    </row>
    <row r="18" spans="1:16" x14ac:dyDescent="0.3">
      <c r="A18" s="2" t="s">
        <v>17</v>
      </c>
      <c r="B18" s="1">
        <v>6.93E-2</v>
      </c>
      <c r="C18" s="1">
        <v>5.4399999999999997E-2</v>
      </c>
      <c r="D18" s="1">
        <v>5.0799999999999998E-2</v>
      </c>
      <c r="E18" s="1">
        <v>4.6800000000000001E-2</v>
      </c>
      <c r="G18" s="2" t="s">
        <v>17</v>
      </c>
      <c r="H18" s="1">
        <v>2.0999999999999999E-3</v>
      </c>
      <c r="I18" s="1">
        <v>3.8E-3</v>
      </c>
      <c r="J18" s="1">
        <v>1.5E-3</v>
      </c>
      <c r="K18" s="1">
        <v>2.12</v>
      </c>
      <c r="L18" s="1">
        <v>0.56000000000000005</v>
      </c>
      <c r="M18" s="1">
        <v>1.41</v>
      </c>
    </row>
    <row r="24" spans="1:16" x14ac:dyDescent="0.3">
      <c r="A24" s="1" t="s">
        <v>23</v>
      </c>
      <c r="B24" s="3"/>
      <c r="C24" s="3"/>
      <c r="D24" s="3"/>
      <c r="E24" s="3"/>
    </row>
    <row r="25" spans="1:16" x14ac:dyDescent="0.3">
      <c r="A25" s="2" t="s">
        <v>1</v>
      </c>
      <c r="B25" s="4" t="s">
        <v>22</v>
      </c>
      <c r="C25" s="4" t="s">
        <v>19</v>
      </c>
      <c r="D25" s="4" t="s">
        <v>20</v>
      </c>
      <c r="E25" s="4" t="s">
        <v>21</v>
      </c>
    </row>
    <row r="26" spans="1:16" x14ac:dyDescent="0.3">
      <c r="A26" s="2" t="s">
        <v>2</v>
      </c>
      <c r="B26" s="3">
        <v>1</v>
      </c>
      <c r="C26" s="3">
        <v>20.010000000000002</v>
      </c>
      <c r="D26" s="3">
        <v>0.16</v>
      </c>
      <c r="E26" s="3">
        <v>1.29</v>
      </c>
    </row>
    <row r="27" spans="1:16" x14ac:dyDescent="0.3">
      <c r="A27" s="2" t="s">
        <v>4</v>
      </c>
      <c r="B27" s="3">
        <v>2</v>
      </c>
      <c r="C27" s="3">
        <v>17.8</v>
      </c>
      <c r="D27" s="3">
        <v>0.12</v>
      </c>
      <c r="E27" s="3">
        <v>1.21</v>
      </c>
      <c r="J27" t="s">
        <v>56</v>
      </c>
    </row>
    <row r="28" spans="1:16" x14ac:dyDescent="0.3">
      <c r="A28" s="2" t="s">
        <v>6</v>
      </c>
      <c r="B28" s="3">
        <v>3</v>
      </c>
      <c r="C28" s="3">
        <v>40.619999999999997</v>
      </c>
      <c r="D28" s="3">
        <v>0.27</v>
      </c>
      <c r="E28" s="3">
        <v>1.72</v>
      </c>
      <c r="J28" t="s">
        <v>57</v>
      </c>
    </row>
    <row r="29" spans="1:16" x14ac:dyDescent="0.3">
      <c r="A29" s="2" t="s">
        <v>8</v>
      </c>
      <c r="B29" s="3">
        <v>4</v>
      </c>
      <c r="C29" s="3">
        <v>12.47</v>
      </c>
      <c r="D29" s="3">
        <v>0.13</v>
      </c>
      <c r="E29" s="3">
        <v>1.77</v>
      </c>
      <c r="J29" t="s">
        <v>58</v>
      </c>
    </row>
    <row r="30" spans="1:16" x14ac:dyDescent="0.3">
      <c r="A30" s="2" t="s">
        <v>10</v>
      </c>
      <c r="B30" s="3">
        <v>5</v>
      </c>
      <c r="C30" s="3">
        <v>20.010000000000002</v>
      </c>
      <c r="D30" s="3">
        <v>0.19</v>
      </c>
      <c r="E30" s="3">
        <v>1.73</v>
      </c>
    </row>
    <row r="31" spans="1:16" x14ac:dyDescent="0.3">
      <c r="A31" s="2" t="s">
        <v>12</v>
      </c>
      <c r="B31" s="3">
        <v>6</v>
      </c>
      <c r="C31" s="3">
        <v>2.2799999999999998</v>
      </c>
      <c r="D31" s="3">
        <v>0.39</v>
      </c>
      <c r="E31" s="3">
        <v>1.4</v>
      </c>
      <c r="J31" t="s">
        <v>59</v>
      </c>
      <c r="P31" t="s">
        <v>60</v>
      </c>
    </row>
    <row r="32" spans="1:16" x14ac:dyDescent="0.3">
      <c r="A32" s="2" t="s">
        <v>14</v>
      </c>
      <c r="B32" s="3">
        <v>7</v>
      </c>
      <c r="C32" s="3">
        <v>25.32</v>
      </c>
      <c r="D32" s="3">
        <v>0.18</v>
      </c>
      <c r="E32" s="3">
        <v>1.68</v>
      </c>
    </row>
    <row r="58" spans="10:10" x14ac:dyDescent="0.3">
      <c r="J58" t="s">
        <v>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6:W58"/>
  <sheetViews>
    <sheetView tabSelected="1" topLeftCell="A5" workbookViewId="0">
      <selection activeCell="I50" sqref="I50"/>
    </sheetView>
  </sheetViews>
  <sheetFormatPr baseColWidth="10" defaultRowHeight="14.4" x14ac:dyDescent="0.3"/>
  <cols>
    <col min="2" max="2" width="21.77734375" customWidth="1"/>
    <col min="11" max="11" width="10.33203125" customWidth="1"/>
    <col min="12" max="12" width="9.109375" customWidth="1"/>
    <col min="13" max="23" width="7.109375" customWidth="1"/>
  </cols>
  <sheetData>
    <row r="6" spans="2:23" x14ac:dyDescent="0.3">
      <c r="B6" t="s">
        <v>24</v>
      </c>
    </row>
    <row r="7" spans="2:23" ht="15" thickBot="1" x14ac:dyDescent="0.35">
      <c r="B7" s="5" t="s">
        <v>25</v>
      </c>
      <c r="C7" s="6">
        <v>1</v>
      </c>
      <c r="D7" s="6">
        <v>10</v>
      </c>
      <c r="N7" s="45" t="s">
        <v>53</v>
      </c>
      <c r="O7" s="45"/>
      <c r="P7" s="7"/>
      <c r="Q7" s="45"/>
      <c r="R7" s="45"/>
    </row>
    <row r="8" spans="2:23" ht="15" thickBot="1" x14ac:dyDescent="0.35">
      <c r="B8" s="5"/>
      <c r="C8" s="6" t="s">
        <v>26</v>
      </c>
      <c r="D8" s="6"/>
      <c r="K8" s="7"/>
      <c r="L8" s="8">
        <v>1</v>
      </c>
      <c r="M8" s="9">
        <v>2</v>
      </c>
      <c r="N8" s="9">
        <v>3</v>
      </c>
      <c r="O8" s="9">
        <v>4</v>
      </c>
      <c r="P8" s="9">
        <v>5</v>
      </c>
      <c r="Q8" s="9">
        <v>6</v>
      </c>
      <c r="R8" s="9">
        <v>7</v>
      </c>
      <c r="S8" s="9">
        <v>8</v>
      </c>
      <c r="T8" s="9">
        <v>9</v>
      </c>
      <c r="U8" s="9">
        <v>10</v>
      </c>
      <c r="V8" s="9">
        <v>11</v>
      </c>
      <c r="W8" s="10">
        <v>12</v>
      </c>
    </row>
    <row r="9" spans="2:23" x14ac:dyDescent="0.3">
      <c r="B9" s="11" t="s">
        <v>27</v>
      </c>
      <c r="C9" s="12">
        <v>2</v>
      </c>
      <c r="D9" s="12"/>
      <c r="F9" s="13" t="s">
        <v>28</v>
      </c>
      <c r="K9" s="14" t="s">
        <v>29</v>
      </c>
      <c r="L9" s="15"/>
      <c r="M9" s="16"/>
      <c r="N9" s="16">
        <v>1</v>
      </c>
      <c r="O9" s="16" t="s">
        <v>46</v>
      </c>
      <c r="P9" s="16"/>
      <c r="Q9" s="16"/>
      <c r="R9" s="16"/>
      <c r="S9" s="16"/>
      <c r="T9" s="16"/>
      <c r="U9" s="16"/>
      <c r="V9" s="16"/>
      <c r="W9" s="17"/>
    </row>
    <row r="10" spans="2:23" x14ac:dyDescent="0.3">
      <c r="B10" s="18" t="s">
        <v>30</v>
      </c>
      <c r="C10" s="6">
        <v>12.5</v>
      </c>
      <c r="D10" s="6">
        <f>(C10*D7)</f>
        <v>125</v>
      </c>
      <c r="G10" t="s">
        <v>31</v>
      </c>
      <c r="H10" t="s">
        <v>32</v>
      </c>
      <c r="I10" s="46" t="s">
        <v>33</v>
      </c>
      <c r="K10" s="19" t="s">
        <v>34</v>
      </c>
      <c r="L10" s="20"/>
      <c r="M10" s="6"/>
      <c r="N10" s="6">
        <v>2</v>
      </c>
      <c r="O10" s="6" t="s">
        <v>46</v>
      </c>
      <c r="P10" s="6"/>
      <c r="Q10" s="6"/>
      <c r="R10" s="6"/>
      <c r="S10" s="6"/>
      <c r="T10" s="6"/>
      <c r="U10" s="6"/>
      <c r="V10" s="6"/>
      <c r="W10" s="21"/>
    </row>
    <row r="11" spans="2:23" x14ac:dyDescent="0.3">
      <c r="B11" s="18" t="s">
        <v>35</v>
      </c>
      <c r="C11" s="6">
        <v>0.1</v>
      </c>
      <c r="D11" s="6">
        <f>(C11*D7)</f>
        <v>1</v>
      </c>
      <c r="G11" t="s">
        <v>36</v>
      </c>
      <c r="H11" t="s">
        <v>37</v>
      </c>
      <c r="I11" s="46"/>
      <c r="K11" s="19" t="s">
        <v>38</v>
      </c>
      <c r="L11" s="20"/>
      <c r="M11" s="6"/>
      <c r="N11" s="6">
        <v>3</v>
      </c>
      <c r="O11" s="6"/>
      <c r="P11" s="6"/>
      <c r="Q11" s="6"/>
      <c r="R11" s="6"/>
      <c r="S11" s="6"/>
      <c r="T11" s="6"/>
      <c r="U11" s="6"/>
      <c r="V11" s="6"/>
      <c r="W11" s="21"/>
    </row>
    <row r="12" spans="2:23" x14ac:dyDescent="0.3">
      <c r="B12" s="18" t="s">
        <v>39</v>
      </c>
      <c r="C12" s="6">
        <v>0.1</v>
      </c>
      <c r="D12" s="6">
        <f>(C12*D7)</f>
        <v>1</v>
      </c>
      <c r="G12" t="s">
        <v>40</v>
      </c>
      <c r="H12" t="s">
        <v>37</v>
      </c>
      <c r="I12" s="46"/>
      <c r="K12" s="19" t="s">
        <v>41</v>
      </c>
      <c r="L12" s="20"/>
      <c r="M12" s="6"/>
      <c r="N12" s="6">
        <v>4</v>
      </c>
      <c r="O12" s="6"/>
      <c r="P12" s="6"/>
      <c r="Q12" s="6"/>
      <c r="R12" s="6"/>
      <c r="S12" s="6"/>
      <c r="T12" s="6"/>
      <c r="U12" s="6"/>
      <c r="V12" s="6"/>
      <c r="W12" s="21"/>
    </row>
    <row r="13" spans="2:23" x14ac:dyDescent="0.3">
      <c r="B13" s="18" t="s">
        <v>42</v>
      </c>
      <c r="C13" s="6">
        <v>0.2</v>
      </c>
      <c r="D13" s="6">
        <f>(C13*D7)</f>
        <v>2</v>
      </c>
      <c r="K13" s="19" t="s">
        <v>43</v>
      </c>
      <c r="L13" s="20"/>
      <c r="M13" s="6"/>
      <c r="N13" s="6">
        <v>5</v>
      </c>
      <c r="O13" s="6"/>
      <c r="P13" s="6"/>
      <c r="Q13" s="6"/>
      <c r="R13" s="6"/>
      <c r="S13" s="6"/>
      <c r="T13" s="6"/>
      <c r="U13" s="6"/>
      <c r="V13" s="6"/>
      <c r="W13" s="21"/>
    </row>
    <row r="14" spans="2:23" x14ac:dyDescent="0.3">
      <c r="B14" s="18" t="s">
        <v>44</v>
      </c>
      <c r="C14" s="6">
        <v>2.5</v>
      </c>
      <c r="D14" s="6">
        <f>(C14*D7)</f>
        <v>25</v>
      </c>
      <c r="K14" s="19" t="s">
        <v>45</v>
      </c>
      <c r="L14" s="20"/>
      <c r="M14" s="6"/>
      <c r="N14" s="6">
        <v>6</v>
      </c>
      <c r="O14" s="6"/>
      <c r="P14" s="6"/>
      <c r="Q14" s="6"/>
      <c r="R14" s="6"/>
      <c r="S14" s="6"/>
      <c r="T14" s="6"/>
      <c r="U14" s="6"/>
      <c r="V14" s="6"/>
      <c r="W14" s="21"/>
    </row>
    <row r="15" spans="2:23" x14ac:dyDescent="0.3">
      <c r="B15" s="18" t="s">
        <v>47</v>
      </c>
      <c r="C15" s="6">
        <f>-((C10+C11+C12+C13+C14)-23)</f>
        <v>7.6000000000000014</v>
      </c>
      <c r="D15" s="6">
        <f>(C15*D7)</f>
        <v>76.000000000000014</v>
      </c>
      <c r="E15" t="s">
        <v>48</v>
      </c>
      <c r="K15" s="19" t="s">
        <v>49</v>
      </c>
      <c r="L15" s="20"/>
      <c r="M15" s="6"/>
      <c r="N15" s="6">
        <v>7</v>
      </c>
      <c r="O15" s="6"/>
      <c r="P15" s="6"/>
      <c r="Q15" s="6"/>
      <c r="R15" s="22"/>
      <c r="S15" s="6"/>
      <c r="T15" s="6"/>
      <c r="U15" s="6"/>
      <c r="V15" s="6"/>
      <c r="W15" s="21"/>
    </row>
    <row r="16" spans="2:23" ht="15" thickBot="1" x14ac:dyDescent="0.35">
      <c r="B16" s="18" t="s">
        <v>50</v>
      </c>
      <c r="C16" s="6">
        <v>25</v>
      </c>
      <c r="D16" s="6">
        <f>SUM(D10:D15)</f>
        <v>230</v>
      </c>
      <c r="K16" s="23" t="s">
        <v>51</v>
      </c>
      <c r="L16" s="24"/>
      <c r="M16" s="25"/>
      <c r="N16" s="25" t="s">
        <v>54</v>
      </c>
      <c r="O16" s="25"/>
      <c r="P16" s="25"/>
      <c r="Q16" s="25"/>
      <c r="R16" s="25"/>
      <c r="S16" s="25"/>
      <c r="T16" s="25"/>
      <c r="U16" s="25"/>
      <c r="V16" s="25"/>
      <c r="W16" s="26"/>
    </row>
    <row r="17" spans="2:7" x14ac:dyDescent="0.3">
      <c r="B17" s="27" t="s">
        <v>52</v>
      </c>
      <c r="C17" s="28">
        <v>23</v>
      </c>
      <c r="D17" s="6"/>
    </row>
    <row r="18" spans="2:7" x14ac:dyDescent="0.3">
      <c r="F18" t="s">
        <v>54</v>
      </c>
      <c r="G18" t="s">
        <v>55</v>
      </c>
    </row>
    <row r="19" spans="2:7" x14ac:dyDescent="0.3">
      <c r="B19" s="29"/>
    </row>
    <row r="25" spans="2:7" ht="15" thickBot="1" x14ac:dyDescent="0.35">
      <c r="D25" t="s">
        <v>62</v>
      </c>
    </row>
    <row r="26" spans="2:7" x14ac:dyDescent="0.3">
      <c r="C26" t="s">
        <v>63</v>
      </c>
      <c r="D26" s="16">
        <v>1</v>
      </c>
      <c r="E26">
        <v>35.89</v>
      </c>
    </row>
    <row r="27" spans="2:7" x14ac:dyDescent="0.3">
      <c r="C27" t="s">
        <v>64</v>
      </c>
      <c r="D27" s="6">
        <v>2</v>
      </c>
      <c r="E27">
        <v>40.479999999999997</v>
      </c>
    </row>
    <row r="28" spans="2:7" x14ac:dyDescent="0.3">
      <c r="C28" t="s">
        <v>65</v>
      </c>
      <c r="D28" s="6">
        <v>3</v>
      </c>
      <c r="E28">
        <v>35.94</v>
      </c>
    </row>
    <row r="29" spans="2:7" x14ac:dyDescent="0.3">
      <c r="C29" t="s">
        <v>66</v>
      </c>
      <c r="D29" s="6">
        <v>4</v>
      </c>
      <c r="E29">
        <v>38.130000000000003</v>
      </c>
    </row>
    <row r="30" spans="2:7" x14ac:dyDescent="0.3">
      <c r="C30" t="s">
        <v>67</v>
      </c>
      <c r="D30" s="6">
        <v>5</v>
      </c>
      <c r="E30">
        <v>31.69</v>
      </c>
    </row>
    <row r="31" spans="2:7" x14ac:dyDescent="0.3">
      <c r="C31" t="s">
        <v>68</v>
      </c>
      <c r="D31" s="6">
        <v>6</v>
      </c>
      <c r="E31">
        <v>36.799999999999997</v>
      </c>
    </row>
    <row r="32" spans="2:7" x14ac:dyDescent="0.3">
      <c r="C32" t="s">
        <v>69</v>
      </c>
      <c r="D32" s="6">
        <v>7</v>
      </c>
      <c r="E32">
        <v>35.590000000000003</v>
      </c>
    </row>
    <row r="33" spans="3:14" ht="15" thickBot="1" x14ac:dyDescent="0.35">
      <c r="C33" t="s">
        <v>70</v>
      </c>
      <c r="D33" s="25" t="s">
        <v>54</v>
      </c>
      <c r="E33">
        <v>26.01</v>
      </c>
    </row>
    <row r="34" spans="3:14" x14ac:dyDescent="0.3">
      <c r="C34" t="s">
        <v>71</v>
      </c>
      <c r="D34" s="16" t="s">
        <v>46</v>
      </c>
      <c r="E34">
        <v>40.479999999999997</v>
      </c>
    </row>
    <row r="35" spans="3:14" x14ac:dyDescent="0.3">
      <c r="C35" t="s">
        <v>72</v>
      </c>
      <c r="D35" s="6" t="s">
        <v>46</v>
      </c>
      <c r="E35">
        <v>40.479999999999997</v>
      </c>
    </row>
    <row r="37" spans="3:14" x14ac:dyDescent="0.3">
      <c r="D37" s="7"/>
    </row>
    <row r="38" spans="3:14" x14ac:dyDescent="0.3">
      <c r="D38" s="7"/>
    </row>
    <row r="39" spans="3:14" x14ac:dyDescent="0.3">
      <c r="D39" s="7"/>
    </row>
    <row r="40" spans="3:14" x14ac:dyDescent="0.3">
      <c r="D40" s="7"/>
    </row>
    <row r="41" spans="3:14" x14ac:dyDescent="0.3">
      <c r="D41" s="7"/>
    </row>
    <row r="42" spans="3:14" x14ac:dyDescent="0.3">
      <c r="C42" s="40" t="s">
        <v>83</v>
      </c>
      <c r="D42" s="41"/>
      <c r="E42" s="42"/>
    </row>
    <row r="43" spans="3:14" x14ac:dyDescent="0.3">
      <c r="C43" s="40" t="s">
        <v>84</v>
      </c>
      <c r="D43" s="41"/>
      <c r="E43" s="42"/>
    </row>
    <row r="44" spans="3:14" x14ac:dyDescent="0.3">
      <c r="C44" s="40" t="s">
        <v>85</v>
      </c>
      <c r="D44" s="41"/>
      <c r="E44" s="42"/>
    </row>
    <row r="45" spans="3:14" x14ac:dyDescent="0.3">
      <c r="C45" s="40" t="s">
        <v>86</v>
      </c>
      <c r="D45" s="34"/>
      <c r="E45" s="42"/>
    </row>
    <row r="47" spans="3:14" ht="86.4" x14ac:dyDescent="0.3">
      <c r="D47" s="7" t="s">
        <v>73</v>
      </c>
      <c r="E47" s="7" t="s">
        <v>74</v>
      </c>
      <c r="F47" s="30" t="s">
        <v>22</v>
      </c>
      <c r="G47" s="31" t="s">
        <v>75</v>
      </c>
      <c r="H47" s="31" t="s">
        <v>76</v>
      </c>
      <c r="I47" s="32" t="s">
        <v>77</v>
      </c>
      <c r="J47" s="32" t="s">
        <v>78</v>
      </c>
      <c r="K47" s="32" t="s">
        <v>79</v>
      </c>
      <c r="L47" s="33" t="s">
        <v>80</v>
      </c>
      <c r="M47" s="33" t="s">
        <v>81</v>
      </c>
      <c r="N47" s="33" t="s">
        <v>82</v>
      </c>
    </row>
    <row r="48" spans="3:14" x14ac:dyDescent="0.3">
      <c r="C48" s="39">
        <v>45257</v>
      </c>
      <c r="D48" s="7" t="s">
        <v>63</v>
      </c>
      <c r="E48" s="7">
        <v>35.89</v>
      </c>
      <c r="F48" s="7">
        <v>1</v>
      </c>
      <c r="G48" s="34">
        <f>((-0.3395*E48)+9.9245)</f>
        <v>-2.260155000000001</v>
      </c>
      <c r="H48" s="35">
        <f t="shared" ref="H48" si="0">10^G48</f>
        <v>5.4934477733645523E-3</v>
      </c>
      <c r="I48" s="7">
        <v>0.1</v>
      </c>
      <c r="J48" s="36">
        <f t="shared" ref="J48" si="1">(I48*2)</f>
        <v>0.2</v>
      </c>
      <c r="K48" s="37">
        <f t="shared" ref="K48" si="2">(H48/J48)</f>
        <v>2.7467238866822761E-2</v>
      </c>
      <c r="L48" s="38">
        <f t="shared" ref="L48" si="3">((K48*600*100)/18529231)</f>
        <v>8.8942403060837531E-5</v>
      </c>
      <c r="M48" s="38">
        <f t="shared" ref="M48" si="4">((K48*120*100)/18529231)</f>
        <v>1.7788480612167505E-5</v>
      </c>
      <c r="N48" s="38">
        <f t="shared" ref="N48" si="5">((K48*60*100)/18529231)</f>
        <v>8.8942403060837527E-6</v>
      </c>
    </row>
    <row r="49" spans="4:14" x14ac:dyDescent="0.3">
      <c r="D49" s="7" t="s">
        <v>64</v>
      </c>
      <c r="E49" s="7">
        <v>40.479999999999997</v>
      </c>
      <c r="F49" s="7">
        <v>2</v>
      </c>
      <c r="G49" s="34">
        <f t="shared" ref="G49:G57" si="6">((-0.3395*E49)+9.9245)</f>
        <v>-3.81846</v>
      </c>
      <c r="H49" s="35">
        <f t="shared" ref="H49:H57" si="7">10^G49</f>
        <v>1.5189378349340414E-4</v>
      </c>
      <c r="I49" s="7">
        <v>0.1</v>
      </c>
      <c r="J49" s="36">
        <f t="shared" ref="J49:J55" si="8">(I49*2)</f>
        <v>0.2</v>
      </c>
      <c r="K49" s="37">
        <f t="shared" ref="K49:K55" si="9">(H49/J49)</f>
        <v>7.5946891746702066E-4</v>
      </c>
      <c r="L49" s="38">
        <f t="shared" ref="L49:L54" si="10">((K49*600*100)/18529231)</f>
        <v>2.4592566765464386E-6</v>
      </c>
      <c r="M49" s="38">
        <f t="shared" ref="M49:M54" si="11">((K49*120*100)/18529231)</f>
        <v>4.918513353092877E-7</v>
      </c>
      <c r="N49" s="38">
        <f t="shared" ref="N49:N54" si="12">((K49*60*100)/18529231)</f>
        <v>2.4592566765464385E-7</v>
      </c>
    </row>
    <row r="50" spans="4:14" x14ac:dyDescent="0.3">
      <c r="D50" s="7" t="s">
        <v>65</v>
      </c>
      <c r="E50" s="7">
        <v>35.94</v>
      </c>
      <c r="F50" s="7">
        <v>3</v>
      </c>
      <c r="G50" s="34">
        <f t="shared" si="6"/>
        <v>-2.2771299999999997</v>
      </c>
      <c r="H50" s="35">
        <f t="shared" si="7"/>
        <v>5.2828709272701889E-3</v>
      </c>
      <c r="I50" s="7">
        <v>0.1</v>
      </c>
      <c r="J50" s="36">
        <f t="shared" si="8"/>
        <v>0.2</v>
      </c>
      <c r="K50" s="37">
        <f t="shared" si="9"/>
        <v>2.6414354636350942E-2</v>
      </c>
      <c r="L50" s="38">
        <f t="shared" si="10"/>
        <v>8.5533030387556643E-5</v>
      </c>
      <c r="M50" s="38">
        <f t="shared" si="11"/>
        <v>1.7106606077511327E-5</v>
      </c>
      <c r="N50" s="38">
        <f t="shared" si="12"/>
        <v>8.5533030387556636E-6</v>
      </c>
    </row>
    <row r="51" spans="4:14" x14ac:dyDescent="0.3">
      <c r="D51" s="7" t="s">
        <v>66</v>
      </c>
      <c r="E51" s="7">
        <v>38.130000000000003</v>
      </c>
      <c r="F51" s="7">
        <v>4</v>
      </c>
      <c r="G51" s="34">
        <f t="shared" si="6"/>
        <v>-3.0206350000000022</v>
      </c>
      <c r="H51" s="35">
        <f t="shared" si="7"/>
        <v>9.5359727201855767E-4</v>
      </c>
      <c r="I51" s="7">
        <v>0.1</v>
      </c>
      <c r="J51" s="36">
        <f t="shared" si="8"/>
        <v>0.2</v>
      </c>
      <c r="K51" s="37">
        <f t="shared" si="9"/>
        <v>4.7679863600927882E-3</v>
      </c>
      <c r="L51" s="38">
        <f t="shared" si="10"/>
        <v>1.5439344547302977E-5</v>
      </c>
      <c r="M51" s="38">
        <f t="shared" si="11"/>
        <v>3.0878689094605952E-6</v>
      </c>
      <c r="N51" s="38">
        <f t="shared" si="12"/>
        <v>1.5439344547302976E-6</v>
      </c>
    </row>
    <row r="52" spans="4:14" x14ac:dyDescent="0.3">
      <c r="D52" s="7" t="s">
        <v>67</v>
      </c>
      <c r="E52" s="7">
        <v>31.69</v>
      </c>
      <c r="F52" s="7">
        <v>5</v>
      </c>
      <c r="G52" s="34">
        <f t="shared" si="6"/>
        <v>-0.83425500000000063</v>
      </c>
      <c r="H52" s="35">
        <f t="shared" si="7"/>
        <v>0.14646875836386505</v>
      </c>
      <c r="I52" s="7">
        <v>0.1</v>
      </c>
      <c r="J52" s="36">
        <f t="shared" si="8"/>
        <v>0.2</v>
      </c>
      <c r="K52" s="37">
        <f t="shared" si="9"/>
        <v>0.73234379181932518</v>
      </c>
      <c r="L52" s="38">
        <f t="shared" si="10"/>
        <v>2.3714220794786092E-3</v>
      </c>
      <c r="M52" s="38">
        <f t="shared" si="11"/>
        <v>4.7428441589572189E-4</v>
      </c>
      <c r="N52" s="38">
        <f t="shared" si="12"/>
        <v>2.3714220794786094E-4</v>
      </c>
    </row>
    <row r="53" spans="4:14" x14ac:dyDescent="0.3">
      <c r="D53" s="7" t="s">
        <v>68</v>
      </c>
      <c r="E53" s="7">
        <v>36.799999999999997</v>
      </c>
      <c r="F53" s="7">
        <v>6</v>
      </c>
      <c r="G53" s="34">
        <f t="shared" si="6"/>
        <v>-2.5691000000000006</v>
      </c>
      <c r="H53" s="35">
        <f t="shared" si="7"/>
        <v>2.6971183264949301E-3</v>
      </c>
      <c r="I53" s="7">
        <v>0.1</v>
      </c>
      <c r="J53" s="36">
        <f t="shared" si="8"/>
        <v>0.2</v>
      </c>
      <c r="K53" s="37">
        <f t="shared" si="9"/>
        <v>1.3485591632474651E-2</v>
      </c>
      <c r="L53" s="38">
        <f t="shared" si="10"/>
        <v>4.3668056054159994E-5</v>
      </c>
      <c r="M53" s="38">
        <f t="shared" si="11"/>
        <v>8.7336112108320001E-6</v>
      </c>
      <c r="N53" s="38">
        <f t="shared" si="12"/>
        <v>4.3668056054160001E-6</v>
      </c>
    </row>
    <row r="54" spans="4:14" x14ac:dyDescent="0.3">
      <c r="D54" s="7" t="s">
        <v>69</v>
      </c>
      <c r="E54" s="7">
        <v>35.590000000000003</v>
      </c>
      <c r="F54" s="7">
        <v>7</v>
      </c>
      <c r="G54" s="34">
        <f t="shared" si="6"/>
        <v>-2.1583050000000021</v>
      </c>
      <c r="H54" s="35">
        <f t="shared" si="7"/>
        <v>6.9453638139177695E-3</v>
      </c>
      <c r="I54" s="7">
        <v>0.1</v>
      </c>
      <c r="J54" s="36">
        <f t="shared" si="8"/>
        <v>0.2</v>
      </c>
      <c r="K54" s="37">
        <f t="shared" si="9"/>
        <v>3.4726819069588848E-2</v>
      </c>
      <c r="L54" s="38">
        <f t="shared" si="10"/>
        <v>1.1244984447413552E-4</v>
      </c>
      <c r="M54" s="38">
        <f t="shared" si="11"/>
        <v>2.2489968894827105E-5</v>
      </c>
      <c r="N54" s="38">
        <f t="shared" si="12"/>
        <v>1.1244984447413553E-5</v>
      </c>
    </row>
    <row r="55" spans="4:14" x14ac:dyDescent="0.3">
      <c r="D55" s="7" t="s">
        <v>70</v>
      </c>
      <c r="E55" s="43">
        <v>26.01</v>
      </c>
      <c r="F55" s="43" t="s">
        <v>54</v>
      </c>
      <c r="G55" s="34">
        <f t="shared" si="6"/>
        <v>1.094104999999999</v>
      </c>
      <c r="H55" s="44">
        <f t="shared" si="7"/>
        <v>12.419525399446343</v>
      </c>
      <c r="I55" s="7">
        <v>1</v>
      </c>
      <c r="J55" s="36">
        <f t="shared" si="8"/>
        <v>2</v>
      </c>
      <c r="K55" s="37">
        <f t="shared" si="9"/>
        <v>6.2097626997231714</v>
      </c>
      <c r="L55" s="38">
        <f>((K55*600*100)/18529231)</f>
        <v>2.0107999192378261E-2</v>
      </c>
      <c r="M55" s="38">
        <f>((K55*120*100)/18529231)</f>
        <v>4.0215998384756525E-3</v>
      </c>
      <c r="N55" s="38">
        <f>((K55*60*100)/18529231)</f>
        <v>2.0107999192378262E-3</v>
      </c>
    </row>
    <row r="56" spans="4:14" x14ac:dyDescent="0.3">
      <c r="D56" s="7" t="s">
        <v>71</v>
      </c>
      <c r="E56" s="7">
        <v>40.479999999999997</v>
      </c>
      <c r="F56" s="7" t="s">
        <v>46</v>
      </c>
      <c r="G56" s="34">
        <f t="shared" si="6"/>
        <v>-3.81846</v>
      </c>
      <c r="H56" s="35">
        <f t="shared" si="7"/>
        <v>1.5189378349340414E-4</v>
      </c>
      <c r="I56" s="7"/>
      <c r="J56" s="36"/>
      <c r="K56" s="37"/>
      <c r="L56" s="38"/>
      <c r="M56" s="38"/>
      <c r="N56" s="38"/>
    </row>
    <row r="57" spans="4:14" x14ac:dyDescent="0.3">
      <c r="D57" s="7" t="s">
        <v>72</v>
      </c>
      <c r="E57" s="7">
        <v>40.479999999999997</v>
      </c>
      <c r="F57" s="7" t="s">
        <v>46</v>
      </c>
      <c r="G57" s="34">
        <f t="shared" si="6"/>
        <v>-3.81846</v>
      </c>
      <c r="H57" s="35">
        <f t="shared" si="7"/>
        <v>1.5189378349340414E-4</v>
      </c>
      <c r="I57" s="7"/>
      <c r="J57" s="36"/>
      <c r="K57" s="37"/>
      <c r="L57" s="38"/>
      <c r="M57" s="38"/>
      <c r="N57" s="38"/>
    </row>
    <row r="58" spans="4:14" x14ac:dyDescent="0.3">
      <c r="D58" s="7"/>
      <c r="E58" s="7"/>
      <c r="F58" s="30"/>
      <c r="G58" s="34"/>
      <c r="H58" s="35"/>
      <c r="I58" s="7"/>
      <c r="J58" s="36"/>
      <c r="K58" s="37"/>
      <c r="L58" s="38"/>
      <c r="M58" s="38"/>
      <c r="N58" s="38"/>
    </row>
  </sheetData>
  <mergeCells count="3">
    <mergeCell ref="N7:O7"/>
    <mergeCell ref="Q7:R7"/>
    <mergeCell ref="I10:I12"/>
  </mergeCells>
  <pageMargins left="0.7" right="0.7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ADN</vt:lpstr>
      <vt:lpstr>qPCR</vt:lpstr>
      <vt:lpstr>qPCR!Zone_d_impression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SANTONI</dc:creator>
  <cp:lastModifiedBy>Cléclé L</cp:lastModifiedBy>
  <cp:lastPrinted>2023-11-28T14:20:21Z</cp:lastPrinted>
  <dcterms:created xsi:type="dcterms:W3CDTF">2023-11-28T09:39:30Z</dcterms:created>
  <dcterms:modified xsi:type="dcterms:W3CDTF">2023-12-08T08:06:56Z</dcterms:modified>
</cp:coreProperties>
</file>