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inh Thi Huong\Thanh toan nam 2019-2020\"/>
    </mc:Choice>
  </mc:AlternateContent>
  <bookViews>
    <workbookView xWindow="-105" yWindow="-105" windowWidth="23250" windowHeight="12570" firstSheet="33" activeTab="34"/>
  </bookViews>
  <sheets>
    <sheet name="Mau 9" sheetId="40" state="hidden" r:id="rId1"/>
    <sheet name="Mau 8" sheetId="41" state="hidden" r:id="rId2"/>
    <sheet name="Giờ bù lấy từ TT" sheetId="122" r:id="rId3"/>
    <sheet name="CANAM" sheetId="28" r:id="rId4"/>
    <sheet name="Mau 6 ky 1 " sheetId="71" r:id="rId5"/>
    <sheet name="Mau 5 ky 1" sheetId="72" r:id="rId6"/>
    <sheet name="Mau 4 ky 1 SỬA" sheetId="126" r:id="rId7"/>
    <sheet name="Mau 3 ky 1 SỬA" sheetId="127" r:id="rId8"/>
    <sheet name="Mau 4 ky 1 " sheetId="121" r:id="rId9"/>
    <sheet name="Mau 3 ky 1 " sheetId="118" r:id="rId10"/>
    <sheet name="Mau 1 KI" sheetId="82" r:id="rId11"/>
    <sheet name="T.Vinh KI" sheetId="119" r:id="rId12"/>
    <sheet name="T.Trung KI" sheetId="85" r:id="rId13"/>
    <sheet name="C.PhuongKI" sheetId="92" r:id="rId14"/>
    <sheet name="C.LinhKI" sheetId="93" r:id="rId15"/>
    <sheet name="C. P.HienKI " sheetId="94" r:id="rId16"/>
    <sheet name="C.Đ.HienKI" sheetId="95" r:id="rId17"/>
    <sheet name="C. Duyen KI" sheetId="96" r:id="rId18"/>
    <sheet name="C. Hai KI" sheetId="97" r:id="rId19"/>
    <sheet name="C. Cuc KI" sheetId="98" r:id="rId20"/>
    <sheet name="C. LongKI" sheetId="99" r:id="rId21"/>
    <sheet name="C.Truong KI" sheetId="100" r:id="rId22"/>
    <sheet name="C HaKI" sheetId="101" r:id="rId23"/>
    <sheet name="Mau 6 ky 2" sheetId="75" r:id="rId24"/>
    <sheet name="Mau 5 ky 2" sheetId="78" r:id="rId25"/>
    <sheet name="Mâu 4 kỳ II" sheetId="120" r:id="rId26"/>
    <sheet name="Mâu 4 kỳ hè BM" sheetId="125" state="hidden" r:id="rId27"/>
    <sheet name="Mâu 4 kỳ hè CK" sheetId="124" r:id="rId28"/>
    <sheet name="Mẫu 3 kỳ hè" sheetId="123" r:id="rId29"/>
    <sheet name="Mẫu 3 kỳ II" sheetId="115" r:id="rId30"/>
    <sheet name="Mau 1 KII" sheetId="16" r:id="rId31"/>
    <sheet name="Mau 3 ky hè (bỏ)" sheetId="62" state="hidden" r:id="rId32"/>
    <sheet name="Mau 4 ky hè(bỏ)" sheetId="63" state="hidden" r:id="rId33"/>
    <sheet name="T.Vinh KII" sheetId="102" r:id="rId34"/>
    <sheet name="T.Trung KII" sheetId="103" r:id="rId35"/>
    <sheet name="C.PhuongKII" sheetId="104" r:id="rId36"/>
    <sheet name="C.LinhKII" sheetId="105" r:id="rId37"/>
    <sheet name="C. P.HienKII" sheetId="106" r:id="rId38"/>
    <sheet name="C.Đ.HienKII" sheetId="111" r:id="rId39"/>
    <sheet name="C. Duyen KII" sheetId="107" r:id="rId40"/>
    <sheet name="C. Hai KII" sheetId="108" r:id="rId41"/>
    <sheet name="C. Cuc KII" sheetId="109" r:id="rId42"/>
    <sheet name="C. LongKII" sheetId="110" r:id="rId43"/>
    <sheet name="C.Truong KII" sheetId="112" r:id="rId44"/>
    <sheet name="C HaKII" sheetId="113" r:id="rId45"/>
    <sheet name="C HangKII " sheetId="114" r:id="rId46"/>
    <sheet name="Mẫu phân công giảng dạy Hè" sheetId="90" r:id="rId47"/>
    <sheet name="C.T.Nhung" sheetId="15" state="hidden" r:id="rId48"/>
  </sheets>
  <externalReferences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_xlnm._FilterDatabase" localSheetId="8" hidden="1">'Mau 4 ky 1 '!$A$6:$K$23</definedName>
    <definedName name="_xlnm._FilterDatabase" localSheetId="6" hidden="1">'Mau 4 ky 1 SỬA'!$A$6:$K$23</definedName>
    <definedName name="_xlnm._FilterDatabase" localSheetId="32" hidden="1">'Mau 4 ky hè(bỏ)'!$A$7:$K$13</definedName>
    <definedName name="a" localSheetId="22">'[1]CD-TH-CN'!#REF!</definedName>
    <definedName name="a" localSheetId="44">'[1]CD-TH-CN'!#REF!</definedName>
    <definedName name="a" localSheetId="45">'[1]CD-TH-CN'!#REF!</definedName>
    <definedName name="a" localSheetId="19">'[1]CD-TH-CN'!#REF!</definedName>
    <definedName name="a" localSheetId="41">'[1]CD-TH-CN'!#REF!</definedName>
    <definedName name="a" localSheetId="17">'[1]CD-TH-CN'!#REF!</definedName>
    <definedName name="a" localSheetId="39">'[1]CD-TH-CN'!#REF!</definedName>
    <definedName name="a" localSheetId="18">'[1]CD-TH-CN'!#REF!</definedName>
    <definedName name="a" localSheetId="40">'[1]CD-TH-CN'!#REF!</definedName>
    <definedName name="a" localSheetId="20">'[1]CD-TH-CN'!#REF!</definedName>
    <definedName name="a" localSheetId="42">'[1]CD-TH-CN'!#REF!</definedName>
    <definedName name="a" localSheetId="15">'[1]CD-TH-CN'!#REF!</definedName>
    <definedName name="a" localSheetId="37">'[1]CD-TH-CN'!#REF!</definedName>
    <definedName name="a" localSheetId="16">'[1]CD-TH-CN'!#REF!</definedName>
    <definedName name="a" localSheetId="38">'[1]CD-TH-CN'!#REF!</definedName>
    <definedName name="a" localSheetId="14">'[1]CD-TH-CN'!#REF!</definedName>
    <definedName name="a" localSheetId="36">'[1]CD-TH-CN'!#REF!</definedName>
    <definedName name="a" localSheetId="13">'[1]CD-TH-CN'!#REF!</definedName>
    <definedName name="a" localSheetId="35">'[1]CD-TH-CN'!#REF!</definedName>
    <definedName name="a" localSheetId="21">'[1]CD-TH-CN'!#REF!</definedName>
    <definedName name="a" localSheetId="43">'[1]CD-TH-CN'!#REF!</definedName>
    <definedName name="a" localSheetId="10">'[1]CD-TH-CN'!#REF!</definedName>
    <definedName name="a" localSheetId="7">'[1]CD-TH-CN'!#REF!</definedName>
    <definedName name="a" localSheetId="8">'[1]CD-TH-CN'!#REF!</definedName>
    <definedName name="a" localSheetId="6">'[1]CD-TH-CN'!#REF!</definedName>
    <definedName name="a" localSheetId="28">'[1]CD-TH-CN'!#REF!</definedName>
    <definedName name="a" localSheetId="26">'[1]CD-TH-CN'!#REF!</definedName>
    <definedName name="a" localSheetId="27">'[1]CD-TH-CN'!#REF!</definedName>
    <definedName name="a" localSheetId="25">'[1]CD-TH-CN'!#REF!</definedName>
    <definedName name="a" localSheetId="12">'[1]CD-TH-CN'!#REF!</definedName>
    <definedName name="a" localSheetId="34">'[1]CD-TH-CN'!#REF!</definedName>
    <definedName name="a" localSheetId="11">'[1]CD-TH-CN'!#REF!</definedName>
    <definedName name="a">'[1]CD-TH-CN'!#REF!</definedName>
    <definedName name="Huyen">[2]Huyen!$C$2:$D$733</definedName>
    <definedName name="lop_thi" localSheetId="22">#REF!</definedName>
    <definedName name="lop_thi" localSheetId="44">#REF!</definedName>
    <definedName name="lop_thi" localSheetId="45">#REF!</definedName>
    <definedName name="lop_thi" localSheetId="19">#REF!</definedName>
    <definedName name="lop_thi" localSheetId="41">#REF!</definedName>
    <definedName name="lop_thi" localSheetId="17">#REF!</definedName>
    <definedName name="lop_thi" localSheetId="39">#REF!</definedName>
    <definedName name="lop_thi" localSheetId="18">#REF!</definedName>
    <definedName name="lop_thi" localSheetId="40">#REF!</definedName>
    <definedName name="lop_thi" localSheetId="20">#REF!</definedName>
    <definedName name="lop_thi" localSheetId="42">#REF!</definedName>
    <definedName name="lop_thi" localSheetId="15">#REF!</definedName>
    <definedName name="lop_thi" localSheetId="37">#REF!</definedName>
    <definedName name="lop_thi" localSheetId="16">#REF!</definedName>
    <definedName name="lop_thi" localSheetId="38">#REF!</definedName>
    <definedName name="lop_thi" localSheetId="14">#REF!</definedName>
    <definedName name="lop_thi" localSheetId="36">#REF!</definedName>
    <definedName name="lop_thi" localSheetId="13">#REF!</definedName>
    <definedName name="lop_thi" localSheetId="35">#REF!</definedName>
    <definedName name="lop_thi" localSheetId="21">#REF!</definedName>
    <definedName name="lop_thi" localSheetId="43">#REF!</definedName>
    <definedName name="lop_thi" localSheetId="7">#REF!</definedName>
    <definedName name="lop_thi" localSheetId="8">#REF!</definedName>
    <definedName name="lop_thi" localSheetId="6">#REF!</definedName>
    <definedName name="lop_thi" localSheetId="28">#REF!</definedName>
    <definedName name="lop_thi" localSheetId="29">#REF!</definedName>
    <definedName name="lop_thi" localSheetId="26">#REF!</definedName>
    <definedName name="lop_thi" localSheetId="27">#REF!</definedName>
    <definedName name="lop_thi" localSheetId="25">#REF!</definedName>
    <definedName name="lop_thi" localSheetId="11">#REF!</definedName>
    <definedName name="lop_thi">#REF!</definedName>
    <definedName name="_xlnm.Print_Titles" localSheetId="8">'Mau 4 ky 1 '!$6:$7</definedName>
    <definedName name="_xlnm.Print_Titles" localSheetId="6">'Mau 4 ky 1 SỬA'!$6:$7</definedName>
    <definedName name="_xlnm.Print_Titles" localSheetId="32">'Mau 4 ky hè(bỏ)'!$7:$8</definedName>
    <definedName name="_xlnm.Print_Titles" localSheetId="26">'Mâu 4 kỳ hè BM'!$8:$9</definedName>
    <definedName name="_xlnm.Print_Titles" localSheetId="27">'Mâu 4 kỳ hè CK'!$8:$9</definedName>
    <definedName name="_xlnm.Print_Titles" localSheetId="25">'Mâu 4 kỳ II'!$8:$9</definedName>
    <definedName name="Tªn_Líp" localSheetId="28">[3]ThoigianThi!$A:$H</definedName>
    <definedName name="Tªn_Líp" localSheetId="29">[3]ThoigianThi!$A:$H</definedName>
    <definedName name="Tªn_Líp" localSheetId="26">[3]ThoigianThi!$A:$H</definedName>
    <definedName name="Tªn_Líp" localSheetId="27">[3]ThoigianThi!$A:$H</definedName>
    <definedName name="Tªn_Líp" localSheetId="25">[3]ThoigianThi!$A:$H</definedName>
    <definedName name="Tªn_Líp">[4]ThoigianThi!$A:$H</definedName>
    <definedName name="Tgthi" localSheetId="22">#REF!</definedName>
    <definedName name="Tgthi" localSheetId="44">#REF!</definedName>
    <definedName name="Tgthi" localSheetId="45">#REF!</definedName>
    <definedName name="Tgthi" localSheetId="19">#REF!</definedName>
    <definedName name="Tgthi" localSheetId="41">#REF!</definedName>
    <definedName name="Tgthi" localSheetId="17">#REF!</definedName>
    <definedName name="Tgthi" localSheetId="39">#REF!</definedName>
    <definedName name="Tgthi" localSheetId="18">#REF!</definedName>
    <definedName name="Tgthi" localSheetId="40">#REF!</definedName>
    <definedName name="Tgthi" localSheetId="20">#REF!</definedName>
    <definedName name="Tgthi" localSheetId="42">#REF!</definedName>
    <definedName name="Tgthi" localSheetId="15">#REF!</definedName>
    <definedName name="Tgthi" localSheetId="37">#REF!</definedName>
    <definedName name="Tgthi" localSheetId="16">#REF!</definedName>
    <definedName name="Tgthi" localSheetId="38">#REF!</definedName>
    <definedName name="Tgthi" localSheetId="14">#REF!</definedName>
    <definedName name="Tgthi" localSheetId="36">#REF!</definedName>
    <definedName name="Tgthi" localSheetId="13">#REF!</definedName>
    <definedName name="Tgthi" localSheetId="35">#REF!</definedName>
    <definedName name="Tgthi" localSheetId="21">#REF!</definedName>
    <definedName name="Tgthi" localSheetId="43">#REF!</definedName>
    <definedName name="Tgthi" localSheetId="7">#REF!</definedName>
    <definedName name="Tgthi" localSheetId="8">#REF!</definedName>
    <definedName name="Tgthi" localSheetId="6">#REF!</definedName>
    <definedName name="Tgthi" localSheetId="28">#REF!</definedName>
    <definedName name="Tgthi" localSheetId="29">#REF!</definedName>
    <definedName name="Tgthi" localSheetId="26">#REF!</definedName>
    <definedName name="Tgthi" localSheetId="27">#REF!</definedName>
    <definedName name="Tgthi" localSheetId="25">#REF!</definedName>
    <definedName name="Tgthi" localSheetId="11">#REF!</definedName>
    <definedName name="Tgthi">#REF!</definedName>
    <definedName name="Tinh">[2]Tinh!$A$2:$B$65</definedName>
    <definedName name="tuan" localSheetId="28">[5]Data!$I$7:$K$93</definedName>
    <definedName name="tuan" localSheetId="29">[5]Data!$I$7:$K$93</definedName>
    <definedName name="tuan" localSheetId="26">[5]Data!$I$7:$K$93</definedName>
    <definedName name="tuan" localSheetId="27">[5]Data!$I$7:$K$93</definedName>
    <definedName name="tuan" localSheetId="25">[5]Data!$I$7:$K$93</definedName>
    <definedName name="tuan">[6]Data!$I$7:$K$93</definedName>
    <definedName name="Thoigianthi" localSheetId="22">#REF!</definedName>
    <definedName name="Thoigianthi" localSheetId="44">#REF!</definedName>
    <definedName name="Thoigianthi" localSheetId="45">#REF!</definedName>
    <definedName name="Thoigianthi" localSheetId="19">#REF!</definedName>
    <definedName name="Thoigianthi" localSheetId="41">#REF!</definedName>
    <definedName name="Thoigianthi" localSheetId="17">#REF!</definedName>
    <definedName name="Thoigianthi" localSheetId="39">#REF!</definedName>
    <definedName name="Thoigianthi" localSheetId="18">#REF!</definedName>
    <definedName name="Thoigianthi" localSheetId="40">#REF!</definedName>
    <definedName name="Thoigianthi" localSheetId="20">#REF!</definedName>
    <definedName name="Thoigianthi" localSheetId="42">#REF!</definedName>
    <definedName name="Thoigianthi" localSheetId="15">#REF!</definedName>
    <definedName name="Thoigianthi" localSheetId="37">#REF!</definedName>
    <definedName name="Thoigianthi" localSheetId="16">#REF!</definedName>
    <definedName name="Thoigianthi" localSheetId="38">#REF!</definedName>
    <definedName name="Thoigianthi" localSheetId="14">#REF!</definedName>
    <definedName name="Thoigianthi" localSheetId="36">#REF!</definedName>
    <definedName name="Thoigianthi" localSheetId="13">#REF!</definedName>
    <definedName name="Thoigianthi" localSheetId="35">#REF!</definedName>
    <definedName name="Thoigianthi" localSheetId="21">#REF!</definedName>
    <definedName name="Thoigianthi" localSheetId="43">#REF!</definedName>
    <definedName name="Thoigianthi" localSheetId="7">#REF!</definedName>
    <definedName name="Thoigianthi" localSheetId="8">#REF!</definedName>
    <definedName name="Thoigianthi" localSheetId="6">#REF!</definedName>
    <definedName name="Thoigianthi" localSheetId="28">#REF!</definedName>
    <definedName name="Thoigianthi" localSheetId="29">#REF!</definedName>
    <definedName name="Thoigianthi" localSheetId="26">#REF!</definedName>
    <definedName name="Thoigianthi" localSheetId="27">#REF!</definedName>
    <definedName name="Thoigianthi" localSheetId="25">#REF!</definedName>
    <definedName name="Thoigianthi" localSheetId="11">#REF!</definedName>
    <definedName name="Thoigianthi">#REF!</definedName>
  </definedNames>
  <calcPr calcId="162913"/>
</workbook>
</file>

<file path=xl/calcChain.xml><?xml version="1.0" encoding="utf-8"?>
<calcChain xmlns="http://schemas.openxmlformats.org/spreadsheetml/2006/main">
  <c r="R24" i="103" l="1"/>
  <c r="M22" i="103"/>
  <c r="G23" i="16" l="1"/>
  <c r="M24" i="109"/>
  <c r="M22" i="106"/>
  <c r="M23" i="94"/>
  <c r="M20" i="95"/>
  <c r="M22" i="85" l="1"/>
  <c r="M23" i="106"/>
  <c r="M24" i="106" s="1"/>
  <c r="M25" i="105"/>
  <c r="M24" i="105"/>
  <c r="M26" i="104"/>
  <c r="M25" i="104"/>
  <c r="M24" i="101"/>
  <c r="M23" i="101"/>
  <c r="M18" i="101"/>
  <c r="M23" i="100"/>
  <c r="M22" i="100"/>
  <c r="M18" i="100"/>
  <c r="M23" i="98"/>
  <c r="M22" i="98"/>
  <c r="M24" i="96"/>
  <c r="M23" i="96"/>
  <c r="D21" i="127"/>
  <c r="C21" i="127"/>
  <c r="D17" i="127"/>
  <c r="D16" i="127"/>
  <c r="C16" i="127"/>
  <c r="D13" i="127"/>
  <c r="J34" i="127"/>
  <c r="H33" i="127"/>
  <c r="K23" i="127"/>
  <c r="E20" i="127"/>
  <c r="E19" i="127"/>
  <c r="E18" i="127"/>
  <c r="E17" i="127"/>
  <c r="E16" i="127"/>
  <c r="E15" i="127"/>
  <c r="E14" i="127"/>
  <c r="E13" i="127"/>
  <c r="E12" i="127"/>
  <c r="E11" i="127"/>
  <c r="E21" i="127" s="1"/>
  <c r="H10" i="127"/>
  <c r="E10" i="127"/>
  <c r="E9" i="127"/>
  <c r="E8" i="127"/>
  <c r="AA30" i="126"/>
  <c r="W29" i="126"/>
  <c r="U29" i="126"/>
  <c r="T29" i="126"/>
  <c r="S29" i="126"/>
  <c r="R29" i="126"/>
  <c r="Q29" i="126"/>
  <c r="P29" i="126"/>
  <c r="O29" i="126"/>
  <c r="S28" i="126"/>
  <c r="R28" i="126"/>
  <c r="Q28" i="126"/>
  <c r="C28" i="126"/>
  <c r="I26" i="126"/>
  <c r="H26" i="126"/>
  <c r="J26" i="126" s="1"/>
  <c r="I25" i="126"/>
  <c r="J25" i="126" s="1"/>
  <c r="H25" i="126"/>
  <c r="I24" i="126"/>
  <c r="H24" i="126"/>
  <c r="J24" i="126" s="1"/>
  <c r="I23" i="126"/>
  <c r="H23" i="126"/>
  <c r="I22" i="126"/>
  <c r="H22" i="126"/>
  <c r="J22" i="126" s="1"/>
  <c r="I21" i="126"/>
  <c r="H21" i="126"/>
  <c r="J21" i="126" s="1"/>
  <c r="I20" i="126"/>
  <c r="J20" i="126" s="1"/>
  <c r="H20" i="126"/>
  <c r="I19" i="126"/>
  <c r="H19" i="126"/>
  <c r="J19" i="126" s="1"/>
  <c r="I18" i="126"/>
  <c r="H18" i="126"/>
  <c r="I17" i="126"/>
  <c r="H17" i="126"/>
  <c r="J17" i="126" s="1"/>
  <c r="I16" i="126"/>
  <c r="J16" i="126" s="1"/>
  <c r="H16" i="126"/>
  <c r="I15" i="126"/>
  <c r="H15" i="126"/>
  <c r="J15" i="126" s="1"/>
  <c r="I14" i="126"/>
  <c r="H14" i="126"/>
  <c r="I13" i="126"/>
  <c r="J13" i="126" s="1"/>
  <c r="H13" i="126"/>
  <c r="I12" i="126"/>
  <c r="H12" i="126"/>
  <c r="I11" i="126"/>
  <c r="H11" i="126"/>
  <c r="I10" i="126"/>
  <c r="H10" i="126"/>
  <c r="J10" i="126" s="1"/>
  <c r="P9" i="126"/>
  <c r="N9" i="126"/>
  <c r="I9" i="126"/>
  <c r="H9" i="126"/>
  <c r="J9" i="126" s="1"/>
  <c r="N8" i="126"/>
  <c r="N29" i="126" s="1"/>
  <c r="I8" i="126"/>
  <c r="H8" i="126"/>
  <c r="V7" i="126"/>
  <c r="U7" i="126"/>
  <c r="T7" i="126"/>
  <c r="S7" i="126"/>
  <c r="R7" i="126"/>
  <c r="Q7" i="126"/>
  <c r="P7" i="126"/>
  <c r="O7" i="126"/>
  <c r="N7" i="126"/>
  <c r="M7" i="126"/>
  <c r="L7" i="126"/>
  <c r="E8" i="123"/>
  <c r="E9" i="123"/>
  <c r="E10" i="123"/>
  <c r="E11" i="123"/>
  <c r="E13" i="123"/>
  <c r="E14" i="123"/>
  <c r="E15" i="123"/>
  <c r="E16" i="123"/>
  <c r="E17" i="123"/>
  <c r="C22" i="123"/>
  <c r="D10" i="123"/>
  <c r="D11" i="123"/>
  <c r="D12" i="123"/>
  <c r="D13" i="123"/>
  <c r="D14" i="123"/>
  <c r="D15" i="123"/>
  <c r="D16" i="123"/>
  <c r="D17" i="123"/>
  <c r="D18" i="123"/>
  <c r="E18" i="123" s="1"/>
  <c r="D19" i="123"/>
  <c r="E19" i="123" s="1"/>
  <c r="D20" i="123"/>
  <c r="E20" i="123" s="1"/>
  <c r="D21" i="123"/>
  <c r="E21" i="123" s="1"/>
  <c r="D9" i="123"/>
  <c r="C18" i="125"/>
  <c r="H17" i="125"/>
  <c r="I16" i="125"/>
  <c r="J16" i="125" s="1"/>
  <c r="I15" i="125"/>
  <c r="J15" i="125" s="1"/>
  <c r="I14" i="125"/>
  <c r="J14" i="125" s="1"/>
  <c r="I13" i="125"/>
  <c r="J13" i="125" s="1"/>
  <c r="I12" i="125"/>
  <c r="J12" i="125" s="1"/>
  <c r="I11" i="125"/>
  <c r="J11" i="125" s="1"/>
  <c r="I10" i="125"/>
  <c r="J10" i="125" s="1"/>
  <c r="I20" i="124"/>
  <c r="I19" i="124"/>
  <c r="I18" i="124"/>
  <c r="I17" i="124"/>
  <c r="J17" i="124" s="1"/>
  <c r="I16" i="124"/>
  <c r="I15" i="124"/>
  <c r="I14" i="124"/>
  <c r="I13" i="124"/>
  <c r="J13" i="124" s="1"/>
  <c r="I12" i="124"/>
  <c r="J12" i="124" s="1"/>
  <c r="I11" i="124"/>
  <c r="J11" i="124" s="1"/>
  <c r="I10" i="124"/>
  <c r="J10" i="124" s="1"/>
  <c r="C22" i="124"/>
  <c r="J19" i="124"/>
  <c r="J15" i="124"/>
  <c r="D23" i="123"/>
  <c r="J8" i="126" l="1"/>
  <c r="J27" i="126" s="1"/>
  <c r="J12" i="126"/>
  <c r="J14" i="126"/>
  <c r="J23" i="126"/>
  <c r="I27" i="126"/>
  <c r="J11" i="126"/>
  <c r="J18" i="126"/>
  <c r="H27" i="126"/>
  <c r="D22" i="123"/>
  <c r="E12" i="123"/>
  <c r="E22" i="123" s="1"/>
  <c r="I17" i="125"/>
  <c r="J17" i="125"/>
  <c r="J14" i="124"/>
  <c r="J16" i="124"/>
  <c r="J18" i="124"/>
  <c r="J20" i="124"/>
  <c r="I21" i="124"/>
  <c r="H21" i="124"/>
  <c r="H30" i="121"/>
  <c r="E21" i="118"/>
  <c r="D21" i="118"/>
  <c r="C21" i="118"/>
  <c r="G22" i="82"/>
  <c r="M22" i="119"/>
  <c r="M21" i="119"/>
  <c r="M20" i="119"/>
  <c r="L8" i="119"/>
  <c r="Q10" i="119"/>
  <c r="J21" i="124" l="1"/>
  <c r="L8" i="114"/>
  <c r="M21" i="113"/>
  <c r="M20" i="113"/>
  <c r="M18" i="103"/>
  <c r="M19" i="103"/>
  <c r="M26" i="103"/>
  <c r="M27" i="103" s="1"/>
  <c r="J10" i="78"/>
  <c r="J15" i="72"/>
  <c r="M21" i="99"/>
  <c r="M20" i="99"/>
  <c r="M19" i="99"/>
  <c r="M21" i="97"/>
  <c r="M28" i="97" s="1"/>
  <c r="M27" i="97"/>
  <c r="M17" i="96"/>
  <c r="M22" i="95"/>
  <c r="M17" i="95"/>
  <c r="M24" i="94"/>
  <c r="M25" i="94" s="1"/>
  <c r="M24" i="93"/>
  <c r="M23" i="93"/>
  <c r="M19" i="93"/>
  <c r="M24" i="92"/>
  <c r="M23" i="92"/>
  <c r="M19" i="92"/>
  <c r="M26" i="85"/>
  <c r="M27" i="85" s="1"/>
  <c r="M20" i="85"/>
  <c r="E8" i="118" l="1"/>
  <c r="D21" i="115" l="1"/>
  <c r="C31" i="120"/>
  <c r="S21" i="112"/>
  <c r="S19" i="112"/>
  <c r="D32" i="78" l="1"/>
  <c r="D16" i="75"/>
  <c r="A26" i="101"/>
  <c r="G24" i="119"/>
  <c r="E24" i="82"/>
  <c r="C31" i="121"/>
  <c r="D30" i="72"/>
  <c r="M18" i="119" l="1"/>
  <c r="G20" i="82"/>
  <c r="F4" i="122" l="1"/>
  <c r="F5" i="122"/>
  <c r="F6" i="122"/>
  <c r="F7" i="122"/>
  <c r="F8" i="122"/>
  <c r="F9" i="122"/>
  <c r="F10" i="122"/>
  <c r="E11" i="122"/>
  <c r="F11" i="122" s="1"/>
  <c r="AA33" i="121" l="1"/>
  <c r="W32" i="121"/>
  <c r="U32" i="121"/>
  <c r="T32" i="121"/>
  <c r="S32" i="121"/>
  <c r="R32" i="121"/>
  <c r="Q32" i="121"/>
  <c r="P32" i="121"/>
  <c r="O32" i="121"/>
  <c r="S31" i="121"/>
  <c r="R31" i="121"/>
  <c r="Q31" i="121"/>
  <c r="I29" i="121"/>
  <c r="H29" i="121"/>
  <c r="J29" i="121" s="1"/>
  <c r="I28" i="121"/>
  <c r="H28" i="121"/>
  <c r="J28" i="121" s="1"/>
  <c r="I27" i="121"/>
  <c r="J27" i="121" s="1"/>
  <c r="H27" i="121"/>
  <c r="I26" i="121"/>
  <c r="H26" i="121"/>
  <c r="J26" i="121" s="1"/>
  <c r="I25" i="121"/>
  <c r="H25" i="121"/>
  <c r="I24" i="121"/>
  <c r="H24" i="121"/>
  <c r="J24" i="121" s="1"/>
  <c r="I23" i="121"/>
  <c r="H23" i="121"/>
  <c r="I22" i="121"/>
  <c r="H22" i="121"/>
  <c r="J22" i="121" s="1"/>
  <c r="I21" i="121"/>
  <c r="H21" i="121"/>
  <c r="J21" i="121" s="1"/>
  <c r="I20" i="121"/>
  <c r="H20" i="121"/>
  <c r="J20" i="121" s="1"/>
  <c r="I19" i="121"/>
  <c r="J19" i="121" s="1"/>
  <c r="H19" i="121"/>
  <c r="I18" i="121"/>
  <c r="H18" i="121"/>
  <c r="I17" i="121"/>
  <c r="H17" i="121"/>
  <c r="J16" i="121"/>
  <c r="I16" i="121"/>
  <c r="H16" i="121"/>
  <c r="I15" i="121"/>
  <c r="H15" i="121"/>
  <c r="I14" i="121"/>
  <c r="H14" i="121"/>
  <c r="J14" i="121" s="1"/>
  <c r="I13" i="121"/>
  <c r="H13" i="121"/>
  <c r="J13" i="121" s="1"/>
  <c r="I12" i="121"/>
  <c r="H12" i="121"/>
  <c r="J12" i="121" s="1"/>
  <c r="I11" i="121"/>
  <c r="J11" i="121" s="1"/>
  <c r="H11" i="121"/>
  <c r="I10" i="121"/>
  <c r="H10" i="121"/>
  <c r="P9" i="121"/>
  <c r="N9" i="121"/>
  <c r="I9" i="121"/>
  <c r="J9" i="121" s="1"/>
  <c r="H9" i="121"/>
  <c r="N8" i="121"/>
  <c r="N32" i="121" s="1"/>
  <c r="I8" i="121"/>
  <c r="H8" i="121"/>
  <c r="V7" i="121"/>
  <c r="U7" i="121"/>
  <c r="T7" i="121"/>
  <c r="S7" i="121"/>
  <c r="R7" i="121"/>
  <c r="Q7" i="121"/>
  <c r="P7" i="121"/>
  <c r="O7" i="121"/>
  <c r="N7" i="121"/>
  <c r="M7" i="121"/>
  <c r="L7" i="121"/>
  <c r="I29" i="120"/>
  <c r="H29" i="120"/>
  <c r="J29" i="120" s="1"/>
  <c r="I28" i="120"/>
  <c r="H28" i="120"/>
  <c r="I27" i="120"/>
  <c r="J27" i="120" s="1"/>
  <c r="I26" i="120"/>
  <c r="H26" i="120"/>
  <c r="J26" i="120" s="1"/>
  <c r="I25" i="120"/>
  <c r="H25" i="120"/>
  <c r="I24" i="120"/>
  <c r="H24" i="120"/>
  <c r="J24" i="120" s="1"/>
  <c r="I23" i="120"/>
  <c r="H23" i="120"/>
  <c r="J23" i="120" s="1"/>
  <c r="I22" i="120"/>
  <c r="H22" i="120"/>
  <c r="J22" i="120" s="1"/>
  <c r="I21" i="120"/>
  <c r="J21" i="120" s="1"/>
  <c r="H21" i="120"/>
  <c r="I20" i="120"/>
  <c r="H20" i="120"/>
  <c r="I19" i="120"/>
  <c r="H19" i="120"/>
  <c r="I18" i="120"/>
  <c r="H18" i="120"/>
  <c r="J18" i="120" s="1"/>
  <c r="I17" i="120"/>
  <c r="H17" i="120"/>
  <c r="I16" i="120"/>
  <c r="H16" i="120"/>
  <c r="J16" i="120" s="1"/>
  <c r="I15" i="120"/>
  <c r="H15" i="120"/>
  <c r="J15" i="120" s="1"/>
  <c r="I14" i="120"/>
  <c r="H14" i="120"/>
  <c r="J14" i="120" s="1"/>
  <c r="I13" i="120"/>
  <c r="J13" i="120" s="1"/>
  <c r="H13" i="120"/>
  <c r="I12" i="120"/>
  <c r="H12" i="120"/>
  <c r="I11" i="120"/>
  <c r="I30" i="120" s="1"/>
  <c r="H11" i="120"/>
  <c r="I10" i="120"/>
  <c r="H10" i="120"/>
  <c r="J10" i="120" s="1"/>
  <c r="E11" i="115"/>
  <c r="E12" i="115"/>
  <c r="E14" i="115"/>
  <c r="E15" i="115"/>
  <c r="E16" i="115"/>
  <c r="E17" i="115"/>
  <c r="E19" i="115"/>
  <c r="E8" i="115"/>
  <c r="C18" i="115"/>
  <c r="E18" i="115" s="1"/>
  <c r="D17" i="115"/>
  <c r="C13" i="115"/>
  <c r="E13" i="115" s="1"/>
  <c r="C10" i="115"/>
  <c r="E10" i="115" s="1"/>
  <c r="D9" i="115"/>
  <c r="D20" i="115" s="1"/>
  <c r="E9" i="118"/>
  <c r="E10" i="118"/>
  <c r="E11" i="118"/>
  <c r="E12" i="118"/>
  <c r="E13" i="118"/>
  <c r="E14" i="118"/>
  <c r="E15" i="118"/>
  <c r="E16" i="118"/>
  <c r="E17" i="118"/>
  <c r="E18" i="118"/>
  <c r="E19" i="118"/>
  <c r="E20" i="118"/>
  <c r="E9" i="115" l="1"/>
  <c r="E20" i="115" s="1"/>
  <c r="C20" i="115"/>
  <c r="J12" i="120"/>
  <c r="J17" i="120"/>
  <c r="J19" i="120"/>
  <c r="J28" i="120"/>
  <c r="I30" i="121"/>
  <c r="J18" i="121"/>
  <c r="J23" i="121"/>
  <c r="J25" i="121"/>
  <c r="J11" i="120"/>
  <c r="J20" i="120"/>
  <c r="J25" i="120"/>
  <c r="J10" i="121"/>
  <c r="J15" i="121"/>
  <c r="J17" i="121"/>
  <c r="J8" i="121"/>
  <c r="J30" i="120"/>
  <c r="H30" i="120"/>
  <c r="I15" i="106"/>
  <c r="J30" i="121" l="1"/>
  <c r="M24" i="112"/>
  <c r="M28" i="112" s="1"/>
  <c r="I19" i="113" l="1"/>
  <c r="M19" i="113" s="1"/>
  <c r="I18" i="92"/>
  <c r="R22" i="103"/>
  <c r="M19" i="119" l="1"/>
  <c r="E10" i="82" s="1"/>
  <c r="I15" i="119"/>
  <c r="M15" i="119" s="1"/>
  <c r="D19" i="71"/>
  <c r="M16" i="119" l="1"/>
  <c r="G12" i="75"/>
  <c r="G24" i="78"/>
  <c r="G25" i="78" s="1"/>
  <c r="M18" i="114"/>
  <c r="M23" i="113"/>
  <c r="M28" i="113" s="1"/>
  <c r="M22" i="109"/>
  <c r="M20" i="108"/>
  <c r="M20" i="107"/>
  <c r="M24" i="107" s="1"/>
  <c r="M22" i="111"/>
  <c r="M19" i="106"/>
  <c r="M21" i="105"/>
  <c r="M22" i="104"/>
  <c r="M21" i="103"/>
  <c r="M23" i="97"/>
  <c r="M19" i="95"/>
  <c r="M20" i="94"/>
  <c r="M21" i="93"/>
  <c r="M21" i="92"/>
  <c r="H10" i="118"/>
  <c r="K23" i="118"/>
  <c r="H33" i="118"/>
  <c r="J34" i="118"/>
  <c r="D10" i="82" l="1"/>
  <c r="G14" i="78" l="1"/>
  <c r="G15" i="78" s="1"/>
  <c r="G13" i="72"/>
  <c r="A24" i="114" l="1"/>
  <c r="M21" i="114"/>
  <c r="E21" i="16" s="1"/>
  <c r="I15" i="114"/>
  <c r="M15" i="114" s="1"/>
  <c r="M16" i="114" s="1"/>
  <c r="D21" i="16" s="1"/>
  <c r="D15" i="114"/>
  <c r="D18" i="113"/>
  <c r="I18" i="113"/>
  <c r="M18" i="113" s="1"/>
  <c r="I16" i="112"/>
  <c r="M16" i="112" s="1"/>
  <c r="I17" i="112"/>
  <c r="M17" i="112" s="1"/>
  <c r="I18" i="112"/>
  <c r="I19" i="112"/>
  <c r="I20" i="112"/>
  <c r="I21" i="112"/>
  <c r="M21" i="112" s="1"/>
  <c r="D18" i="112"/>
  <c r="H18" i="112" s="1"/>
  <c r="D19" i="112"/>
  <c r="H19" i="112" s="1"/>
  <c r="D20" i="112"/>
  <c r="H20" i="112" s="1"/>
  <c r="D21" i="112"/>
  <c r="I16" i="109"/>
  <c r="I18" i="109"/>
  <c r="M18" i="109" s="1"/>
  <c r="I17" i="109"/>
  <c r="M17" i="109" s="1"/>
  <c r="I16" i="111"/>
  <c r="M16" i="111" s="1"/>
  <c r="M17" i="108"/>
  <c r="M16" i="108"/>
  <c r="M17" i="107"/>
  <c r="H15" i="107"/>
  <c r="I18" i="111"/>
  <c r="I19" i="111"/>
  <c r="M19" i="111" s="1"/>
  <c r="D19" i="111"/>
  <c r="D18" i="111"/>
  <c r="H18" i="111" s="1"/>
  <c r="M18" i="111" s="1"/>
  <c r="D17" i="111"/>
  <c r="H17" i="111" s="1"/>
  <c r="M15" i="106"/>
  <c r="M19" i="104"/>
  <c r="I16" i="104"/>
  <c r="M16" i="104" s="1"/>
  <c r="I17" i="104"/>
  <c r="M17" i="104" s="1"/>
  <c r="I17" i="103"/>
  <c r="M17" i="103" s="1"/>
  <c r="D15" i="103"/>
  <c r="H15" i="103" s="1"/>
  <c r="A31" i="113"/>
  <c r="I17" i="113"/>
  <c r="D17" i="113"/>
  <c r="H17" i="113" s="1"/>
  <c r="D16" i="113"/>
  <c r="M16" i="113" s="1"/>
  <c r="N15" i="113"/>
  <c r="D15" i="113"/>
  <c r="M15" i="113" s="1"/>
  <c r="A31" i="112"/>
  <c r="N16" i="112"/>
  <c r="N15" i="112"/>
  <c r="I15" i="112"/>
  <c r="M15" i="112" s="1"/>
  <c r="A28" i="111"/>
  <c r="N17" i="111"/>
  <c r="I17" i="111"/>
  <c r="N15" i="111"/>
  <c r="I15" i="111"/>
  <c r="M15" i="111" s="1"/>
  <c r="A23" i="110"/>
  <c r="M20" i="110"/>
  <c r="N15" i="110"/>
  <c r="A28" i="109"/>
  <c r="D16" i="109"/>
  <c r="N15" i="109"/>
  <c r="I15" i="109"/>
  <c r="D15" i="109"/>
  <c r="H15" i="109" s="1"/>
  <c r="A27" i="108"/>
  <c r="H17" i="108"/>
  <c r="H16" i="108"/>
  <c r="N15" i="108"/>
  <c r="I15" i="108"/>
  <c r="D15" i="108"/>
  <c r="A27" i="107"/>
  <c r="I16" i="107"/>
  <c r="D16" i="107"/>
  <c r="H16" i="107" s="1"/>
  <c r="N15" i="107"/>
  <c r="I15" i="107"/>
  <c r="A26" i="106"/>
  <c r="M16" i="106"/>
  <c r="N15" i="106"/>
  <c r="A27" i="105"/>
  <c r="I18" i="105"/>
  <c r="D18" i="105"/>
  <c r="H18" i="105" s="1"/>
  <c r="I17" i="105"/>
  <c r="M17" i="105" s="1"/>
  <c r="H17" i="105"/>
  <c r="N16" i="105"/>
  <c r="I16" i="105"/>
  <c r="H16" i="105"/>
  <c r="N15" i="105"/>
  <c r="I15" i="105"/>
  <c r="M15" i="105" s="1"/>
  <c r="A28" i="104"/>
  <c r="M18" i="104"/>
  <c r="D18" i="104"/>
  <c r="H17" i="104"/>
  <c r="N16" i="104"/>
  <c r="H16" i="104"/>
  <c r="N15" i="104"/>
  <c r="I15" i="104"/>
  <c r="H15" i="104"/>
  <c r="A29" i="103"/>
  <c r="I16" i="103"/>
  <c r="H16" i="103"/>
  <c r="I15" i="103"/>
  <c r="A24" i="102"/>
  <c r="N21" i="102"/>
  <c r="T19" i="102"/>
  <c r="K16" i="102"/>
  <c r="N17" i="102" s="1"/>
  <c r="J16" i="102"/>
  <c r="C16" i="102"/>
  <c r="I17" i="101"/>
  <c r="D17" i="101"/>
  <c r="H17" i="101" s="1"/>
  <c r="E21" i="82"/>
  <c r="I16" i="101"/>
  <c r="D16" i="101"/>
  <c r="H16" i="101" s="1"/>
  <c r="N15" i="101"/>
  <c r="I15" i="101"/>
  <c r="D15" i="101"/>
  <c r="H15" i="101" s="1"/>
  <c r="I17" i="100"/>
  <c r="D17" i="100"/>
  <c r="H17" i="100" s="1"/>
  <c r="D16" i="100"/>
  <c r="H16" i="100" s="1"/>
  <c r="A25" i="100"/>
  <c r="N16" i="100"/>
  <c r="I16" i="100"/>
  <c r="N15" i="100"/>
  <c r="I15" i="100"/>
  <c r="M15" i="100" s="1"/>
  <c r="E20" i="82"/>
  <c r="A23" i="99"/>
  <c r="N15" i="99"/>
  <c r="I15" i="99"/>
  <c r="D15" i="99"/>
  <c r="H15" i="99" s="1"/>
  <c r="A25" i="98"/>
  <c r="I16" i="98"/>
  <c r="D16" i="98"/>
  <c r="H16" i="98" s="1"/>
  <c r="N15" i="98"/>
  <c r="I15" i="98"/>
  <c r="D15" i="98"/>
  <c r="H15" i="98" s="1"/>
  <c r="M19" i="97"/>
  <c r="M18" i="97"/>
  <c r="I18" i="97"/>
  <c r="I17" i="97"/>
  <c r="D17" i="97"/>
  <c r="H17" i="97" s="1"/>
  <c r="A30" i="97"/>
  <c r="I16" i="97"/>
  <c r="D16" i="97"/>
  <c r="H16" i="97" s="1"/>
  <c r="N15" i="97"/>
  <c r="I15" i="97"/>
  <c r="D15" i="97"/>
  <c r="H15" i="97" s="1"/>
  <c r="A26" i="96"/>
  <c r="I16" i="96"/>
  <c r="D16" i="96"/>
  <c r="H16" i="96" s="1"/>
  <c r="I15" i="96"/>
  <c r="D15" i="96"/>
  <c r="H15" i="96" s="1"/>
  <c r="A25" i="95"/>
  <c r="N16" i="95"/>
  <c r="I16" i="95"/>
  <c r="H16" i="95"/>
  <c r="N15" i="95"/>
  <c r="I15" i="95"/>
  <c r="M15" i="95" s="1"/>
  <c r="M17" i="94"/>
  <c r="D16" i="94"/>
  <c r="D15" i="94"/>
  <c r="H15" i="94" s="1"/>
  <c r="A27" i="94"/>
  <c r="I16" i="94"/>
  <c r="H16" i="94"/>
  <c r="N15" i="94"/>
  <c r="I15" i="94"/>
  <c r="I15" i="85"/>
  <c r="I15" i="93"/>
  <c r="M15" i="93" s="1"/>
  <c r="I17" i="85"/>
  <c r="I18" i="93"/>
  <c r="M18" i="93" s="1"/>
  <c r="A26" i="93"/>
  <c r="I17" i="93"/>
  <c r="H17" i="93"/>
  <c r="N16" i="93"/>
  <c r="I16" i="93"/>
  <c r="H16" i="93"/>
  <c r="N15" i="93"/>
  <c r="H17" i="92"/>
  <c r="M18" i="92"/>
  <c r="N16" i="92"/>
  <c r="N15" i="92"/>
  <c r="I17" i="92"/>
  <c r="D18" i="92"/>
  <c r="A26" i="92"/>
  <c r="I16" i="92"/>
  <c r="H16" i="92"/>
  <c r="I15" i="92"/>
  <c r="H15" i="92"/>
  <c r="M15" i="92" l="1"/>
  <c r="M17" i="106"/>
  <c r="D14" i="16" s="1"/>
  <c r="M17" i="93"/>
  <c r="M17" i="100"/>
  <c r="M17" i="113"/>
  <c r="M16" i="92"/>
  <c r="M22" i="114"/>
  <c r="M18" i="112"/>
  <c r="M17" i="97"/>
  <c r="M15" i="103"/>
  <c r="M15" i="104"/>
  <c r="M16" i="103"/>
  <c r="M20" i="112"/>
  <c r="M19" i="112"/>
  <c r="M16" i="93"/>
  <c r="M16" i="96"/>
  <c r="M17" i="92"/>
  <c r="M15" i="109"/>
  <c r="M17" i="111"/>
  <c r="M20" i="111" s="1"/>
  <c r="M16" i="105"/>
  <c r="M18" i="105"/>
  <c r="N22" i="102"/>
  <c r="M16" i="107"/>
  <c r="M18" i="107" s="1"/>
  <c r="M25" i="107" s="1"/>
  <c r="M15" i="108"/>
  <c r="M18" i="108" s="1"/>
  <c r="M16" i="109"/>
  <c r="M16" i="110"/>
  <c r="M21" i="110" s="1"/>
  <c r="M17" i="101"/>
  <c r="M15" i="101"/>
  <c r="M16" i="101"/>
  <c r="M16" i="100"/>
  <c r="M15" i="99"/>
  <c r="M16" i="99" s="1"/>
  <c r="M15" i="98"/>
  <c r="M16" i="98"/>
  <c r="M15" i="97"/>
  <c r="M16" i="97"/>
  <c r="M15" i="96"/>
  <c r="M16" i="95"/>
  <c r="M16" i="94"/>
  <c r="M15" i="94"/>
  <c r="M19" i="105" l="1"/>
  <c r="D12" i="16" s="1"/>
  <c r="D19" i="82"/>
  <c r="D16" i="82"/>
  <c r="M18" i="94"/>
  <c r="D14" i="82" s="1"/>
  <c r="M22" i="112"/>
  <c r="M29" i="112" s="1"/>
  <c r="D11" i="16"/>
  <c r="D12" i="82"/>
  <c r="D15" i="16"/>
  <c r="D20" i="16"/>
  <c r="D16" i="16"/>
  <c r="D17" i="16"/>
  <c r="M20" i="109"/>
  <c r="D18" i="16" s="1"/>
  <c r="D20" i="82"/>
  <c r="D13" i="82"/>
  <c r="M17" i="98"/>
  <c r="D18" i="82" s="1"/>
  <c r="D15" i="82"/>
  <c r="M20" i="104"/>
  <c r="D19" i="16" l="1"/>
  <c r="D21" i="82"/>
  <c r="D22" i="82" s="1"/>
  <c r="D17" i="82"/>
  <c r="D13" i="16"/>
  <c r="D23" i="16" s="1"/>
  <c r="M17" i="85"/>
  <c r="I16" i="85"/>
  <c r="H16" i="85"/>
  <c r="H15" i="85"/>
  <c r="M15" i="85" s="1"/>
  <c r="M16" i="85" l="1"/>
  <c r="G21" i="16"/>
  <c r="F21" i="16"/>
  <c r="H21" i="16" s="1"/>
  <c r="E21" i="28" s="1"/>
  <c r="I16" i="90"/>
  <c r="J15" i="90"/>
  <c r="J14" i="90"/>
  <c r="J13" i="90"/>
  <c r="J12" i="90"/>
  <c r="J10" i="90"/>
  <c r="J9" i="90"/>
  <c r="J16" i="90" l="1"/>
  <c r="E13" i="16" l="1"/>
  <c r="E11" i="16"/>
  <c r="E23" i="16" s="1"/>
  <c r="M24" i="108"/>
  <c r="M25" i="109"/>
  <c r="M25" i="111"/>
  <c r="F21" i="28"/>
  <c r="E20" i="16" l="1"/>
  <c r="M29" i="113"/>
  <c r="E16" i="16"/>
  <c r="E15" i="16"/>
  <c r="M26" i="111"/>
  <c r="E18" i="16"/>
  <c r="M26" i="109"/>
  <c r="E12" i="16"/>
  <c r="E17" i="16"/>
  <c r="M25" i="108"/>
  <c r="E14" i="16"/>
  <c r="E19" i="16"/>
  <c r="F20" i="16" l="1"/>
  <c r="H20" i="16" s="1"/>
  <c r="E20" i="28" s="1"/>
  <c r="F11" i="16"/>
  <c r="F23" i="16" s="1"/>
  <c r="M18" i="85"/>
  <c r="H11" i="16" l="1"/>
  <c r="F21" i="82"/>
  <c r="H21" i="82" s="1"/>
  <c r="D20" i="28" s="1"/>
  <c r="F20" i="28" s="1"/>
  <c r="G29" i="85"/>
  <c r="E11" i="82"/>
  <c r="E11" i="28" l="1"/>
  <c r="H23" i="16"/>
  <c r="D11" i="82"/>
  <c r="F11" i="82" s="1"/>
  <c r="H11" i="82" s="1"/>
  <c r="D11" i="28" s="1"/>
  <c r="F19" i="16"/>
  <c r="H19" i="16" s="1"/>
  <c r="E19" i="28" s="1"/>
  <c r="F11" i="28" l="1"/>
  <c r="C22" i="82"/>
  <c r="F20" i="82" l="1"/>
  <c r="H20" i="82" s="1"/>
  <c r="D22" i="28" s="1"/>
  <c r="F22" i="28" s="1"/>
  <c r="E19" i="82" l="1"/>
  <c r="E13" i="82"/>
  <c r="E12" i="82" l="1"/>
  <c r="E14" i="82"/>
  <c r="E18" i="82"/>
  <c r="E17" i="82"/>
  <c r="E15" i="82"/>
  <c r="M23" i="95"/>
  <c r="E16" i="82"/>
  <c r="F19" i="82" l="1"/>
  <c r="H19" i="82" s="1"/>
  <c r="D19" i="28" l="1"/>
  <c r="F19" i="28" s="1"/>
  <c r="G9" i="78" l="1"/>
  <c r="G10" i="78" s="1"/>
  <c r="G19" i="78"/>
  <c r="G20" i="78" s="1"/>
  <c r="G29" i="78"/>
  <c r="G30" i="78" s="1"/>
  <c r="G10" i="75"/>
  <c r="G13" i="75"/>
  <c r="G9" i="72"/>
  <c r="G14" i="72" s="1"/>
  <c r="G18" i="72"/>
  <c r="G19" i="72" s="1"/>
  <c r="G23" i="72"/>
  <c r="G28" i="72" s="1"/>
  <c r="G10" i="71"/>
  <c r="G12" i="71"/>
  <c r="G14" i="71"/>
  <c r="G16" i="71"/>
  <c r="G14" i="75" l="1"/>
  <c r="G17" i="71"/>
  <c r="F13" i="82"/>
  <c r="H13" i="82" s="1"/>
  <c r="D13" i="28" l="1"/>
  <c r="F16" i="82" l="1"/>
  <c r="F12" i="82"/>
  <c r="H12" i="82" s="1"/>
  <c r="H16" i="82" l="1"/>
  <c r="D16" i="28" s="1"/>
  <c r="F14" i="82"/>
  <c r="H14" i="82" s="1"/>
  <c r="D12" i="28"/>
  <c r="D14" i="28" l="1"/>
  <c r="F15" i="82"/>
  <c r="H15" i="82" s="1"/>
  <c r="D15" i="28" l="1"/>
  <c r="F10" i="82" l="1"/>
  <c r="E25" i="16"/>
  <c r="AB18" i="63"/>
  <c r="U18" i="63"/>
  <c r="T18" i="63"/>
  <c r="Q18" i="63"/>
  <c r="O17" i="63"/>
  <c r="W16" i="63"/>
  <c r="U16" i="63"/>
  <c r="U17" i="63" s="1"/>
  <c r="O16" i="63"/>
  <c r="I13" i="63"/>
  <c r="M13" i="63" s="1"/>
  <c r="H13" i="63"/>
  <c r="L13" i="63" s="1"/>
  <c r="V18" i="63" s="1"/>
  <c r="I12" i="63"/>
  <c r="M12" i="63" s="1"/>
  <c r="H12" i="63"/>
  <c r="J12" i="63" s="1"/>
  <c r="I11" i="63"/>
  <c r="M11" i="63"/>
  <c r="P11" i="63" s="1"/>
  <c r="T11" i="63" s="1"/>
  <c r="H11" i="63"/>
  <c r="L11" i="63" s="1"/>
  <c r="R11" i="63" s="1"/>
  <c r="R18" i="63" s="1"/>
  <c r="I10" i="63"/>
  <c r="J10" i="63" s="1"/>
  <c r="H10" i="63"/>
  <c r="L10" i="63"/>
  <c r="S10" i="63" s="1"/>
  <c r="I9" i="63"/>
  <c r="M9" i="63"/>
  <c r="H9" i="63"/>
  <c r="H14" i="63" s="1"/>
  <c r="L14" i="63" s="1"/>
  <c r="J11" i="63"/>
  <c r="J13" i="63"/>
  <c r="L9" i="63"/>
  <c r="P18" i="63" s="1"/>
  <c r="N25" i="15"/>
  <c r="N18" i="15"/>
  <c r="N26" i="15" s="1"/>
  <c r="J33" i="62"/>
  <c r="H30" i="62"/>
  <c r="H32" i="62" s="1"/>
  <c r="K20" i="62"/>
  <c r="M19" i="62"/>
  <c r="K19" i="62"/>
  <c r="D16" i="62"/>
  <c r="C16" i="62"/>
  <c r="D15" i="62"/>
  <c r="C15" i="62"/>
  <c r="D14" i="62"/>
  <c r="C14" i="62"/>
  <c r="E13" i="62"/>
  <c r="D12" i="62"/>
  <c r="C12" i="62"/>
  <c r="D11" i="62"/>
  <c r="C11" i="62"/>
  <c r="D10" i="62"/>
  <c r="C10" i="62"/>
  <c r="D9" i="62"/>
  <c r="E9" i="62" s="1"/>
  <c r="D8" i="62"/>
  <c r="E8" i="62" s="1"/>
  <c r="C23" i="16"/>
  <c r="C23" i="28"/>
  <c r="H10" i="82" l="1"/>
  <c r="D10" i="28" s="1"/>
  <c r="P9" i="63"/>
  <c r="P16" i="63" s="1"/>
  <c r="P17" i="63" s="1"/>
  <c r="I14" i="63"/>
  <c r="M14" i="63" s="1"/>
  <c r="S13" i="63"/>
  <c r="V13" i="63"/>
  <c r="S18" i="63"/>
  <c r="S11" i="63"/>
  <c r="T16" i="63"/>
  <c r="T17" i="63" s="1"/>
  <c r="R12" i="63"/>
  <c r="M10" i="63"/>
  <c r="Q10" i="63" s="1"/>
  <c r="V9" i="63"/>
  <c r="V16" i="63" s="1"/>
  <c r="V17" i="63" s="1"/>
  <c r="L12" i="63"/>
  <c r="S12" i="63" s="1"/>
  <c r="J9" i="63"/>
  <c r="J14" i="63" s="1"/>
  <c r="M15" i="63" s="1"/>
  <c r="E11" i="62"/>
  <c r="F17" i="16"/>
  <c r="H17" i="16" s="1"/>
  <c r="E17" i="28" s="1"/>
  <c r="F12" i="16"/>
  <c r="H12" i="16" s="1"/>
  <c r="E15" i="62"/>
  <c r="E16" i="62"/>
  <c r="C17" i="62"/>
  <c r="F14" i="16"/>
  <c r="H14" i="16" s="1"/>
  <c r="E14" i="28" s="1"/>
  <c r="F15" i="16"/>
  <c r="H15" i="16" s="1"/>
  <c r="E15" i="28" s="1"/>
  <c r="E14" i="62"/>
  <c r="F13" i="16"/>
  <c r="E10" i="62"/>
  <c r="E12" i="62"/>
  <c r="D17" i="62"/>
  <c r="F10" i="16"/>
  <c r="S16" i="63" l="1"/>
  <c r="S17" i="63" s="1"/>
  <c r="H13" i="16"/>
  <c r="E12" i="28"/>
  <c r="F12" i="28" s="1"/>
  <c r="N10" i="63"/>
  <c r="R10" i="63"/>
  <c r="R16" i="63" s="1"/>
  <c r="R17" i="63" s="1"/>
  <c r="Q16" i="63"/>
  <c r="Q17" i="63" s="1"/>
  <c r="F18" i="16"/>
  <c r="H18" i="16" s="1"/>
  <c r="E18" i="28" s="1"/>
  <c r="F16" i="16"/>
  <c r="H16" i="16" s="1"/>
  <c r="E16" i="28" s="1"/>
  <c r="F14" i="28"/>
  <c r="F15" i="28"/>
  <c r="E17" i="62"/>
  <c r="E13" i="28" l="1"/>
  <c r="N17" i="63"/>
  <c r="N16" i="63"/>
  <c r="F18" i="82"/>
  <c r="F16" i="28"/>
  <c r="E10" i="28"/>
  <c r="F13" i="28" l="1"/>
  <c r="E23" i="28"/>
  <c r="H18" i="82"/>
  <c r="H22" i="82" s="1"/>
  <c r="F22" i="82"/>
  <c r="D18" i="28"/>
  <c r="F10" i="28"/>
  <c r="F18" i="28" l="1"/>
  <c r="D23" i="28"/>
  <c r="F17" i="82"/>
  <c r="H17" i="82" l="1"/>
  <c r="D17" i="28" l="1"/>
  <c r="F17" i="28" l="1"/>
  <c r="F23" i="28" s="1"/>
</calcChain>
</file>

<file path=xl/sharedStrings.xml><?xml version="1.0" encoding="utf-8"?>
<sst xmlns="http://schemas.openxmlformats.org/spreadsheetml/2006/main" count="2357" uniqueCount="484">
  <si>
    <t>TRƯỜNG ĐẠI HỌC SƯ PHẠM KỸ THUẬT NAM ĐỊNH</t>
  </si>
  <si>
    <t>Mẫu 9</t>
  </si>
  <si>
    <t xml:space="preserve">                Khoa:</t>
  </si>
  <si>
    <r>
      <t>KHOA:</t>
    </r>
    <r>
      <rPr>
        <sz val="11"/>
        <rFont val="Times New Roman"/>
        <family val="1"/>
      </rPr>
      <t>………………..</t>
    </r>
  </si>
  <si>
    <t xml:space="preserve">                Bộ Môn</t>
  </si>
  <si>
    <t>BỘ MÔN…………………</t>
  </si>
  <si>
    <t xml:space="preserve">BẢNG KÊ THANH TOÁN GIỜ HƯỚNG DẪN THỰC TẬP, THỰC TẬP TỐT NGHIỆP 
</t>
  </si>
  <si>
    <t>Học kỳ ……….. năm học ……………</t>
  </si>
  <si>
    <t>STT</t>
  </si>
  <si>
    <t>Họ và tên</t>
  </si>
  <si>
    <t>Số SV</t>
  </si>
  <si>
    <t>Số tuần hướng dẫn</t>
  </si>
  <si>
    <t>Số giờ chuẩn/tuần/SV</t>
  </si>
  <si>
    <t>Tổng cộng số giờ chuẩn</t>
  </si>
  <si>
    <t>Số giờ trừ vào định mức công tác (nếu có)</t>
  </si>
  <si>
    <t>Số giờ còn lại thanh toán</t>
  </si>
  <si>
    <t>Đơn giá</t>
  </si>
  <si>
    <t>Thành tiền</t>
  </si>
  <si>
    <t>Ký nhận</t>
  </si>
  <si>
    <t>Cộng</t>
  </si>
  <si>
    <t>xxx</t>
  </si>
  <si>
    <t>Nam Định, ngày…….tháng……..năm……</t>
  </si>
  <si>
    <t>TRƯỞNG PHÒNG ĐÀO TẠO</t>
  </si>
  <si>
    <t>TRƯỞNG KHOA…</t>
  </si>
  <si>
    <t>TRƯỞNG BỘ MÔN….</t>
  </si>
  <si>
    <t>BAN GIÁM HIỆU</t>
  </si>
  <si>
    <t>KẾ TOÁN TRƯỞNG</t>
  </si>
  <si>
    <t>Mẫu 8</t>
  </si>
  <si>
    <t>BẢNG KÊ GIỜ HƯỚNG DẪN THỰC TẬP, THỰC TẬP TỐT NGHIỆP</t>
  </si>
  <si>
    <t>Học phần</t>
  </si>
  <si>
    <t>Lớp</t>
  </si>
  <si>
    <t>Sĩ số SV</t>
  </si>
  <si>
    <t>Số tuần thực tập</t>
  </si>
  <si>
    <t>Tổng giờ chuẩn (đã quy đổi)</t>
  </si>
  <si>
    <t>(1)</t>
  </si>
  <si>
    <t>(2)</t>
  </si>
  <si>
    <t>(3)</t>
  </si>
  <si>
    <t>(4)</t>
  </si>
  <si>
    <t>(5)</t>
  </si>
  <si>
    <t>(7)</t>
  </si>
  <si>
    <t>(9)</t>
  </si>
  <si>
    <t>Thực tập tốt nghiệp 1</t>
  </si>
  <si>
    <t>Thực tập tốt nghiệp 2</t>
  </si>
  <si>
    <t>Thực tập xí nghiệp</t>
  </si>
  <si>
    <t>Thực tập sản xuất</t>
  </si>
  <si>
    <t>………</t>
  </si>
  <si>
    <t xml:space="preserve">                      Nam Định, ngày……. tháng …... năm …..</t>
  </si>
  <si>
    <t>* Ghi chú:</t>
  </si>
  <si>
    <t>1. Cét (5): Thùc tËp tèt nghiÖp ghi (sè tuÇn), thùc tËp s¶n xuÊt ghi (sè ngµy) thùc hiÖn cña CBQL</t>
  </si>
  <si>
    <t>2. Cột (7):  Đối với thực tập tốt nghiệp ghi  (0,5 giờ chuẩn/HSSV/1 tuần) còn thực tập sản xuất ghi (3 giờ/ngày)</t>
  </si>
  <si>
    <t>Mẫu 1</t>
  </si>
  <si>
    <t>KHOA: CNTT</t>
  </si>
  <si>
    <t>BỘ MÔN: HTTT &amp; CNPM</t>
  </si>
  <si>
    <t>BẢNG KÊ THANH TOÁN VƯỢT ĐỊNH MỨC CÔNG TÁC</t>
  </si>
  <si>
    <t>Số giờ chuẩn định mức công tác</t>
  </si>
  <si>
    <t>Số giờ thanh toán vượt định mức công tác học kỳ I</t>
  </si>
  <si>
    <t>Số giờ thanh toán vượt định mức công tác học kỳ II</t>
  </si>
  <si>
    <t>Số giờ thanh toán vượt định mức công tác cả năm</t>
  </si>
  <si>
    <t>Ghi chú</t>
  </si>
  <si>
    <t>NguyÔn ThÕ Vinh</t>
  </si>
  <si>
    <t>§ç ThÞ Hång LÜnh</t>
  </si>
  <si>
    <t>Vò ThÞ Ph­¬ng</t>
  </si>
  <si>
    <t>Phïng T T HiÒn</t>
  </si>
  <si>
    <t>§Æng ThÞ HiÒn</t>
  </si>
  <si>
    <t>TrÇn ThÞ Duyªn</t>
  </si>
  <si>
    <t>Bïi Thu H¶i</t>
  </si>
  <si>
    <t>Ph¹m ThÞ Cóc</t>
  </si>
  <si>
    <t>TRƯỞNG KHOA CNTT</t>
  </si>
  <si>
    <t>Nguyễn Thị Thu Thủy</t>
  </si>
  <si>
    <t>Nguyễn Thế Vinh</t>
  </si>
  <si>
    <t>Mẫu 6</t>
  </si>
  <si>
    <t>KHOA: CÔNG NGHỆ THÔNG TIN</t>
  </si>
  <si>
    <t>BỘ MÔN HTTT &amp; CNPM</t>
  </si>
  <si>
    <t>BẢNG TỔNG HỢP GIỜ HƯỚNG DẪN VÀ ĐÁNH GIÁ ĐỒ ÁN MÔN HỌC,
ĐỒ ÁN KHÓA LUẬN TỐT NGHIỆP</t>
  </si>
  <si>
    <t>TT</t>
  </si>
  <si>
    <t>Công việc</t>
  </si>
  <si>
    <t xml:space="preserve">Lớp </t>
  </si>
  <si>
    <t>Số tín chỉ</t>
  </si>
  <si>
    <t xml:space="preserve">Hệ số </t>
  </si>
  <si>
    <t>Tổng số giờ chuẩn (đã quy đổi)</t>
  </si>
  <si>
    <t>Hướng dẫn đồ án kỹ thuật lập trình</t>
  </si>
  <si>
    <t>Hướng dẫn đồ án chuyên môn</t>
  </si>
  <si>
    <t>Đồ án, khóa luận tốt nghiệp</t>
  </si>
  <si>
    <t>Đánh giá đồ án, khóa luận tốt nghiệp</t>
  </si>
  <si>
    <t>Mẫu 5</t>
  </si>
  <si>
    <t xml:space="preserve">                Khoa: CNTT</t>
  </si>
  <si>
    <r>
      <t>KHOA: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  <charset val="163"/>
      </rPr>
      <t>CNTT</t>
    </r>
  </si>
  <si>
    <t xml:space="preserve">              </t>
  </si>
  <si>
    <t>BẢNG KÊ GIỜ HƯỚNG DẪN ĐỒ ÁN MÔN HỌC, 
ĐỒ ÁN KHÓA LUẬN TỐT NGHIỆP</t>
  </si>
  <si>
    <t>Sĩ số</t>
  </si>
  <si>
    <t>Hệ số</t>
  </si>
  <si>
    <t>Số giờ chuẩn (đã quy đổi)</t>
  </si>
  <si>
    <t>Hướng dẫn đồ án môn học</t>
  </si>
  <si>
    <t>Đồ án chuyên môn</t>
  </si>
  <si>
    <t xml:space="preserve">Đồ án kỹ thuật lập trình </t>
  </si>
  <si>
    <t>Mẫu 4</t>
  </si>
  <si>
    <t>BỘ MÔN : HỆ THỐNG THÔNG TIN &amp;CNPM</t>
  </si>
  <si>
    <t>BẢNG KÊ GIỜ COI HỎI CHẤM THI</t>
  </si>
  <si>
    <t>Häc phÇn/M«n häc/Module</t>
  </si>
  <si>
    <t>Líp</t>
  </si>
  <si>
    <t>SÜ sè</t>
  </si>
  <si>
    <t>TiÕt/giê</t>
  </si>
  <si>
    <t>H×nh thøc thi</t>
  </si>
  <si>
    <t>Quy vÒ giê chuÈn</t>
  </si>
  <si>
    <t>Tæng céng</t>
  </si>
  <si>
    <t>LT</t>
  </si>
  <si>
    <t>MD</t>
  </si>
  <si>
    <t>Coi thi</t>
  </si>
  <si>
    <t>ChÊm thi</t>
  </si>
  <si>
    <t>VĐ</t>
  </si>
  <si>
    <t>Nhập môn chương trình dịch</t>
  </si>
  <si>
    <t>SQL Server</t>
  </si>
  <si>
    <t xml:space="preserve"> TRƯỞNG PHÒNG ĐÀO TẠO</t>
  </si>
  <si>
    <t xml:space="preserve">     TRƯỞNG KHOA CNTT</t>
  </si>
  <si>
    <t>Mẫu  3</t>
  </si>
  <si>
    <t xml:space="preserve">                Bộ Mụn</t>
  </si>
  <si>
    <t>BẢNG TỔNG HỢP GIỜ COI THI, CHẤM THI</t>
  </si>
  <si>
    <t>Số giờ coi thi</t>
  </si>
  <si>
    <t xml:space="preserve">Số giờ chấm thi </t>
  </si>
  <si>
    <t>Tổng số giờ chuẩn thực hiện (đã quy đổi)</t>
  </si>
  <si>
    <t>Phương</t>
  </si>
  <si>
    <t>M Huong</t>
  </si>
  <si>
    <t>T.ThiÖn</t>
  </si>
  <si>
    <t>T.Long</t>
  </si>
  <si>
    <t>T.B×nh</t>
  </si>
  <si>
    <t>C.H­¬ng</t>
  </si>
  <si>
    <t>t.Ph­¬ng</t>
  </si>
  <si>
    <t>C.Nhung</t>
  </si>
  <si>
    <t>Phạm Hùng Phú</t>
  </si>
  <si>
    <t>Đỗ Thị Hồng Lĩnh</t>
  </si>
  <si>
    <t>Vũ Thị Phương</t>
  </si>
  <si>
    <t>Trần Thị Thuận</t>
  </si>
  <si>
    <t xml:space="preserve">Trần Thị Duyên </t>
  </si>
  <si>
    <t>Phùng Thị Thu Hiền</t>
  </si>
  <si>
    <t>Bùi Thu Hải</t>
  </si>
  <si>
    <t>Phạm Thị Cúc</t>
  </si>
  <si>
    <t xml:space="preserve">TRƯỞNG PHÒNG ĐÀO TẠO </t>
  </si>
  <si>
    <t>Số giờ chuẩn thực hiện (đã quy đổi)</t>
  </si>
  <si>
    <t>Số giờ thanh toán vượt định mức công tác</t>
  </si>
  <si>
    <t>Số giờ giảng dạy</t>
  </si>
  <si>
    <t>Số giờ công tác khác</t>
  </si>
  <si>
    <t>Tổng số giờ chuẩn thực hiện</t>
  </si>
  <si>
    <t>Mẫu 2</t>
  </si>
  <si>
    <t>KHOA: Công nghệ thông tin</t>
  </si>
  <si>
    <t>BẢNG KÊ GIỜ GIẢNG DẠY, NCKH VÀ CÔNG TÁC KHÁC</t>
  </si>
  <si>
    <t xml:space="preserve">Định mức công tác: 248  giờ </t>
  </si>
  <si>
    <t>Lớp học phần/lớp (nghề)</t>
  </si>
  <si>
    <t>Giờ thực giảng</t>
  </si>
  <si>
    <t>Số giờ HD SV tự học và tiếp xúc SV</t>
  </si>
  <si>
    <t>LT
 (tiết)</t>
  </si>
  <si>
    <t>TN, TL
(tiết)</t>
  </si>
  <si>
    <t>TH (tuần)</t>
  </si>
  <si>
    <t>Modul</t>
  </si>
  <si>
    <t>HS sĩ số quy đổi (ĐH, CĐ)</t>
  </si>
  <si>
    <t>HS sĩ số quy đổi (CĐN)</t>
  </si>
  <si>
    <t>HSGD</t>
  </si>
  <si>
    <t>Số giờ</t>
  </si>
  <si>
    <t>Số tuần quy đổi</t>
  </si>
  <si>
    <t>(6)</t>
  </si>
  <si>
    <t>(8)</t>
  </si>
  <si>
    <t>(10)</t>
  </si>
  <si>
    <t>(11)</t>
  </si>
  <si>
    <t>(12)</t>
  </si>
  <si>
    <t>(13)</t>
  </si>
  <si>
    <t>(14)</t>
  </si>
  <si>
    <t>I - Giảng dạy học phần, môn học, mô-đun</t>
  </si>
  <si>
    <t>Tổng</t>
  </si>
  <si>
    <t>II - Các công tác khác</t>
  </si>
  <si>
    <t>Hoạt động chuyên môn và các nhiệm vụ khác</t>
  </si>
  <si>
    <t>Tổng cộng (I+II)</t>
  </si>
  <si>
    <t>Ghi chú:</t>
  </si>
  <si>
    <t>1. Mục chức danh: Ghi giảng viên, GVC, giáo viên, giảng viên tập sự, giáo viên tập sự….</t>
  </si>
  <si>
    <t>2. Mục mức: Ghi mức của hệ số lương (mức 1 hoặc mức 2)</t>
  </si>
  <si>
    <t>3. Mục (a):  Ghi các công việc và thời gian được giảm định mức công tác (như học cao học, thai sản, tập sự, con nhỏ…)</t>
  </si>
  <si>
    <t>4. Cột (11):  Hệ số sĩ số quy đổi dùng để ghi cho cả lý thuyết và thực hành (bảng 15 + bảng 16) của ĐH - CĐ</t>
  </si>
  <si>
    <t>5. Cột (12): Hệ số sĩ số quy đổi dùng để ghi cho cả lý thuyết, thực hành modul (bảng 5 + bảng 6) CĐN - TCN</t>
  </si>
  <si>
    <t>6. Cột (13): Hệ số niên chế giảng dạy đối với giáo viên giảng dạy cao đẳng, đại học hoặc giảng viên giảng dạy CĐN, TCN</t>
  </si>
  <si>
    <t>* P.TRƯỞNG BỘ MÔN yêu cầu CBGD kiểm tra và xác nhận nội dung bảng kê trước khi trình Trưởng khoa ký duyệt.</t>
  </si>
  <si>
    <t>Chức danh: Giảng viên</t>
  </si>
  <si>
    <t>Hệ số lương: 3,00</t>
  </si>
  <si>
    <t>Phó bí thư đoàn trường</t>
  </si>
  <si>
    <t>Họ và tên: Vũ Thị Phương</t>
  </si>
  <si>
    <t>Coi thi, chấm thi</t>
  </si>
  <si>
    <t>Họ và tên: Đỗ Thị Hồng Lĩnh</t>
  </si>
  <si>
    <t>Tổng I</t>
  </si>
  <si>
    <t>Họ và tên: Phùng Thị Thu Hiền</t>
  </si>
  <si>
    <t>Họ và tên: Đặng Thị Hiền</t>
  </si>
  <si>
    <t>Họ và tên: Bùi Thu Hải</t>
  </si>
  <si>
    <t>Họ và tên: Phạm Thị Cúc</t>
  </si>
  <si>
    <t xml:space="preserve"> </t>
  </si>
  <si>
    <t>Lập trình cơ sở dữ liệu</t>
  </si>
  <si>
    <t>Học kỳ hè năm học 2016 - 2017</t>
  </si>
  <si>
    <t>Đặng Thị Hiền</t>
  </si>
  <si>
    <t xml:space="preserve">           Nam Định, ngày…….tháng……..năm 2017</t>
  </si>
  <si>
    <t>TRƯỞNG BỘ MÔN</t>
  </si>
  <si>
    <t>Chấm thi</t>
  </si>
  <si>
    <t>Phú</t>
  </si>
  <si>
    <t>Vinh</t>
  </si>
  <si>
    <t>Hải</t>
  </si>
  <si>
    <t>Đ.Hiền</t>
  </si>
  <si>
    <t>P.Hiền</t>
  </si>
  <si>
    <t>Cúc</t>
  </si>
  <si>
    <t>Duyên</t>
  </si>
  <si>
    <t>Thuận</t>
  </si>
  <si>
    <t>Lĩnh</t>
  </si>
  <si>
    <t>DH_HL.01</t>
  </si>
  <si>
    <t>Lập trình hướng đối tượng</t>
  </si>
  <si>
    <t>CD_HL.01</t>
  </si>
  <si>
    <t>Tin học 1</t>
  </si>
  <si>
    <t>CĐN-HL01</t>
  </si>
  <si>
    <t>Tổng cộng</t>
  </si>
  <si>
    <t xml:space="preserve">           Nam Định, ngày    tháng    năm 2017</t>
  </si>
  <si>
    <t>Học kỳ I, năm học 2013-2014</t>
  </si>
  <si>
    <t>Họ và tên: Trần Thị Hồng Nhung</t>
  </si>
  <si>
    <t>Chức danh: Kiêm giảng</t>
  </si>
  <si>
    <t xml:space="preserve">Hệ số lương: </t>
  </si>
  <si>
    <t>………………………………………………………………….(a)</t>
  </si>
  <si>
    <t>Định mức công tác: 0  giờ (mức 1….)</t>
  </si>
  <si>
    <t>CĐN-ĐTCN 7</t>
  </si>
  <si>
    <t>CĐN-ÔTÔ 7</t>
  </si>
  <si>
    <t>Phó, Trưởng khoa, BM…</t>
  </si>
  <si>
    <t xml:space="preserve">Hướng dẫn đồ án…... </t>
  </si>
  <si>
    <t>Quản lý SV đi thực tập trải nghiệm (từ ngày……..đến ngày…….)</t>
  </si>
  <si>
    <t>Nam Định, ngày ……tháng….năm…..</t>
  </si>
  <si>
    <t>* Trưởng bộ môn yêu cầu CBGD kiểm tra và xác nhận nội dung bảng kê trước khi trình Trưởng khoa ký duyệt.</t>
  </si>
  <si>
    <t>Hệ quản trị cơ sở dữ liệu-1-18 (ĐL12.01)</t>
  </si>
  <si>
    <t xml:space="preserve">Chủ tịch công đoàn </t>
  </si>
  <si>
    <t>Hướng dẫn đồ án tốt nghiệp</t>
  </si>
  <si>
    <t>3. Bùi Thu Hải</t>
  </si>
  <si>
    <t>2. Họ và tên: Phùng Thị Thu Hiền</t>
  </si>
  <si>
    <t>Lập trình Java-1-19 (ĐL12.02)-1.3.31</t>
  </si>
  <si>
    <t>Phân tích và thiết kế HTTT-1-19 (ĐH12.01)-1.2.10</t>
  </si>
  <si>
    <t>Hệ điều hành LINUX-1-19 (ĐL12.02)-1.3.31</t>
  </si>
  <si>
    <t>Thực hành lập trình cơ sở dữ liệu-1-19 (ĐH11.04)-3.3.03</t>
  </si>
  <si>
    <t>Ngôn ngữ hình thức-1-19 (ĐL12.01)-1.2.30</t>
  </si>
  <si>
    <t>Ngôn ngữ hình thức-1-19 (ĐL12.02)-1.3.31</t>
  </si>
  <si>
    <t>Đồ án kỹ thuật lập trình-1-19 (ĐH11.01)-3.4.03</t>
  </si>
  <si>
    <t>SQL Server-1-19 (ĐH12.01)-1.2.10</t>
  </si>
  <si>
    <t>Tin học ứng dụng trong KD-1-19 (ĐH12.01)-2.2.09</t>
  </si>
  <si>
    <t>Kiến trúc máy tính-1-19 (ĐL12.01)-1.2.30</t>
  </si>
  <si>
    <t>TH khai thác phần mềm đồ họa-1-19 (ĐL12.02)-2.2.31</t>
  </si>
  <si>
    <t>Công nghệ phần mềm-1-19 (ĐH11.01)-3.4.03</t>
  </si>
  <si>
    <t>Kiến trúc máy tính-1-19 (ĐH12.01)-1.2.10</t>
  </si>
  <si>
    <t>Cơ sở dữ liệu phân tán-1-19 (ĐH11.01)-3.4.03</t>
  </si>
  <si>
    <t>Cơ sở dữ liệu quan hệ-1-19 (ĐH13.02)-1.1.26</t>
  </si>
  <si>
    <t>Hướng dẫn tốt nghiệp</t>
  </si>
  <si>
    <t>Bí thư Liên chi đoàn Khoa</t>
  </si>
  <si>
    <t>Hệ điều hành mạng-1-19 (ĐH12.01)-1.2.10</t>
  </si>
  <si>
    <t>Lập trình cơ sở dữ liệu-1-19 (ĐL12.01)-1.3.31</t>
  </si>
  <si>
    <t>Thiết kế mạng-1-19 (ĐS10.02)-1.1.01</t>
  </si>
  <si>
    <t>Hệ điều hành LINUX-1-19 (ĐL12.01)-1.2.30</t>
  </si>
  <si>
    <t>TH tích hợp và an toàn hệ thống-1-19 (ĐL12.02)-2.2.30</t>
  </si>
  <si>
    <t>Cơ sở dữ liệu quan hệ-1-19 (ĐL13.01)_BS</t>
  </si>
  <si>
    <t>Cơ sở dữ liệu quan hệ-1-19 (ĐL13.01)</t>
  </si>
  <si>
    <t>Cơ sở dữ liệu quan hệ-1-19 (ĐH13.01)-1.1.25</t>
  </si>
  <si>
    <t>Hệ quản trị cơ sở dữ liệu-1-19 (ĐL13.01)_BS</t>
  </si>
  <si>
    <t>Hệ quản trị cơ sở dữ liệu-1-19 (ĐL13.01)</t>
  </si>
  <si>
    <t>§inh Gia Tr­êng</t>
  </si>
  <si>
    <t>TrÇn V¨n Long</t>
  </si>
  <si>
    <t>Họ và tên: Đinh Gia Trường</t>
  </si>
  <si>
    <t>Đinh Gia Trường</t>
  </si>
  <si>
    <t>Lập trình Java-1-19 (ĐL12.01)-1.3.31</t>
  </si>
  <si>
    <t>BỘ MÔN: CNTT</t>
  </si>
  <si>
    <t>Học kỳ  I năm học 2019 - 2020</t>
  </si>
  <si>
    <t>Đồ án kỹ thuật lập trình-2-19 (ĐL12.01)-1.2.29</t>
  </si>
  <si>
    <t>Phân tích và thiết kế hệ thống thông tin-2-19 (ĐL12.01)-1.2.29</t>
  </si>
  <si>
    <t>Thực hành lập trình cơ sở dữ liệu-2-19 (ĐL12.01)-1.1.28</t>
  </si>
  <si>
    <t>Thực hành khai thác phần mềm đồ họa-2-19 (ĐL13.02)</t>
  </si>
  <si>
    <t>Lập trình cơ sở dữ liệu-2-19 (ĐH12.01)-1.3.10</t>
  </si>
  <si>
    <t>Ngôn ngữ hình thức-2-19 (ĐH12.01)-1.3.10</t>
  </si>
  <si>
    <t>Thực hành lập trình cơ sở dữ liệu-2-19 (ĐL12.03)-1.1.29</t>
  </si>
  <si>
    <t>Ngôn ngữ hình thức-2-19 (ĐL13.01)</t>
  </si>
  <si>
    <t>Lập trình ứng dụng-2-19 (ĐH11.01)-2.2.02</t>
  </si>
  <si>
    <t>Hệ quản trị cơ sở dữ liệu-2-19 (ĐH13.01)-3.4.17</t>
  </si>
  <si>
    <t>Phân tích và thiết kế hệ thống thông tin-2-19 (ĐL12.01)-1.2.28</t>
  </si>
  <si>
    <t>Thực hành lập trình cơ sở dữ liệu-2-19 (ĐL12.02)-2.2.28</t>
  </si>
  <si>
    <t>Thực hành khai thác phần mềm đồ họa-2-19 (ĐL13.01)</t>
  </si>
  <si>
    <t>Tin học ứng dụng trong kế toán-2-19 (ĐH12.01)-2.2.09</t>
  </si>
  <si>
    <t>Hệ quản trị cơ sở dữ liệu-2-19 (ĐH13.02)-5.6.17</t>
  </si>
  <si>
    <t>Thực hành khai thác phần mềm văn phòng-2-19 (ĐH13.01)-3.3.17</t>
  </si>
  <si>
    <t>Thực hành lập trình cơ sở dữ liệu-2-19 (ĐL12.04)-2.2.29</t>
  </si>
  <si>
    <t>Thực hành lập trình cơ bản-2-19 (ĐH12.01)-1.1.10</t>
  </si>
  <si>
    <t>SQL server-2-19 (ĐL13.01)</t>
  </si>
  <si>
    <t>Đồ án kỹ thuật lập trình-2-19 (ĐH11.01)</t>
  </si>
  <si>
    <t>Hệ điều hành LINUX-2-19 (ĐH11.01)-1.2.02</t>
  </si>
  <si>
    <t>Lập trình mạng-2-19 (ĐH12.01)-1.3.10</t>
  </si>
  <si>
    <t>Thực hành tích hợp và an toàn hệ thống-2-19 (ĐH12.02)-2.2.10</t>
  </si>
  <si>
    <t>Thực hành lập trình Web-2-19 (ĐL12.04)-2.2.29</t>
  </si>
  <si>
    <t>Thực hành tích hợp và an toàn hệ thống-2-19 (ĐL12.01)-1.1.29</t>
  </si>
  <si>
    <t>Hệ điều hành LINUX-2-19 (ĐL13.01)</t>
  </si>
  <si>
    <t>NguyÔn V¨n Trung</t>
  </si>
  <si>
    <t>Họ và tên: Nguyễn Văn Trung</t>
  </si>
  <si>
    <t>Lập trình trên nền Web-1-19 (ĐH11.01)-3.4.03</t>
  </si>
  <si>
    <t>Lập trình mã nguồn mở-1-19 (ĐL12.01)-1.3.31</t>
  </si>
  <si>
    <t>TH tích hợp và an toàn hệ thống-1-19 (ĐL12.01)-1.1.30</t>
  </si>
  <si>
    <t>Đồ án chuyên môn-1-19 (ĐS10.01)-1.1.01</t>
  </si>
  <si>
    <t>Hướng dẫn đồ án TN DS10</t>
  </si>
  <si>
    <t>Họ và tên: Hoàng Thị Hồng Hà</t>
  </si>
  <si>
    <t>Mạng không dây và di động-1-19 (ĐS10.02)-1.1.01</t>
  </si>
  <si>
    <t>Truyền số liệu-1-19 (ĐH12.01)-1.2.10</t>
  </si>
  <si>
    <t>Nhập môn tin học-1-19 (ĐH14.05)</t>
  </si>
  <si>
    <t>Lập trình mã nguồn mở-2-19 (ĐH11.01)-1.2.02</t>
  </si>
  <si>
    <t>Thực hành lập trình thiết bị di động-2-19 (ĐH11.02)-2.2.02</t>
  </si>
  <si>
    <t>Lập trình mã nguồn mở-2-19 (ĐL12.01)-1.2.28</t>
  </si>
  <si>
    <t>Đồ án chuyên môn-2-19 (ĐH11.02)</t>
  </si>
  <si>
    <t>Thực hành tích hợp và an toàn hệ thống-2-19 (ĐH12.03)-3.3.10</t>
  </si>
  <si>
    <t>Thực hành lập trình Web-2-19 (ĐL12.01)-1.1.28</t>
  </si>
  <si>
    <t>Lập trình mạng-2-19 (ĐL13.01)</t>
  </si>
  <si>
    <t>Nguyễn Văn Trung</t>
  </si>
  <si>
    <t>1. Họ và tên: Nguyễn Văn Trung</t>
  </si>
  <si>
    <t>Học kỳ II, năm học  2019-2020</t>
  </si>
  <si>
    <t>Năm học  2019- 2020</t>
  </si>
  <si>
    <t>Học kỳ I, năm học  2019- 2020</t>
  </si>
  <si>
    <t>Học kỳ I, năm học 2019-2020</t>
  </si>
  <si>
    <t>Nam Định, ngày      tháng      năm 2020</t>
  </si>
  <si>
    <t>Vũ Công Đoàn</t>
  </si>
  <si>
    <t>Hoàng Thị Hồng Hà</t>
  </si>
  <si>
    <t>Dạy lớp chứng chỉ tin học Tin CBK2-20</t>
  </si>
  <si>
    <t>Dạy lớp chứng chỉ tin học Tin CBK14-19</t>
  </si>
  <si>
    <t>Dạy lớp chứng chỉ tin học Tin CBK15-19</t>
  </si>
  <si>
    <t>Dạy lớp chứng chỉ tin học Tin CBK12-19</t>
  </si>
  <si>
    <t>P. Trưởng bộ môn(từ 1/3/2020)</t>
  </si>
  <si>
    <t>KHOA CÔNG NGHỆ THÔNG TIN</t>
  </si>
  <si>
    <t>BẢNG PHÂN CÔNG CÁN BỘ GIẢNG DẠY</t>
  </si>
  <si>
    <t>Học kỳ hè năm học 2019-2020</t>
  </si>
  <si>
    <t>Cán bộ giảng dạy</t>
  </si>
  <si>
    <t>Lớp học phần/Tên học phần/ Môn học/ Mô-đun</t>
  </si>
  <si>
    <t>Số TC (Số giờ)</t>
  </si>
  <si>
    <t>Hình thức thi</t>
  </si>
  <si>
    <t>Hệ số sĩ số</t>
  </si>
  <si>
    <t>Hệ số giảng dạy</t>
  </si>
  <si>
    <t>Quy đổi về giờ chuẩn</t>
  </si>
  <si>
    <t>Tổng số giờ thực hiện (gc)</t>
  </si>
  <si>
    <t>Lập trình cơ sở dữ liệu-2-19-2 (DH_HL.01)</t>
  </si>
  <si>
    <t>20 tiết đầu</t>
  </si>
  <si>
    <t>25 tiết cuối</t>
  </si>
  <si>
    <t>Nhập môn chương trình dịch-2-19-2 (DH_HL.01)</t>
  </si>
  <si>
    <t>Nguyễn Thị Thu Hằng</t>
  </si>
  <si>
    <t>Cơ sở dữ liệu quan hệ-2-19-2 (DH_HL.01)</t>
  </si>
  <si>
    <t>Nguyên lý hệ điều hành-2-19-2 (DH_HL.01)</t>
  </si>
  <si>
    <t>Phân tích và thiết kế hệ thống thông tin-2-19-2 (DH_HL.01)</t>
  </si>
  <si>
    <t>15 tiết đầu</t>
  </si>
  <si>
    <t>30 tiết cuối</t>
  </si>
  <si>
    <t>Nam Định, ngày 11 tháng 06 năm 2020</t>
  </si>
  <si>
    <t>PHÒNG ĐÀO TẠO</t>
  </si>
  <si>
    <t>KHOA CNTT</t>
  </si>
  <si>
    <t>BỘ MÔN CNTT</t>
  </si>
  <si>
    <t>Họ và tên: Nguyễn Thị Thu Hằng</t>
  </si>
  <si>
    <t>Hình Thức dạy</t>
  </si>
  <si>
    <t>TC</t>
  </si>
  <si>
    <t>L</t>
  </si>
  <si>
    <t>T</t>
  </si>
  <si>
    <t>Đ</t>
  </si>
  <si>
    <t>Số giờ giảng</t>
  </si>
  <si>
    <t>LT/ TH/MĐ/ĐA</t>
  </si>
  <si>
    <t>Thí nghiệm, thảo luận</t>
  </si>
  <si>
    <t>HD tự học</t>
  </si>
  <si>
    <t>Chức danh</t>
  </si>
  <si>
    <t xml:space="preserve">Tổng </t>
  </si>
  <si>
    <t>Phùng T T Hiền</t>
  </si>
  <si>
    <t>Trần Thị Duyên</t>
  </si>
  <si>
    <t xml:space="preserve">Họ và tên: Trần Thị Duyên </t>
  </si>
  <si>
    <t xml:space="preserve">Định mức công tác: </t>
  </si>
  <si>
    <t>giờ</t>
  </si>
  <si>
    <t>ĐS10-01</t>
  </si>
  <si>
    <t>ĐH11-01</t>
  </si>
  <si>
    <t>DH11-01</t>
  </si>
  <si>
    <t>ĐS-CNTT10</t>
  </si>
  <si>
    <t>ĐH11.02</t>
  </si>
  <si>
    <t>2. Họ và tên:Vũ Thị Phương</t>
  </si>
  <si>
    <t>Đồ án kỹ thuật lập trình</t>
  </si>
  <si>
    <t>DL12-01</t>
  </si>
  <si>
    <t>Học kỳ II năm học 2019 - 2020</t>
  </si>
  <si>
    <t>Hệ điều hành LINUX</t>
  </si>
  <si>
    <t>Nguyên lý hệ điều hành</t>
  </si>
  <si>
    <t>ĐH12.01</t>
  </si>
  <si>
    <t>Lập trình mạng</t>
  </si>
  <si>
    <t>Ngôn ngữ hình thức</t>
  </si>
  <si>
    <t>Tin học ứng dụng trong kế toán</t>
  </si>
  <si>
    <t>Hệ quản trị cơ sở dữ liệu</t>
  </si>
  <si>
    <t>ĐH13-01</t>
  </si>
  <si>
    <t>ĐH13-02</t>
  </si>
  <si>
    <t>Phân tích và thiết kế hệ thống thông tin</t>
  </si>
  <si>
    <t>ĐL12-01</t>
  </si>
  <si>
    <t>ĐL12-02</t>
  </si>
  <si>
    <t>Mạng máy tính</t>
  </si>
  <si>
    <t>ĐL13-01</t>
  </si>
  <si>
    <t>Cơ sở dữ liệu quan hệ</t>
  </si>
  <si>
    <t>chấm thi</t>
  </si>
  <si>
    <t>ĐL12.01</t>
  </si>
  <si>
    <t>LT11B_HL.01</t>
  </si>
  <si>
    <t>Kiến trúc máy tính</t>
  </si>
  <si>
    <t>Hệ điều hành mạng</t>
  </si>
  <si>
    <t>Công nghệ phần mềm</t>
  </si>
  <si>
    <t>ĐL12.02</t>
  </si>
  <si>
    <t>ĐL13.01</t>
  </si>
  <si>
    <t>ĐH11.01</t>
  </si>
  <si>
    <t>Cơ sở dữ liệu phân tán</t>
  </si>
  <si>
    <t>CĐ22.01</t>
  </si>
  <si>
    <t>Tin học</t>
  </si>
  <si>
    <t>ĐH13.02</t>
  </si>
  <si>
    <t>ĐH13.01</t>
  </si>
  <si>
    <t>Tin học ứng dụng trong kinh doanh</t>
  </si>
  <si>
    <t>ĐS10.02</t>
  </si>
  <si>
    <t>Thiết kế mạng</t>
  </si>
  <si>
    <t>Tú</t>
  </si>
  <si>
    <t>HÖ</t>
  </si>
  <si>
    <t>Học kỳ I năm học 2019-2020</t>
  </si>
  <si>
    <t>Bùi Thị Ngọc Tú</t>
  </si>
  <si>
    <t>Nguyễn Văn Vũ</t>
  </si>
  <si>
    <t>3. Họ và tên: Phùng Thị Thu Hiền</t>
  </si>
  <si>
    <t>4. Phạm Thị Cúc</t>
  </si>
  <si>
    <t>Đồ án kỹ thuật chuyên môn</t>
  </si>
  <si>
    <t>ĐH11-02</t>
  </si>
  <si>
    <t>5. Hoàng Thị Hồng Hà</t>
  </si>
  <si>
    <t>Học kỳ II năm học 2019-2020</t>
  </si>
  <si>
    <t>P.TRƯỞNG BỘ MÔN CNTT</t>
  </si>
  <si>
    <t>Học kỳ II, năm học 2019-2020</t>
  </si>
  <si>
    <t>Họ và tên: Nguyễn Thế Vinh</t>
  </si>
  <si>
    <t xml:space="preserve">giờ </t>
  </si>
  <si>
    <t>BỘ MÔN  BỘ MÔN CNTT</t>
  </si>
  <si>
    <t>Dạy lớp chứng chỉ tin học Tin CBK6-20</t>
  </si>
  <si>
    <t>Bí thư Liên chi đoàn Khoa CNTT (từ ngày 26/09/2019)</t>
  </si>
  <si>
    <t>Coi thi, chấm thi BM Máy tính</t>
  </si>
  <si>
    <t>Coi thi, chấm thi BM CNTT</t>
  </si>
  <si>
    <t>Truyền số liệu 2-19-2 (DH_HL.01)</t>
  </si>
  <si>
    <t>HL</t>
  </si>
  <si>
    <t>Dạy lớp chứng chỉ tin học Tin CBK13-19</t>
  </si>
  <si>
    <t>Họ tên giáo viên</t>
  </si>
  <si>
    <t>Tên lớp</t>
  </si>
  <si>
    <t>số tiết dạy</t>
  </si>
  <si>
    <t>Số tiết còn lại</t>
  </si>
  <si>
    <t>Số tiết bù vào giờ tiêu chuẩn</t>
  </si>
  <si>
    <t>Tin CBK6-20</t>
  </si>
  <si>
    <t>DANH SÁCH CÁC LỚP Ở TRUNG TÂM ĐÃ LẤY TIẾT BÙ VÀO GIỜ TIÊU CHUẨN
NĂM HỌC 2019-2020</t>
  </si>
  <si>
    <t>Tin CBK14-19</t>
  </si>
  <si>
    <t xml:space="preserve"> Tin CBK15-19</t>
  </si>
  <si>
    <t>Tin CBK12-19</t>
  </si>
  <si>
    <t>Tin CBK2-20</t>
  </si>
  <si>
    <t>Tin CBK13-19</t>
  </si>
  <si>
    <t>Trần Văn Long</t>
  </si>
  <si>
    <t>Họ và tên: Trần Văn Long</t>
  </si>
  <si>
    <t>Đi học (NCS) từ 01/11/2019</t>
  </si>
  <si>
    <t>Hoµng T Hång Hµ</t>
  </si>
  <si>
    <t>Hoàng T Hồng Hà</t>
  </si>
  <si>
    <t>Nguyễn T Thu Hằng</t>
  </si>
  <si>
    <t>Đỗ T Hồng Lĩnh</t>
  </si>
  <si>
    <t>Đi học (NCS) từ ngày 20/8/2019</t>
  </si>
  <si>
    <t>P.TRƯỞNG KHOA CNTT</t>
  </si>
  <si>
    <t>Trần Sỹ Long</t>
  </si>
  <si>
    <t xml:space="preserve">  </t>
  </si>
  <si>
    <t>P.TRƯỞNG PHÒNG ĐÀO TẠO</t>
  </si>
  <si>
    <t xml:space="preserve">     P.TRƯỞNG KHOA CNTT</t>
  </si>
  <si>
    <t xml:space="preserve">P.TRƯỞNG PHÒNG ĐÀO TẠO </t>
  </si>
  <si>
    <t xml:space="preserve">    P.TRƯỞNG KHOA CNTT</t>
  </si>
  <si>
    <t xml:space="preserve"> P.TRƯỞNG PHÒNG ĐÀO TẠO</t>
  </si>
  <si>
    <t>Tổng II</t>
  </si>
  <si>
    <t>BỘ MÔN : CNTT</t>
  </si>
  <si>
    <t>Đánh giá đồ án, khóa luận tốt nghiệp ĐS-CNTT10</t>
  </si>
  <si>
    <t xml:space="preserve">Định mức công tác:  146,54 giờ </t>
  </si>
  <si>
    <t>Đề tài NCKH</t>
  </si>
  <si>
    <t>Đồ án kỹ thuật lập trình-1-19 (ĐL12.01)-3.4.03</t>
  </si>
  <si>
    <t>Thực hành lập trình ứng dụng-2-19 (ĐL12.02)-1.2.28</t>
  </si>
  <si>
    <t>Thực hành lập trình ứng dụng-2-19 (ĐH11.01)-1.1.02</t>
  </si>
  <si>
    <t>về trường làm việc từ ngày 13/5/2020</t>
  </si>
  <si>
    <t>Đi học NCS tại TQ từ ngày 20/8/2019</t>
  </si>
  <si>
    <t>Học kỳ hè năm học 2019 - 2020</t>
  </si>
  <si>
    <t>Nhập môn tin học</t>
  </si>
  <si>
    <t>Lập trình trên nền web</t>
  </si>
  <si>
    <t>Lập trình cơ bản</t>
  </si>
  <si>
    <t>Phân tích thiết kế hệ thống thông tin</t>
  </si>
  <si>
    <t>Đồ họa máy tính</t>
  </si>
  <si>
    <t>Truyền số liệu</t>
  </si>
  <si>
    <t>Cấu trúc dữ liệu và giải thuật</t>
  </si>
  <si>
    <t>ĐH_HL.01</t>
  </si>
  <si>
    <t>Viết</t>
  </si>
  <si>
    <t>Ngô Thị Nga</t>
  </si>
  <si>
    <t>Lê Thị Mừng</t>
  </si>
  <si>
    <t>Bùi Thị Thảo</t>
  </si>
  <si>
    <t>Trần Thị Yến</t>
  </si>
  <si>
    <t>Coi thi, chấm thi  kỳ hè</t>
  </si>
  <si>
    <t>Coi thi, chấm thi kỳ hè</t>
  </si>
  <si>
    <t>Coi thi, chấm thi hè</t>
  </si>
  <si>
    <t>Coi hỏi thi kỳ hè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</si>
</sst>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.##0.0"/>
    <numFmt numFmtId="167" formatCode="\(0\)"/>
  </numFmts>
  <fonts count="93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5"/>
      <color indexed="10"/>
      <name val="Times New Roman"/>
      <family val="1"/>
    </font>
    <font>
      <sz val="11"/>
      <name val="Times New Roman"/>
      <family val="1"/>
    </font>
    <font>
      <sz val="11"/>
      <color indexed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i/>
      <sz val="11"/>
      <name val="Times New Roman"/>
      <family val="1"/>
    </font>
    <font>
      <b/>
      <i/>
      <sz val="12"/>
      <name val="Times New Roman"/>
      <family val="1"/>
    </font>
    <font>
      <sz val="14"/>
      <color indexed="8"/>
      <name val="Times New Roman"/>
      <family val="2"/>
    </font>
    <font>
      <sz val="10"/>
      <color indexed="8"/>
      <name val="Arial"/>
      <family val="2"/>
    </font>
    <font>
      <b/>
      <sz val="14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sz val="13"/>
      <name val=".VnTime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name val=".VnTime"/>
      <family val="2"/>
    </font>
    <font>
      <b/>
      <sz val="14"/>
      <name val=".VnTime"/>
      <family val="2"/>
    </font>
    <font>
      <sz val="13"/>
      <name val="Times New Roman"/>
      <family val="1"/>
      <charset val="163"/>
    </font>
    <font>
      <sz val="10"/>
      <color indexed="8"/>
      <name val="Arial"/>
      <family val="2"/>
      <charset val="163"/>
    </font>
    <font>
      <sz val="12"/>
      <color rgb="FFFF0000"/>
      <name val="Times New Roman"/>
      <family val="1"/>
    </font>
    <font>
      <b/>
      <sz val="15"/>
      <name val="Times New Roman"/>
      <family val="1"/>
    </font>
    <font>
      <b/>
      <sz val="12"/>
      <name val=".VnTime"/>
      <family val="2"/>
    </font>
    <font>
      <b/>
      <sz val="12"/>
      <name val="Arial"/>
      <family val="2"/>
    </font>
    <font>
      <b/>
      <sz val="12"/>
      <name val="Times New Roman"/>
      <family val="1"/>
      <charset val="163"/>
    </font>
    <font>
      <sz val="12"/>
      <color rgb="FFFF0000"/>
      <name val=".VnTime"/>
      <family val="2"/>
    </font>
    <font>
      <sz val="11"/>
      <color theme="1"/>
      <name val="Times New Roman"/>
      <family val="1"/>
    </font>
    <font>
      <sz val="11"/>
      <color theme="1"/>
      <name val=".VnTime"/>
      <family val="2"/>
    </font>
    <font>
      <sz val="13"/>
      <color theme="1"/>
      <name val="Times New Roman"/>
      <family val="1"/>
    </font>
    <font>
      <sz val="11"/>
      <name val="Calibri"/>
      <family val="2"/>
      <charset val="163"/>
      <scheme val="minor"/>
    </font>
    <font>
      <b/>
      <sz val="11"/>
      <name val="Times New Roman"/>
      <family val="1"/>
      <charset val="163"/>
    </font>
    <font>
      <sz val="12"/>
      <color theme="0"/>
      <name val="Times New Roman"/>
      <family val="1"/>
      <charset val="163"/>
    </font>
    <font>
      <sz val="10"/>
      <color theme="1"/>
      <name val="Times New Roman"/>
      <family val="1"/>
    </font>
    <font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  <charset val="163"/>
    </font>
    <font>
      <sz val="14"/>
      <name val="Times New Roman"/>
      <family val="1"/>
    </font>
    <font>
      <sz val="14"/>
      <color indexed="8"/>
      <name val="Times New Roman"/>
      <family val="1"/>
    </font>
    <font>
      <sz val="14"/>
      <color indexed="9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mbria"/>
      <family val="1"/>
      <charset val="163"/>
      <scheme val="major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  <charset val="163"/>
    </font>
    <font>
      <sz val="12"/>
      <name val=".VnTime"/>
      <family val="2"/>
    </font>
    <font>
      <sz val="10"/>
      <color indexed="8"/>
      <name val="Arial"/>
      <family val="2"/>
    </font>
    <font>
      <sz val="12"/>
      <color indexed="8"/>
      <name val="Times New Roman"/>
      <family val="2"/>
    </font>
    <font>
      <i/>
      <sz val="13"/>
      <name val="Times New Roman"/>
      <family val="1"/>
    </font>
    <font>
      <sz val="12"/>
      <name val="Times New Roman"/>
      <family val="1"/>
      <charset val="163"/>
    </font>
    <font>
      <sz val="14"/>
      <name val="Calibri"/>
      <family val="2"/>
      <charset val="163"/>
      <scheme val="minor"/>
    </font>
    <font>
      <sz val="14"/>
      <color indexed="8"/>
      <name val="Arial"/>
      <family val="2"/>
    </font>
    <font>
      <b/>
      <sz val="13"/>
      <name val=".VnTime"/>
      <family val="2"/>
      <charset val="163"/>
    </font>
    <font>
      <sz val="13"/>
      <color indexed="8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indexed="8"/>
      <name val="Arial"/>
      <family val="2"/>
      <charset val="163"/>
    </font>
    <font>
      <b/>
      <sz val="14"/>
      <color indexed="8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1"/>
      <name val=".VnTime"/>
      <family val="2"/>
    </font>
    <font>
      <sz val="11"/>
      <color rgb="FFFF0000"/>
      <name val=".VnTime"/>
      <family val="2"/>
    </font>
    <font>
      <b/>
      <sz val="12"/>
      <color rgb="FFFF0000"/>
      <name val=".VnTime"/>
      <family val="2"/>
    </font>
    <font>
      <sz val="10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0" fontId="18" fillId="0" borderId="0"/>
    <xf numFmtId="0" fontId="17" fillId="0" borderId="0"/>
    <xf numFmtId="0" fontId="24" fillId="0" borderId="0"/>
    <xf numFmtId="0" fontId="26" fillId="0" borderId="0"/>
    <xf numFmtId="0" fontId="18" fillId="0" borderId="0"/>
    <xf numFmtId="0" fontId="26" fillId="0" borderId="0"/>
    <xf numFmtId="0" fontId="29" fillId="0" borderId="0"/>
    <xf numFmtId="0" fontId="45" fillId="4" borderId="0" applyNumberFormat="0" applyBorder="0" applyAlignment="0" applyProtection="0"/>
    <xf numFmtId="0" fontId="45" fillId="5" borderId="0" applyNumberFormat="0" applyBorder="0" applyAlignment="0" applyProtection="0"/>
    <xf numFmtId="0" fontId="45" fillId="6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7" borderId="0" applyNumberFormat="0" applyBorder="0" applyAlignment="0" applyProtection="0"/>
    <xf numFmtId="0" fontId="45" fillId="10" borderId="0" applyNumberFormat="0" applyBorder="0" applyAlignment="0" applyProtection="0"/>
    <xf numFmtId="0" fontId="45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21" borderId="0" applyNumberFormat="0" applyBorder="0" applyAlignment="0" applyProtection="0"/>
    <xf numFmtId="0" fontId="47" fillId="5" borderId="0" applyNumberFormat="0" applyBorder="0" applyAlignment="0" applyProtection="0"/>
    <xf numFmtId="0" fontId="48" fillId="22" borderId="23" applyNumberFormat="0" applyAlignment="0" applyProtection="0"/>
    <xf numFmtId="0" fontId="49" fillId="23" borderId="24" applyNumberFormat="0" applyAlignment="0" applyProtection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2" fillId="0" borderId="25" applyNumberFormat="0" applyFill="0" applyAlignment="0" applyProtection="0"/>
    <xf numFmtId="0" fontId="53" fillId="0" borderId="26" applyNumberFormat="0" applyFill="0" applyAlignment="0" applyProtection="0"/>
    <xf numFmtId="0" fontId="54" fillId="0" borderId="27" applyNumberFormat="0" applyFill="0" applyAlignment="0" applyProtection="0"/>
    <xf numFmtId="0" fontId="54" fillId="0" borderId="0" applyNumberFormat="0" applyFill="0" applyBorder="0" applyAlignment="0" applyProtection="0"/>
    <xf numFmtId="0" fontId="55" fillId="9" borderId="23" applyNumberFormat="0" applyAlignment="0" applyProtection="0"/>
    <xf numFmtId="0" fontId="56" fillId="0" borderId="28" applyNumberFormat="0" applyFill="0" applyAlignment="0" applyProtection="0"/>
    <xf numFmtId="0" fontId="57" fillId="24" borderId="0" applyNumberFormat="0" applyBorder="0" applyAlignment="0" applyProtection="0"/>
    <xf numFmtId="0" fontId="24" fillId="0" borderId="0"/>
    <xf numFmtId="0" fontId="24" fillId="25" borderId="29" applyNumberFormat="0" applyFont="0" applyAlignment="0" applyProtection="0"/>
    <xf numFmtId="0" fontId="58" fillId="22" borderId="30" applyNumberFormat="0" applyAlignment="0" applyProtection="0"/>
    <xf numFmtId="0" fontId="59" fillId="0" borderId="0" applyNumberFormat="0" applyFill="0" applyBorder="0" applyAlignment="0" applyProtection="0"/>
    <xf numFmtId="0" fontId="60" fillId="0" borderId="31" applyNumberFormat="0" applyFill="0" applyAlignment="0" applyProtection="0"/>
    <xf numFmtId="0" fontId="61" fillId="0" borderId="0" applyNumberFormat="0" applyFill="0" applyBorder="0" applyAlignment="0" applyProtection="0"/>
    <xf numFmtId="0" fontId="3" fillId="0" borderId="0"/>
    <xf numFmtId="0" fontId="68" fillId="0" borderId="0"/>
    <xf numFmtId="0" fontId="67" fillId="0" borderId="0"/>
    <xf numFmtId="0" fontId="2" fillId="0" borderId="0"/>
    <xf numFmtId="0" fontId="3" fillId="0" borderId="0"/>
    <xf numFmtId="0" fontId="2" fillId="0" borderId="0"/>
    <xf numFmtId="0" fontId="73" fillId="0" borderId="0"/>
    <xf numFmtId="0" fontId="74" fillId="0" borderId="0"/>
    <xf numFmtId="0" fontId="3" fillId="0" borderId="0"/>
    <xf numFmtId="0" fontId="75" fillId="0" borderId="0"/>
    <xf numFmtId="0" fontId="67" fillId="0" borderId="0"/>
    <xf numFmtId="0" fontId="24" fillId="0" borderId="0"/>
    <xf numFmtId="0" fontId="1" fillId="0" borderId="0"/>
    <xf numFmtId="0" fontId="89" fillId="0" borderId="0"/>
  </cellStyleXfs>
  <cellXfs count="749">
    <xf numFmtId="0" fontId="0" fillId="0" borderId="0" xfId="0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2" fillId="0" borderId="1" xfId="1" quotePrefix="1" applyFont="1" applyBorder="1" applyAlignment="1">
      <alignment horizontal="center" vertical="center" wrapText="1"/>
    </xf>
    <xf numFmtId="0" fontId="12" fillId="0" borderId="7" xfId="1" quotePrefix="1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12" fillId="0" borderId="9" xfId="1" applyFont="1" applyBorder="1" applyAlignment="1">
      <alignment horizontal="center" vertical="center" wrapText="1"/>
    </xf>
    <xf numFmtId="0" fontId="13" fillId="2" borderId="9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164" fontId="12" fillId="0" borderId="9" xfId="1" applyNumberFormat="1" applyFont="1" applyFill="1" applyBorder="1" applyAlignment="1">
      <alignment horizontal="center" vertical="center" wrapText="1"/>
    </xf>
    <xf numFmtId="164" fontId="10" fillId="0" borderId="7" xfId="1" applyNumberFormat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2" xfId="1" applyFont="1" applyBorder="1" applyAlignment="1">
      <alignment horizontal="center" vertical="center"/>
    </xf>
    <xf numFmtId="0" fontId="12" fillId="0" borderId="12" xfId="1" applyFont="1" applyBorder="1" applyAlignment="1">
      <alignment vertical="center"/>
    </xf>
    <xf numFmtId="0" fontId="14" fillId="0" borderId="12" xfId="1" applyFont="1" applyBorder="1" applyAlignment="1">
      <alignment horizontal="center" vertical="center"/>
    </xf>
    <xf numFmtId="0" fontId="14" fillId="0" borderId="12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2" fillId="0" borderId="0" xfId="1" applyFont="1" applyFill="1" applyAlignment="1">
      <alignment vertical="center"/>
    </xf>
    <xf numFmtId="0" fontId="12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5" fillId="0" borderId="0" xfId="1" applyFont="1"/>
    <xf numFmtId="0" fontId="13" fillId="0" borderId="14" xfId="0" applyNumberFormat="1" applyFont="1" applyFill="1" applyBorder="1" applyAlignment="1" applyProtection="1">
      <alignment horizontal="center" vertical="center" wrapText="1"/>
    </xf>
    <xf numFmtId="0" fontId="5" fillId="0" borderId="13" xfId="1" applyFont="1" applyBorder="1" applyAlignment="1">
      <alignment horizontal="justify" vertical="center" wrapText="1"/>
    </xf>
    <xf numFmtId="0" fontId="8" fillId="2" borderId="13" xfId="2" applyFont="1" applyFill="1" applyBorder="1" applyAlignment="1">
      <alignment horizontal="left" vertical="center" wrapText="1"/>
    </xf>
    <xf numFmtId="0" fontId="13" fillId="0" borderId="13" xfId="0" applyNumberFormat="1" applyFont="1" applyFill="1" applyBorder="1" applyAlignment="1" applyProtection="1">
      <alignment horizontal="center" vertical="center" wrapText="1"/>
    </xf>
    <xf numFmtId="0" fontId="13" fillId="0" borderId="13" xfId="3" applyFont="1" applyBorder="1" applyAlignment="1">
      <alignment horizontal="center" vertical="center"/>
    </xf>
    <xf numFmtId="0" fontId="5" fillId="0" borderId="14" xfId="1" applyFont="1" applyBorder="1" applyAlignment="1">
      <alignment horizontal="justify" vertical="center" wrapText="1"/>
    </xf>
    <xf numFmtId="0" fontId="8" fillId="0" borderId="14" xfId="2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 wrapText="1"/>
    </xf>
    <xf numFmtId="0" fontId="4" fillId="0" borderId="0" xfId="1" applyFont="1"/>
    <xf numFmtId="0" fontId="6" fillId="0" borderId="0" xfId="1" applyFont="1"/>
    <xf numFmtId="0" fontId="6" fillId="0" borderId="7" xfId="1" applyFont="1" applyBorder="1" applyAlignment="1">
      <alignment horizontal="center" vertical="center" wrapText="1"/>
    </xf>
    <xf numFmtId="0" fontId="5" fillId="0" borderId="11" xfId="1" applyFont="1" applyBorder="1"/>
    <xf numFmtId="0" fontId="5" fillId="0" borderId="12" xfId="1" applyFont="1" applyBorder="1"/>
    <xf numFmtId="0" fontId="5" fillId="0" borderId="7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20" fillId="0" borderId="0" xfId="1" applyFont="1"/>
    <xf numFmtId="0" fontId="21" fillId="0" borderId="0" xfId="1" applyFont="1" applyAlignment="1"/>
    <xf numFmtId="0" fontId="6" fillId="0" borderId="0" xfId="1" applyFont="1" applyAlignment="1"/>
    <xf numFmtId="0" fontId="22" fillId="0" borderId="0" xfId="1" applyFont="1" applyAlignment="1"/>
    <xf numFmtId="0" fontId="5" fillId="0" borderId="0" xfId="1" applyFont="1" applyAlignment="1">
      <alignment horizontal="right"/>
    </xf>
    <xf numFmtId="0" fontId="19" fillId="0" borderId="0" xfId="1" applyFont="1" applyAlignment="1"/>
    <xf numFmtId="0" fontId="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5" fillId="0" borderId="13" xfId="1" applyFont="1" applyBorder="1"/>
    <xf numFmtId="0" fontId="5" fillId="0" borderId="12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4" xfId="1" applyFont="1" applyBorder="1"/>
    <xf numFmtId="0" fontId="5" fillId="0" borderId="7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2" fontId="5" fillId="0" borderId="12" xfId="1" applyNumberFormat="1" applyFont="1" applyBorder="1"/>
    <xf numFmtId="0" fontId="12" fillId="0" borderId="16" xfId="1" quotePrefix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5" fillId="0" borderId="0" xfId="1" applyFont="1" applyFill="1" applyBorder="1"/>
    <xf numFmtId="0" fontId="30" fillId="0" borderId="0" xfId="1" applyFont="1" applyFill="1" applyBorder="1"/>
    <xf numFmtId="0" fontId="6" fillId="0" borderId="0" xfId="1" applyFont="1" applyFill="1" applyBorder="1"/>
    <xf numFmtId="0" fontId="5" fillId="0" borderId="0" xfId="1" applyFont="1" applyFill="1"/>
    <xf numFmtId="0" fontId="6" fillId="0" borderId="0" xfId="1" applyFont="1" applyFill="1" applyBorder="1" applyAlignment="1">
      <alignment horizontal="center" vertical="center" wrapText="1"/>
    </xf>
    <xf numFmtId="0" fontId="5" fillId="0" borderId="0" xfId="0" applyFont="1" applyFill="1"/>
    <xf numFmtId="0" fontId="12" fillId="0" borderId="13" xfId="1" applyFont="1" applyBorder="1" applyAlignment="1">
      <alignment vertical="center"/>
    </xf>
    <xf numFmtId="0" fontId="12" fillId="0" borderId="14" xfId="1" applyFont="1" applyBorder="1" applyAlignment="1">
      <alignment vertical="center" wrapText="1"/>
    </xf>
    <xf numFmtId="0" fontId="12" fillId="0" borderId="14" xfId="1" applyFont="1" applyBorder="1" applyAlignment="1">
      <alignment vertical="center"/>
    </xf>
    <xf numFmtId="2" fontId="10" fillId="0" borderId="7" xfId="1" applyNumberFormat="1" applyFont="1" applyBorder="1" applyAlignment="1">
      <alignment horizontal="right" vertical="center"/>
    </xf>
    <xf numFmtId="2" fontId="10" fillId="0" borderId="4" xfId="1" applyNumberFormat="1" applyFont="1" applyBorder="1" applyAlignment="1">
      <alignment horizontal="right" vertical="center"/>
    </xf>
    <xf numFmtId="2" fontId="12" fillId="0" borderId="13" xfId="1" applyNumberFormat="1" applyFont="1" applyBorder="1" applyAlignment="1">
      <alignment horizontal="right" vertical="center"/>
    </xf>
    <xf numFmtId="2" fontId="12" fillId="0" borderId="14" xfId="1" applyNumberFormat="1" applyFont="1" applyBorder="1" applyAlignment="1">
      <alignment horizontal="right" vertical="center"/>
    </xf>
    <xf numFmtId="2" fontId="5" fillId="0" borderId="0" xfId="1" applyNumberFormat="1" applyFont="1" applyAlignment="1">
      <alignment vertical="center"/>
    </xf>
    <xf numFmtId="2" fontId="5" fillId="0" borderId="0" xfId="1" applyNumberFormat="1" applyFont="1"/>
    <xf numFmtId="2" fontId="34" fillId="0" borderId="7" xfId="1" applyNumberFormat="1" applyFont="1" applyBorder="1" applyAlignment="1">
      <alignment vertical="center"/>
    </xf>
    <xf numFmtId="2" fontId="6" fillId="0" borderId="7" xfId="1" applyNumberFormat="1" applyFont="1" applyBorder="1" applyAlignment="1">
      <alignment horizontal="right"/>
    </xf>
    <xf numFmtId="0" fontId="41" fillId="0" borderId="0" xfId="1" applyFont="1"/>
    <xf numFmtId="0" fontId="10" fillId="0" borderId="22" xfId="1" applyFont="1" applyBorder="1" applyAlignment="1">
      <alignment vertical="center"/>
    </xf>
    <xf numFmtId="0" fontId="34" fillId="0" borderId="0" xfId="1" applyFont="1"/>
    <xf numFmtId="2" fontId="42" fillId="0" borderId="13" xfId="1" applyNumberFormat="1" applyFont="1" applyFill="1" applyBorder="1" applyAlignment="1">
      <alignment horizontal="right" vertical="center" wrapText="1"/>
    </xf>
    <xf numFmtId="164" fontId="43" fillId="0" borderId="12" xfId="1" applyNumberFormat="1" applyFont="1" applyBorder="1" applyAlignment="1">
      <alignment horizontal="center" vertical="center" wrapText="1"/>
    </xf>
    <xf numFmtId="0" fontId="12" fillId="0" borderId="16" xfId="1" quotePrefix="1" applyFont="1" applyBorder="1" applyAlignment="1">
      <alignment horizontal="center" vertical="center"/>
    </xf>
    <xf numFmtId="0" fontId="12" fillId="0" borderId="8" xfId="1" quotePrefix="1" applyFont="1" applyBorder="1" applyAlignment="1">
      <alignment horizontal="center" vertical="center"/>
    </xf>
    <xf numFmtId="2" fontId="5" fillId="0" borderId="14" xfId="1" applyNumberFormat="1" applyFont="1" applyBorder="1"/>
    <xf numFmtId="0" fontId="4" fillId="0" borderId="0" xfId="51" applyFont="1"/>
    <xf numFmtId="0" fontId="5" fillId="0" borderId="0" xfId="51" applyFont="1"/>
    <xf numFmtId="0" fontId="6" fillId="0" borderId="0" xfId="51" applyFont="1"/>
    <xf numFmtId="0" fontId="6" fillId="0" borderId="7" xfId="51" applyFont="1" applyBorder="1" applyAlignment="1">
      <alignment horizontal="center" vertical="center" wrapText="1"/>
    </xf>
    <xf numFmtId="0" fontId="6" fillId="0" borderId="0" xfId="51" applyFont="1" applyAlignment="1">
      <alignment horizontal="center" vertical="center" wrapText="1"/>
    </xf>
    <xf numFmtId="0" fontId="5" fillId="0" borderId="11" xfId="51" applyFont="1" applyBorder="1"/>
    <xf numFmtId="0" fontId="5" fillId="0" borderId="12" xfId="51" applyFont="1" applyBorder="1"/>
    <xf numFmtId="0" fontId="5" fillId="0" borderId="14" xfId="51" applyFont="1" applyBorder="1"/>
    <xf numFmtId="0" fontId="5" fillId="0" borderId="7" xfId="51" applyFont="1" applyBorder="1"/>
    <xf numFmtId="0" fontId="6" fillId="0" borderId="7" xfId="51" applyFont="1" applyBorder="1" applyAlignment="1">
      <alignment horizontal="center"/>
    </xf>
    <xf numFmtId="0" fontId="21" fillId="0" borderId="0" xfId="51" applyFont="1" applyAlignment="1"/>
    <xf numFmtId="0" fontId="6" fillId="0" borderId="0" xfId="51" applyFont="1" applyAlignment="1"/>
    <xf numFmtId="0" fontId="12" fillId="0" borderId="7" xfId="51" quotePrefix="1" applyFont="1" applyBorder="1" applyAlignment="1">
      <alignment horizontal="center" vertical="center" wrapText="1"/>
    </xf>
    <xf numFmtId="0" fontId="5" fillId="0" borderId="9" xfId="51" applyFont="1" applyBorder="1" applyAlignment="1">
      <alignment horizontal="center"/>
    </xf>
    <xf numFmtId="0" fontId="5" fillId="0" borderId="9" xfId="51" applyFont="1" applyBorder="1"/>
    <xf numFmtId="0" fontId="5" fillId="0" borderId="10" xfId="51" applyFont="1" applyBorder="1" applyAlignment="1">
      <alignment horizontal="center"/>
    </xf>
    <xf numFmtId="0" fontId="5" fillId="0" borderId="10" xfId="51" applyFont="1" applyBorder="1"/>
    <xf numFmtId="0" fontId="5" fillId="0" borderId="15" xfId="51" applyFont="1" applyBorder="1"/>
    <xf numFmtId="0" fontId="5" fillId="0" borderId="6" xfId="51" applyFont="1" applyBorder="1"/>
    <xf numFmtId="0" fontId="6" fillId="0" borderId="6" xfId="51" applyFont="1" applyBorder="1" applyAlignment="1">
      <alignment horizontal="center"/>
    </xf>
    <xf numFmtId="0" fontId="21" fillId="0" borderId="0" xfId="51" applyFont="1"/>
    <xf numFmtId="0" fontId="12" fillId="0" borderId="0" xfId="51" applyFont="1"/>
    <xf numFmtId="0" fontId="6" fillId="0" borderId="7" xfId="3" applyFont="1" applyBorder="1" applyAlignment="1">
      <alignment horizontal="center" vertical="center" wrapText="1"/>
    </xf>
    <xf numFmtId="0" fontId="6" fillId="0" borderId="7" xfId="3" applyFont="1" applyFill="1" applyBorder="1" applyAlignment="1">
      <alignment horizontal="center" vertical="center" wrapText="1"/>
    </xf>
    <xf numFmtId="0" fontId="6" fillId="0" borderId="0" xfId="3" applyFont="1" applyAlignment="1">
      <alignment horizontal="left"/>
    </xf>
    <xf numFmtId="0" fontId="5" fillId="0" borderId="21" xfId="1" applyFont="1" applyBorder="1" applyAlignment="1">
      <alignment horizontal="center"/>
    </xf>
    <xf numFmtId="0" fontId="5" fillId="0" borderId="21" xfId="1" applyFont="1" applyBorder="1"/>
    <xf numFmtId="164" fontId="5" fillId="0" borderId="21" xfId="1" applyNumberFormat="1" applyFont="1" applyBorder="1"/>
    <xf numFmtId="2" fontId="5" fillId="0" borderId="21" xfId="1" applyNumberFormat="1" applyFont="1" applyBorder="1" applyAlignment="1">
      <alignment horizontal="right"/>
    </xf>
    <xf numFmtId="0" fontId="5" fillId="0" borderId="13" xfId="1" applyFont="1" applyBorder="1" applyAlignment="1">
      <alignment horizontal="center" vertical="center"/>
    </xf>
    <xf numFmtId="0" fontId="5" fillId="0" borderId="13" xfId="1" applyFont="1" applyFill="1" applyBorder="1"/>
    <xf numFmtId="164" fontId="5" fillId="0" borderId="13" xfId="1" applyNumberFormat="1" applyFont="1" applyBorder="1"/>
    <xf numFmtId="2" fontId="5" fillId="0" borderId="13" xfId="1" applyNumberFormat="1" applyFont="1" applyBorder="1" applyAlignment="1">
      <alignment horizontal="right"/>
    </xf>
    <xf numFmtId="0" fontId="5" fillId="0" borderId="14" xfId="1" applyFont="1" applyFill="1" applyBorder="1"/>
    <xf numFmtId="164" fontId="5" fillId="0" borderId="14" xfId="1" applyNumberFormat="1" applyFont="1" applyBorder="1"/>
    <xf numFmtId="2" fontId="5" fillId="0" borderId="14" xfId="1" applyNumberFormat="1" applyFont="1" applyBorder="1" applyAlignment="1">
      <alignment horizontal="right"/>
    </xf>
    <xf numFmtId="2" fontId="5" fillId="0" borderId="11" xfId="1" applyNumberFormat="1" applyFont="1" applyBorder="1" applyAlignment="1">
      <alignment horizontal="right"/>
    </xf>
    <xf numFmtId="0" fontId="44" fillId="0" borderId="12" xfId="1" applyFont="1" applyFill="1" applyBorder="1" applyAlignment="1">
      <alignment horizontal="center" vertical="center" wrapText="1"/>
    </xf>
    <xf numFmtId="164" fontId="42" fillId="0" borderId="13" xfId="1" applyNumberFormat="1" applyFont="1" applyBorder="1" applyAlignment="1">
      <alignment horizontal="center" vertical="center" wrapText="1"/>
    </xf>
    <xf numFmtId="0" fontId="42" fillId="0" borderId="13" xfId="1" applyFont="1" applyBorder="1" applyAlignment="1">
      <alignment horizontal="center" vertical="center" wrapText="1"/>
    </xf>
    <xf numFmtId="0" fontId="21" fillId="0" borderId="0" xfId="3" applyFont="1" applyAlignment="1"/>
    <xf numFmtId="0" fontId="64" fillId="0" borderId="13" xfId="1" applyFont="1" applyBorder="1" applyAlignment="1">
      <alignment horizontal="center"/>
    </xf>
    <xf numFmtId="0" fontId="64" fillId="0" borderId="13" xfId="1" applyFont="1" applyBorder="1"/>
    <xf numFmtId="0" fontId="64" fillId="0" borderId="12" xfId="1" applyFont="1" applyBorder="1"/>
    <xf numFmtId="0" fontId="64" fillId="0" borderId="12" xfId="1" applyFont="1" applyBorder="1" applyAlignment="1">
      <alignment horizontal="center"/>
    </xf>
    <xf numFmtId="0" fontId="64" fillId="0" borderId="11" xfId="1" applyFont="1" applyBorder="1" applyAlignment="1">
      <alignment horizontal="center"/>
    </xf>
    <xf numFmtId="0" fontId="64" fillId="0" borderId="11" xfId="1" applyFont="1" applyBorder="1"/>
    <xf numFmtId="0" fontId="66" fillId="0" borderId="11" xfId="1" applyFont="1" applyBorder="1"/>
    <xf numFmtId="0" fontId="65" fillId="0" borderId="11" xfId="1" applyFont="1" applyBorder="1"/>
    <xf numFmtId="0" fontId="64" fillId="0" borderId="14" xfId="1" applyFont="1" applyBorder="1" applyAlignment="1">
      <alignment horizontal="center"/>
    </xf>
    <xf numFmtId="0" fontId="64" fillId="0" borderId="14" xfId="1" applyFont="1" applyBorder="1"/>
    <xf numFmtId="0" fontId="64" fillId="0" borderId="6" xfId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64" fillId="0" borderId="6" xfId="1" applyFont="1" applyBorder="1"/>
    <xf numFmtId="0" fontId="66" fillId="0" borderId="14" xfId="1" applyFont="1" applyBorder="1"/>
    <xf numFmtId="0" fontId="65" fillId="0" borderId="14" xfId="1" applyFont="1" applyBorder="1"/>
    <xf numFmtId="0" fontId="64" fillId="0" borderId="7" xfId="1" applyFont="1" applyBorder="1" applyAlignment="1">
      <alignment horizontal="center"/>
    </xf>
    <xf numFmtId="0" fontId="64" fillId="0" borderId="7" xfId="1" applyFont="1" applyBorder="1"/>
    <xf numFmtId="164" fontId="64" fillId="0" borderId="7" xfId="1" applyNumberFormat="1" applyFont="1" applyBorder="1" applyAlignment="1">
      <alignment horizontal="right"/>
    </xf>
    <xf numFmtId="0" fontId="19" fillId="0" borderId="7" xfId="1" applyFont="1" applyBorder="1" applyAlignment="1">
      <alignment horizontal="center" vertical="center" wrapText="1"/>
    </xf>
    <xf numFmtId="164" fontId="64" fillId="0" borderId="13" xfId="1" applyNumberFormat="1" applyFont="1" applyBorder="1" applyAlignment="1">
      <alignment horizontal="right"/>
    </xf>
    <xf numFmtId="0" fontId="19" fillId="0" borderId="13" xfId="1" applyFont="1" applyBorder="1" applyAlignment="1">
      <alignment horizontal="center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/>
    </xf>
    <xf numFmtId="0" fontId="6" fillId="0" borderId="0" xfId="53" applyFont="1"/>
    <xf numFmtId="0" fontId="36" fillId="0" borderId="0" xfId="53" applyFont="1"/>
    <xf numFmtId="0" fontId="67" fillId="0" borderId="0" xfId="53"/>
    <xf numFmtId="0" fontId="4" fillId="0" borderId="0" xfId="53" applyFont="1"/>
    <xf numFmtId="0" fontId="5" fillId="0" borderId="0" xfId="53" applyFont="1" applyAlignment="1">
      <alignment horizontal="center"/>
    </xf>
    <xf numFmtId="0" fontId="32" fillId="0" borderId="17" xfId="53" applyFont="1" applyFill="1" applyBorder="1" applyAlignment="1">
      <alignment horizontal="center" vertical="center" wrapText="1"/>
    </xf>
    <xf numFmtId="0" fontId="32" fillId="0" borderId="18" xfId="53" applyFont="1" applyFill="1" applyBorder="1" applyAlignment="1">
      <alignment horizontal="center" vertical="center" wrapText="1"/>
    </xf>
    <xf numFmtId="0" fontId="32" fillId="0" borderId="19" xfId="53" applyFont="1" applyFill="1" applyBorder="1" applyAlignment="1">
      <alignment horizontal="center" vertical="center" wrapText="1"/>
    </xf>
    <xf numFmtId="0" fontId="32" fillId="0" borderId="20" xfId="53" applyFont="1" applyFill="1" applyBorder="1" applyAlignment="1">
      <alignment horizontal="center" vertical="center" wrapText="1"/>
    </xf>
    <xf numFmtId="0" fontId="32" fillId="0" borderId="0" xfId="53" applyFont="1" applyFill="1" applyBorder="1" applyAlignment="1">
      <alignment horizontal="center" vertical="center" wrapText="1"/>
    </xf>
    <xf numFmtId="1" fontId="38" fillId="0" borderId="7" xfId="53" applyNumberFormat="1" applyFont="1" applyBorder="1" applyAlignment="1">
      <alignment horizontal="center"/>
    </xf>
    <xf numFmtId="1" fontId="38" fillId="0" borderId="7" xfId="53" applyNumberFormat="1" applyFont="1" applyBorder="1"/>
    <xf numFmtId="0" fontId="36" fillId="0" borderId="7" xfId="53" applyFont="1" applyBorder="1"/>
    <xf numFmtId="0" fontId="37" fillId="0" borderId="0" xfId="53" applyFont="1"/>
    <xf numFmtId="0" fontId="67" fillId="0" borderId="7" xfId="53" applyBorder="1"/>
    <xf numFmtId="0" fontId="67" fillId="0" borderId="2" xfId="53" applyBorder="1"/>
    <xf numFmtId="164" fontId="37" fillId="0" borderId="0" xfId="53" applyNumberFormat="1" applyFont="1"/>
    <xf numFmtId="0" fontId="5" fillId="0" borderId="0" xfId="53" applyFont="1"/>
    <xf numFmtId="0" fontId="35" fillId="0" borderId="7" xfId="53" applyFont="1" applyBorder="1"/>
    <xf numFmtId="0" fontId="35" fillId="0" borderId="2" xfId="53" applyFont="1" applyBorder="1"/>
    <xf numFmtId="1" fontId="20" fillId="0" borderId="7" xfId="53" applyNumberFormat="1" applyFont="1" applyBorder="1"/>
    <xf numFmtId="0" fontId="5" fillId="0" borderId="7" xfId="53" applyFont="1" applyBorder="1"/>
    <xf numFmtId="0" fontId="3" fillId="0" borderId="0" xfId="53" applyFont="1"/>
    <xf numFmtId="0" fontId="3" fillId="0" borderId="7" xfId="53" applyFont="1" applyBorder="1"/>
    <xf numFmtId="0" fontId="32" fillId="0" borderId="7" xfId="53" applyFont="1" applyBorder="1"/>
    <xf numFmtId="0" fontId="3" fillId="0" borderId="2" xfId="53" applyFont="1" applyBorder="1"/>
    <xf numFmtId="2" fontId="22" fillId="0" borderId="7" xfId="53" applyNumberFormat="1" applyFont="1" applyBorder="1"/>
    <xf numFmtId="0" fontId="6" fillId="0" borderId="7" xfId="53" applyFont="1" applyBorder="1"/>
    <xf numFmtId="1" fontId="36" fillId="0" borderId="0" xfId="53" applyNumberFormat="1" applyFont="1" applyBorder="1" applyAlignment="1">
      <alignment horizontal="center"/>
    </xf>
    <xf numFmtId="0" fontId="3" fillId="0" borderId="0" xfId="53" applyFont="1" applyBorder="1"/>
    <xf numFmtId="164" fontId="67" fillId="0" borderId="0" xfId="53" applyNumberFormat="1"/>
    <xf numFmtId="164" fontId="3" fillId="0" borderId="0" xfId="53" applyNumberFormat="1" applyFont="1"/>
    <xf numFmtId="3" fontId="67" fillId="0" borderId="0" xfId="53" applyNumberFormat="1"/>
    <xf numFmtId="2" fontId="3" fillId="0" borderId="0" xfId="53" applyNumberFormat="1" applyFont="1"/>
    <xf numFmtId="2" fontId="67" fillId="0" borderId="0" xfId="53" applyNumberFormat="1"/>
    <xf numFmtId="0" fontId="33" fillId="0" borderId="0" xfId="53" applyFont="1" applyAlignment="1"/>
    <xf numFmtId="0" fontId="33" fillId="0" borderId="0" xfId="53" applyFont="1" applyFill="1"/>
    <xf numFmtId="0" fontId="39" fillId="0" borderId="0" xfId="53" applyFont="1" applyFill="1"/>
    <xf numFmtId="0" fontId="8" fillId="0" borderId="0" xfId="53" applyFont="1" applyFill="1"/>
    <xf numFmtId="0" fontId="6" fillId="0" borderId="0" xfId="53" applyFont="1" applyFill="1"/>
    <xf numFmtId="0" fontId="4" fillId="0" borderId="0" xfId="53" applyFont="1" applyFill="1"/>
    <xf numFmtId="0" fontId="62" fillId="0" borderId="0" xfId="53" applyNumberFormat="1" applyFont="1" applyFill="1" applyBorder="1" applyAlignment="1" applyProtection="1">
      <alignment horizontal="center" vertical="center" wrapText="1"/>
    </xf>
    <xf numFmtId="0" fontId="32" fillId="0" borderId="7" xfId="53" applyFont="1" applyFill="1" applyBorder="1" applyAlignment="1">
      <alignment horizontal="center"/>
    </xf>
    <xf numFmtId="0" fontId="27" fillId="0" borderId="1" xfId="53" applyFont="1" applyFill="1" applyBorder="1"/>
    <xf numFmtId="0" fontId="20" fillId="0" borderId="7" xfId="53" applyFont="1" applyFill="1" applyBorder="1" applyAlignment="1">
      <alignment horizontal="center" vertical="center"/>
    </xf>
    <xf numFmtId="0" fontId="25" fillId="0" borderId="32" xfId="52" applyNumberFormat="1" applyFont="1" applyFill="1" applyBorder="1" applyAlignment="1" applyProtection="1">
      <alignment horizontal="left" vertical="center" wrapText="1"/>
    </xf>
    <xf numFmtId="0" fontId="25" fillId="0" borderId="32" xfId="52" applyNumberFormat="1" applyFont="1" applyFill="1" applyBorder="1" applyAlignment="1" applyProtection="1">
      <alignment horizontal="center" vertical="center" wrapText="1"/>
    </xf>
    <xf numFmtId="0" fontId="20" fillId="0" borderId="7" xfId="53" applyNumberFormat="1" applyFont="1" applyFill="1" applyBorder="1" applyAlignment="1" applyProtection="1">
      <alignment horizontal="center" vertical="center" wrapText="1"/>
    </xf>
    <xf numFmtId="0" fontId="28" fillId="0" borderId="7" xfId="53" applyFont="1" applyFill="1" applyBorder="1" applyAlignment="1">
      <alignment horizontal="center" vertical="center" wrapText="1"/>
    </xf>
    <xf numFmtId="2" fontId="5" fillId="0" borderId="7" xfId="53" applyNumberFormat="1" applyFont="1" applyFill="1" applyBorder="1" applyAlignment="1">
      <alignment horizontal="right" vertical="center"/>
    </xf>
    <xf numFmtId="2" fontId="5" fillId="0" borderId="7" xfId="53" applyNumberFormat="1" applyFont="1" applyFill="1" applyBorder="1"/>
    <xf numFmtId="0" fontId="20" fillId="0" borderId="7" xfId="53" applyFont="1" applyFill="1" applyBorder="1"/>
    <xf numFmtId="2" fontId="67" fillId="0" borderId="0" xfId="53" applyNumberFormat="1" applyFill="1"/>
    <xf numFmtId="0" fontId="67" fillId="26" borderId="0" xfId="53" applyFill="1"/>
    <xf numFmtId="0" fontId="5" fillId="0" borderId="0" xfId="53" applyFont="1" applyFill="1"/>
    <xf numFmtId="0" fontId="67" fillId="0" borderId="0" xfId="53" applyFill="1"/>
    <xf numFmtId="0" fontId="39" fillId="0" borderId="7" xfId="53" applyFont="1" applyFill="1" applyBorder="1"/>
    <xf numFmtId="0" fontId="62" fillId="0" borderId="7" xfId="53" applyNumberFormat="1" applyFont="1" applyFill="1" applyBorder="1" applyAlignment="1" applyProtection="1">
      <alignment horizontal="left" vertical="center" wrapText="1"/>
    </xf>
    <xf numFmtId="0" fontId="3" fillId="0" borderId="7" xfId="53" applyFont="1" applyFill="1" applyBorder="1"/>
    <xf numFmtId="2" fontId="6" fillId="0" borderId="7" xfId="53" applyNumberFormat="1" applyFont="1" applyFill="1" applyBorder="1" applyAlignment="1">
      <alignment horizontal="right"/>
    </xf>
    <xf numFmtId="2" fontId="32" fillId="0" borderId="7" xfId="53" applyNumberFormat="1" applyFont="1" applyFill="1" applyBorder="1" applyAlignment="1">
      <alignment horizontal="right"/>
    </xf>
    <xf numFmtId="2" fontId="34" fillId="0" borderId="7" xfId="53" applyNumberFormat="1" applyFont="1" applyFill="1" applyBorder="1"/>
    <xf numFmtId="0" fontId="39" fillId="0" borderId="0" xfId="53" applyFont="1" applyFill="1" applyBorder="1"/>
    <xf numFmtId="2" fontId="8" fillId="0" borderId="0" xfId="53" applyNumberFormat="1" applyFont="1" applyFill="1"/>
    <xf numFmtId="0" fontId="69" fillId="26" borderId="0" xfId="53" applyFont="1" applyFill="1"/>
    <xf numFmtId="0" fontId="4" fillId="0" borderId="0" xfId="53" applyFont="1" applyFill="1" applyAlignment="1"/>
    <xf numFmtId="0" fontId="6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164" fontId="5" fillId="0" borderId="11" xfId="1" applyNumberFormat="1" applyFont="1" applyBorder="1"/>
    <xf numFmtId="0" fontId="6" fillId="0" borderId="0" xfId="1" applyFont="1" applyBorder="1" applyAlignment="1">
      <alignment horizontal="right"/>
    </xf>
    <xf numFmtId="2" fontId="6" fillId="0" borderId="0" xfId="1" applyNumberFormat="1" applyFont="1" applyBorder="1" applyAlignment="1">
      <alignment horizontal="right"/>
    </xf>
    <xf numFmtId="0" fontId="6" fillId="0" borderId="0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2" fontId="6" fillId="0" borderId="4" xfId="1" applyNumberFormat="1" applyFont="1" applyBorder="1" applyAlignment="1">
      <alignment horizontal="right"/>
    </xf>
    <xf numFmtId="0" fontId="19" fillId="0" borderId="11" xfId="1" applyFont="1" applyBorder="1" applyAlignment="1">
      <alignment horizontal="center" vertical="center" wrapText="1"/>
    </xf>
    <xf numFmtId="0" fontId="12" fillId="0" borderId="13" xfId="1" applyFont="1" applyBorder="1" applyAlignment="1">
      <alignment vertical="center" wrapText="1"/>
    </xf>
    <xf numFmtId="0" fontId="70" fillId="0" borderId="13" xfId="0" applyFont="1" applyBorder="1" applyAlignment="1">
      <alignment vertical="center" wrapText="1"/>
    </xf>
    <xf numFmtId="2" fontId="8" fillId="0" borderId="0" xfId="1" applyNumberFormat="1" applyFont="1" applyAlignment="1">
      <alignment vertical="center"/>
    </xf>
    <xf numFmtId="2" fontId="71" fillId="0" borderId="7" xfId="53" applyNumberFormat="1" applyFont="1" applyBorder="1"/>
    <xf numFmtId="0" fontId="72" fillId="0" borderId="0" xfId="1" applyFont="1"/>
    <xf numFmtId="0" fontId="30" fillId="0" borderId="0" xfId="1" applyFont="1"/>
    <xf numFmtId="0" fontId="5" fillId="0" borderId="12" xfId="1" applyFont="1" applyBorder="1" applyAlignment="1">
      <alignment vertical="center" wrapText="1"/>
    </xf>
    <xf numFmtId="2" fontId="5" fillId="0" borderId="12" xfId="1" applyNumberFormat="1" applyFont="1" applyBorder="1" applyAlignment="1">
      <alignment vertical="center" wrapText="1"/>
    </xf>
    <xf numFmtId="0" fontId="5" fillId="0" borderId="14" xfId="1" applyFont="1" applyBorder="1" applyAlignment="1">
      <alignment vertical="center" wrapText="1"/>
    </xf>
    <xf numFmtId="2" fontId="5" fillId="0" borderId="14" xfId="1" applyNumberFormat="1" applyFont="1" applyBorder="1" applyAlignment="1">
      <alignment vertical="center" wrapText="1"/>
    </xf>
    <xf numFmtId="0" fontId="12" fillId="3" borderId="5" xfId="1" applyNumberFormat="1" applyFont="1" applyFill="1" applyBorder="1" applyAlignment="1" applyProtection="1">
      <alignment horizontal="center" vertical="center" wrapText="1"/>
    </xf>
    <xf numFmtId="2" fontId="38" fillId="0" borderId="7" xfId="53" applyNumberFormat="1" applyFont="1" applyBorder="1"/>
    <xf numFmtId="2" fontId="20" fillId="0" borderId="7" xfId="53" applyNumberFormat="1" applyFont="1" applyBorder="1"/>
    <xf numFmtId="2" fontId="30" fillId="0" borderId="0" xfId="1" applyNumberFormat="1" applyFont="1"/>
    <xf numFmtId="0" fontId="6" fillId="0" borderId="0" xfId="51" applyFont="1" applyAlignment="1">
      <alignment horizontal="center"/>
    </xf>
    <xf numFmtId="0" fontId="10" fillId="0" borderId="0" xfId="1" applyFont="1" applyBorder="1" applyAlignment="1">
      <alignment vertical="center"/>
    </xf>
    <xf numFmtId="0" fontId="43" fillId="0" borderId="37" xfId="0" applyFont="1" applyBorder="1" applyAlignment="1">
      <alignment horizontal="left" vertical="center" wrapText="1"/>
    </xf>
    <xf numFmtId="0" fontId="43" fillId="0" borderId="38" xfId="0" applyFont="1" applyBorder="1" applyAlignment="1">
      <alignment horizontal="center" vertical="center"/>
    </xf>
    <xf numFmtId="164" fontId="10" fillId="0" borderId="4" xfId="1" quotePrefix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1" fontId="20" fillId="0" borderId="4" xfId="53" applyNumberFormat="1" applyFont="1" applyBorder="1"/>
    <xf numFmtId="0" fontId="12" fillId="3" borderId="7" xfId="1" applyNumberFormat="1" applyFont="1" applyFill="1" applyBorder="1" applyAlignment="1" applyProtection="1">
      <alignment horizontal="left" vertical="center" wrapText="1"/>
    </xf>
    <xf numFmtId="0" fontId="43" fillId="0" borderId="7" xfId="1" applyFont="1" applyBorder="1" applyAlignment="1">
      <alignment vertical="center"/>
    </xf>
    <xf numFmtId="1" fontId="36" fillId="0" borderId="0" xfId="53" applyNumberFormat="1" applyFont="1" applyAlignment="1">
      <alignment horizontal="center"/>
    </xf>
    <xf numFmtId="0" fontId="5" fillId="0" borderId="0" xfId="59" applyFont="1" applyAlignment="1">
      <alignment vertical="center"/>
    </xf>
    <xf numFmtId="3" fontId="5" fillId="0" borderId="0" xfId="60" applyNumberFormat="1" applyFont="1" applyFill="1" applyAlignment="1">
      <alignment horizontal="center"/>
    </xf>
    <xf numFmtId="0" fontId="5" fillId="0" borderId="0" xfId="60" applyFont="1" applyFill="1"/>
    <xf numFmtId="0" fontId="5" fillId="0" borderId="0" xfId="60" applyFont="1" applyFill="1" applyAlignment="1">
      <alignment horizontal="center"/>
    </xf>
    <xf numFmtId="165" fontId="5" fillId="0" borderId="0" xfId="60" applyNumberFormat="1" applyFont="1" applyFill="1" applyAlignment="1">
      <alignment horizontal="center"/>
    </xf>
    <xf numFmtId="3" fontId="20" fillId="0" borderId="0" xfId="60" applyNumberFormat="1" applyFont="1" applyFill="1" applyAlignment="1">
      <alignment horizontal="center"/>
    </xf>
    <xf numFmtId="0" fontId="20" fillId="0" borderId="0" xfId="60" applyFont="1" applyFill="1" applyAlignment="1">
      <alignment horizontal="left"/>
    </xf>
    <xf numFmtId="165" fontId="20" fillId="0" borderId="0" xfId="60" applyNumberFormat="1" applyFont="1" applyFill="1" applyAlignment="1">
      <alignment horizontal="left"/>
    </xf>
    <xf numFmtId="0" fontId="22" fillId="0" borderId="0" xfId="60" applyFont="1" applyFill="1" applyAlignment="1">
      <alignment horizontal="center" vertical="center"/>
    </xf>
    <xf numFmtId="0" fontId="5" fillId="0" borderId="0" xfId="60" applyFont="1" applyFill="1" applyAlignment="1">
      <alignment horizontal="center" vertical="center" wrapText="1"/>
    </xf>
    <xf numFmtId="0" fontId="10" fillId="0" borderId="1" xfId="60" applyFont="1" applyFill="1" applyBorder="1" applyAlignment="1">
      <alignment horizontal="center" vertical="center" wrapText="1"/>
    </xf>
    <xf numFmtId="165" fontId="10" fillId="0" borderId="1" xfId="60" applyNumberFormat="1" applyFont="1" applyFill="1" applyBorder="1" applyAlignment="1">
      <alignment horizontal="center" vertical="center" wrapText="1"/>
    </xf>
    <xf numFmtId="0" fontId="6" fillId="0" borderId="1" xfId="60" applyFont="1" applyFill="1" applyBorder="1" applyAlignment="1">
      <alignment horizontal="center" vertical="center" wrapText="1"/>
    </xf>
    <xf numFmtId="0" fontId="10" fillId="0" borderId="1" xfId="60" quotePrefix="1" applyFont="1" applyFill="1" applyBorder="1" applyAlignment="1">
      <alignment horizontal="center" vertical="center" wrapText="1"/>
    </xf>
    <xf numFmtId="0" fontId="36" fillId="0" borderId="13" xfId="60" quotePrefix="1" applyFont="1" applyFill="1" applyBorder="1" applyAlignment="1">
      <alignment horizontal="center" vertical="center"/>
    </xf>
    <xf numFmtId="0" fontId="36" fillId="0" borderId="13" xfId="60" applyFont="1" applyFill="1" applyBorder="1" applyAlignment="1">
      <alignment vertical="center" wrapText="1"/>
    </xf>
    <xf numFmtId="165" fontId="36" fillId="0" borderId="13" xfId="60" quotePrefix="1" applyNumberFormat="1" applyFont="1" applyFill="1" applyBorder="1" applyAlignment="1">
      <alignment horizontal="center" vertical="center"/>
    </xf>
    <xf numFmtId="0" fontId="42" fillId="0" borderId="13" xfId="60" applyFont="1" applyFill="1" applyBorder="1" applyAlignment="1">
      <alignment vertical="center"/>
    </xf>
    <xf numFmtId="0" fontId="36" fillId="0" borderId="11" xfId="60" applyFont="1" applyFill="1" applyBorder="1"/>
    <xf numFmtId="0" fontId="36" fillId="0" borderId="12" xfId="60" quotePrefix="1" applyFont="1" applyFill="1" applyBorder="1" applyAlignment="1">
      <alignment horizontal="center" vertical="center"/>
    </xf>
    <xf numFmtId="0" fontId="36" fillId="0" borderId="12" xfId="60" applyFont="1" applyFill="1" applyBorder="1" applyAlignment="1">
      <alignment vertical="center" wrapText="1"/>
    </xf>
    <xf numFmtId="165" fontId="36" fillId="0" borderId="12" xfId="60" quotePrefix="1" applyNumberFormat="1" applyFont="1" applyFill="1" applyBorder="1" applyAlignment="1">
      <alignment horizontal="center" vertical="center"/>
    </xf>
    <xf numFmtId="0" fontId="42" fillId="0" borderId="12" xfId="60" applyFont="1" applyFill="1" applyBorder="1" applyAlignment="1">
      <alignment vertical="center"/>
    </xf>
    <xf numFmtId="0" fontId="36" fillId="0" borderId="12" xfId="60" applyFont="1" applyFill="1" applyBorder="1" applyAlignment="1">
      <alignment horizontal="left" vertical="center" wrapText="1"/>
    </xf>
    <xf numFmtId="0" fontId="36" fillId="0" borderId="12" xfId="60" applyFont="1" applyFill="1" applyBorder="1" applyAlignment="1">
      <alignment horizontal="center" vertical="center"/>
    </xf>
    <xf numFmtId="0" fontId="36" fillId="0" borderId="12" xfId="60" applyFont="1" applyFill="1" applyBorder="1"/>
    <xf numFmtId="166" fontId="36" fillId="0" borderId="12" xfId="60" applyNumberFormat="1" applyFont="1" applyFill="1" applyBorder="1"/>
    <xf numFmtId="0" fontId="36" fillId="0" borderId="14" xfId="60" quotePrefix="1" applyFont="1" applyFill="1" applyBorder="1" applyAlignment="1">
      <alignment horizontal="center" vertical="center"/>
    </xf>
    <xf numFmtId="0" fontId="36" fillId="0" borderId="14" xfId="60" applyFont="1" applyFill="1" applyBorder="1" applyAlignment="1">
      <alignment vertical="center" wrapText="1"/>
    </xf>
    <xf numFmtId="165" fontId="36" fillId="0" borderId="14" xfId="60" quotePrefix="1" applyNumberFormat="1" applyFont="1" applyFill="1" applyBorder="1" applyAlignment="1">
      <alignment horizontal="center" vertical="center"/>
    </xf>
    <xf numFmtId="0" fontId="42" fillId="0" borderId="14" xfId="60" applyFont="1" applyFill="1" applyBorder="1" applyAlignment="1">
      <alignment vertical="center"/>
    </xf>
    <xf numFmtId="0" fontId="4" fillId="0" borderId="6" xfId="60" applyFont="1" applyFill="1" applyBorder="1" applyAlignment="1">
      <alignment horizontal="center" vertical="center"/>
    </xf>
    <xf numFmtId="3" fontId="4" fillId="0" borderId="6" xfId="60" applyNumberFormat="1" applyFont="1" applyFill="1" applyBorder="1" applyAlignment="1">
      <alignment horizontal="center" vertical="center"/>
    </xf>
    <xf numFmtId="165" fontId="4" fillId="0" borderId="6" xfId="60" applyNumberFormat="1" applyFont="1" applyFill="1" applyBorder="1" applyAlignment="1">
      <alignment horizontal="center" vertical="center"/>
    </xf>
    <xf numFmtId="0" fontId="12" fillId="0" borderId="6" xfId="60" applyFont="1" applyFill="1" applyBorder="1" applyAlignment="1">
      <alignment horizontal="center" vertical="center" wrapText="1"/>
    </xf>
    <xf numFmtId="0" fontId="20" fillId="0" borderId="21" xfId="60" applyFont="1" applyFill="1" applyBorder="1" applyAlignment="1">
      <alignment horizontal="center" vertical="center"/>
    </xf>
    <xf numFmtId="0" fontId="6" fillId="0" borderId="0" xfId="60" applyFont="1" applyFill="1" applyBorder="1" applyAlignment="1">
      <alignment horizontal="center"/>
    </xf>
    <xf numFmtId="0" fontId="6" fillId="0" borderId="0" xfId="60" applyFont="1" applyFill="1" applyBorder="1" applyAlignment="1">
      <alignment horizontal="center" vertical="center" wrapText="1"/>
    </xf>
    <xf numFmtId="3" fontId="6" fillId="0" borderId="0" xfId="60" applyNumberFormat="1" applyFont="1" applyFill="1" applyBorder="1" applyAlignment="1">
      <alignment horizontal="center"/>
    </xf>
    <xf numFmtId="0" fontId="6" fillId="0" borderId="16" xfId="60" applyFont="1" applyFill="1" applyBorder="1" applyAlignment="1">
      <alignment horizontal="center"/>
    </xf>
    <xf numFmtId="165" fontId="6" fillId="0" borderId="16" xfId="60" applyNumberFormat="1" applyFont="1" applyFill="1" applyBorder="1" applyAlignment="1">
      <alignment horizontal="center"/>
    </xf>
    <xf numFmtId="0" fontId="20" fillId="0" borderId="0" xfId="60" applyFont="1" applyFill="1"/>
    <xf numFmtId="0" fontId="6" fillId="0" borderId="0" xfId="60" applyFont="1" applyFill="1"/>
    <xf numFmtId="0" fontId="76" fillId="0" borderId="0" xfId="60" applyFont="1" applyFill="1" applyBorder="1" applyAlignment="1"/>
    <xf numFmtId="0" fontId="22" fillId="0" borderId="0" xfId="60" applyFont="1" applyFill="1" applyBorder="1" applyAlignment="1">
      <alignment horizontal="center" vertical="center"/>
    </xf>
    <xf numFmtId="0" fontId="6" fillId="0" borderId="0" xfId="60" applyFont="1" applyFill="1" applyAlignment="1">
      <alignment horizontal="center" vertical="center"/>
    </xf>
    <xf numFmtId="0" fontId="6" fillId="0" borderId="0" xfId="60" applyFont="1" applyFill="1" applyAlignment="1">
      <alignment vertical="center"/>
    </xf>
    <xf numFmtId="0" fontId="22" fillId="0" borderId="0" xfId="60" applyFont="1" applyFill="1" applyBorder="1"/>
    <xf numFmtId="0" fontId="22" fillId="0" borderId="0" xfId="60" applyFont="1" applyFill="1" applyBorder="1" applyAlignment="1">
      <alignment horizontal="center" vertical="center" wrapText="1"/>
    </xf>
    <xf numFmtId="3" fontId="22" fillId="0" borderId="0" xfId="60" applyNumberFormat="1" applyFont="1" applyFill="1" applyBorder="1" applyAlignment="1">
      <alignment horizontal="center"/>
    </xf>
    <xf numFmtId="165" fontId="22" fillId="0" borderId="0" xfId="60" applyNumberFormat="1" applyFont="1" applyFill="1" applyBorder="1"/>
    <xf numFmtId="0" fontId="16" fillId="0" borderId="0" xfId="60" applyFont="1" applyFill="1"/>
    <xf numFmtId="0" fontId="20" fillId="0" borderId="0" xfId="60" applyFont="1" applyFill="1" applyAlignment="1">
      <alignment horizontal="center" vertical="center" wrapText="1"/>
    </xf>
    <xf numFmtId="0" fontId="20" fillId="0" borderId="0" xfId="60" applyFont="1" applyFill="1" applyAlignment="1">
      <alignment horizontal="center"/>
    </xf>
    <xf numFmtId="165" fontId="20" fillId="0" borderId="0" xfId="60" applyNumberFormat="1" applyFont="1" applyFill="1" applyAlignment="1">
      <alignment horizontal="center"/>
    </xf>
    <xf numFmtId="0" fontId="19" fillId="0" borderId="0" xfId="60" applyFont="1" applyFill="1"/>
    <xf numFmtId="0" fontId="64" fillId="0" borderId="0" xfId="60" applyFont="1" applyFill="1"/>
    <xf numFmtId="0" fontId="36" fillId="0" borderId="13" xfId="60" applyFont="1" applyFill="1" applyBorder="1" applyAlignment="1">
      <alignment vertical="center"/>
    </xf>
    <xf numFmtId="0" fontId="36" fillId="0" borderId="12" xfId="60" applyFont="1" applyFill="1" applyBorder="1" applyAlignment="1">
      <alignment vertical="center"/>
    </xf>
    <xf numFmtId="0" fontId="6" fillId="0" borderId="0" xfId="1" applyFont="1" applyAlignment="1">
      <alignment horizont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3" borderId="7" xfId="1" applyNumberFormat="1" applyFont="1" applyFill="1" applyBorder="1" applyAlignment="1" applyProtection="1">
      <alignment horizontal="center" vertical="center" wrapText="1"/>
    </xf>
    <xf numFmtId="0" fontId="12" fillId="0" borderId="7" xfId="1" quotePrefix="1" applyFont="1" applyBorder="1" applyAlignment="1">
      <alignment horizontal="center" vertical="center" wrapText="1"/>
    </xf>
    <xf numFmtId="164" fontId="12" fillId="0" borderId="7" xfId="1" quotePrefix="1" applyNumberFormat="1" applyFont="1" applyBorder="1" applyAlignment="1">
      <alignment horizontal="center" vertical="center" wrapText="1"/>
    </xf>
    <xf numFmtId="164" fontId="12" fillId="0" borderId="7" xfId="1" quotePrefix="1" applyNumberFormat="1" applyFont="1" applyBorder="1" applyAlignment="1">
      <alignment horizontal="center" vertical="center"/>
    </xf>
    <xf numFmtId="2" fontId="12" fillId="0" borderId="7" xfId="1" quotePrefix="1" applyNumberFormat="1" applyFont="1" applyBorder="1" applyAlignment="1">
      <alignment horizontal="center" vertical="center"/>
    </xf>
    <xf numFmtId="164" fontId="12" fillId="0" borderId="7" xfId="1" quotePrefix="1" applyNumberFormat="1" applyFont="1" applyBorder="1" applyAlignment="1">
      <alignment horizontal="right" vertical="center"/>
    </xf>
    <xf numFmtId="0" fontId="13" fillId="3" borderId="7" xfId="1" applyNumberFormat="1" applyFont="1" applyFill="1" applyBorder="1" applyAlignment="1" applyProtection="1">
      <alignment horizontal="left" vertical="center" wrapText="1"/>
    </xf>
    <xf numFmtId="0" fontId="12" fillId="3" borderId="7" xfId="1" applyNumberFormat="1" applyFont="1" applyFill="1" applyBorder="1" applyAlignment="1" applyProtection="1">
      <alignment horizontal="center" vertical="center" wrapText="1"/>
    </xf>
    <xf numFmtId="164" fontId="12" fillId="0" borderId="7" xfId="1" applyNumberFormat="1" applyFont="1" applyBorder="1" applyAlignment="1">
      <alignment horizontal="center" vertical="center"/>
    </xf>
    <xf numFmtId="0" fontId="12" fillId="0" borderId="7" xfId="1" applyFont="1" applyBorder="1" applyAlignment="1">
      <alignment vertical="center"/>
    </xf>
    <xf numFmtId="2" fontId="12" fillId="0" borderId="7" xfId="1" applyNumberFormat="1" applyFont="1" applyBorder="1" applyAlignment="1">
      <alignment horizontal="right" vertical="center"/>
    </xf>
    <xf numFmtId="0" fontId="12" fillId="0" borderId="7" xfId="1" applyFont="1" applyBorder="1" applyAlignment="1">
      <alignment vertical="center" wrapText="1"/>
    </xf>
    <xf numFmtId="2" fontId="12" fillId="0" borderId="7" xfId="1" applyNumberFormat="1" applyFont="1" applyFill="1" applyBorder="1" applyAlignment="1">
      <alignment horizontal="right" vertical="center"/>
    </xf>
    <xf numFmtId="2" fontId="12" fillId="0" borderId="7" xfId="1" quotePrefix="1" applyNumberFormat="1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0" fontId="36" fillId="0" borderId="7" xfId="60" applyFont="1" applyFill="1" applyBorder="1" applyAlignment="1">
      <alignment horizontal="left" vertical="center" wrapText="1"/>
    </xf>
    <xf numFmtId="0" fontId="43" fillId="0" borderId="7" xfId="0" applyFont="1" applyBorder="1" applyAlignment="1">
      <alignment horizontal="center" vertical="center"/>
    </xf>
    <xf numFmtId="0" fontId="20" fillId="0" borderId="12" xfId="1" applyFont="1" applyBorder="1" applyAlignment="1">
      <alignment horizontal="center"/>
    </xf>
    <xf numFmtId="0" fontId="20" fillId="0" borderId="12" xfId="4" applyFont="1" applyBorder="1"/>
    <xf numFmtId="0" fontId="20" fillId="0" borderId="14" xfId="1" applyFont="1" applyBorder="1" applyAlignment="1">
      <alignment horizontal="center"/>
    </xf>
    <xf numFmtId="0" fontId="20" fillId="0" borderId="14" xfId="4" applyFont="1" applyBorder="1"/>
    <xf numFmtId="2" fontId="20" fillId="0" borderId="12" xfId="1" applyNumberFormat="1" applyFont="1" applyBorder="1" applyAlignment="1">
      <alignment horizontal="right"/>
    </xf>
    <xf numFmtId="2" fontId="20" fillId="0" borderId="14" xfId="1" applyNumberFormat="1" applyFont="1" applyBorder="1" applyAlignment="1">
      <alignment horizontal="right"/>
    </xf>
    <xf numFmtId="2" fontId="6" fillId="0" borderId="7" xfId="1" applyNumberFormat="1" applyFont="1" applyBorder="1" applyAlignment="1">
      <alignment vertical="center"/>
    </xf>
    <xf numFmtId="0" fontId="5" fillId="0" borderId="5" xfId="1" applyFont="1" applyBorder="1"/>
    <xf numFmtId="2" fontId="5" fillId="0" borderId="6" xfId="1" applyNumberFormat="1" applyFont="1" applyBorder="1" applyAlignment="1">
      <alignment vertical="center" wrapText="1"/>
    </xf>
    <xf numFmtId="0" fontId="5" fillId="0" borderId="21" xfId="1" applyFont="1" applyBorder="1" applyAlignment="1">
      <alignment vertical="center" wrapText="1"/>
    </xf>
    <xf numFmtId="0" fontId="77" fillId="0" borderId="36" xfId="0" applyFont="1" applyBorder="1" applyAlignment="1">
      <alignment horizontal="left" vertical="center" wrapText="1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8" fillId="0" borderId="0" xfId="2"/>
    <xf numFmtId="1" fontId="20" fillId="0" borderId="39" xfId="53" applyNumberFormat="1" applyFont="1" applyBorder="1"/>
    <xf numFmtId="0" fontId="8" fillId="0" borderId="0" xfId="61" applyFont="1"/>
    <xf numFmtId="0" fontId="21" fillId="0" borderId="0" xfId="61" applyFont="1"/>
    <xf numFmtId="0" fontId="4" fillId="0" borderId="0" xfId="61" applyFont="1"/>
    <xf numFmtId="0" fontId="19" fillId="0" borderId="0" xfId="53" applyFont="1"/>
    <xf numFmtId="0" fontId="78" fillId="0" borderId="0" xfId="53" applyFont="1"/>
    <xf numFmtId="0" fontId="64" fillId="0" borderId="0" xfId="53" applyFont="1"/>
    <xf numFmtId="0" fontId="79" fillId="0" borderId="0" xfId="2" applyFont="1"/>
    <xf numFmtId="0" fontId="80" fillId="0" borderId="7" xfId="53" applyFont="1" applyBorder="1" applyAlignment="1">
      <alignment horizontal="center"/>
    </xf>
    <xf numFmtId="0" fontId="28" fillId="0" borderId="7" xfId="53" applyFont="1" applyBorder="1" applyAlignment="1">
      <alignment horizontal="center" vertical="center"/>
    </xf>
    <xf numFmtId="0" fontId="28" fillId="0" borderId="7" xfId="2" applyFont="1" applyBorder="1" applyAlignment="1">
      <alignment horizontal="left" vertical="center" wrapText="1"/>
    </xf>
    <xf numFmtId="0" fontId="81" fillId="0" borderId="32" xfId="2" applyFont="1" applyBorder="1" applyAlignment="1">
      <alignment horizontal="left" vertical="center" wrapText="1"/>
    </xf>
    <xf numFmtId="0" fontId="28" fillId="0" borderId="7" xfId="2" applyFont="1" applyBorder="1" applyAlignment="1">
      <alignment horizontal="center" vertical="center" wrapText="1"/>
    </xf>
    <xf numFmtId="0" fontId="81" fillId="0" borderId="32" xfId="2" applyFont="1" applyBorder="1" applyAlignment="1">
      <alignment horizontal="center" vertical="center" wrapText="1"/>
    </xf>
    <xf numFmtId="0" fontId="28" fillId="0" borderId="7" xfId="53" applyFont="1" applyBorder="1" applyAlignment="1">
      <alignment horizontal="center" vertical="center" wrapText="1"/>
    </xf>
    <xf numFmtId="2" fontId="28" fillId="0" borderId="7" xfId="53" applyNumberFormat="1" applyFont="1" applyBorder="1"/>
    <xf numFmtId="0" fontId="81" fillId="3" borderId="32" xfId="2" applyFont="1" applyFill="1" applyBorder="1" applyAlignment="1">
      <alignment horizontal="center" vertical="center" wrapText="1"/>
    </xf>
    <xf numFmtId="0" fontId="28" fillId="0" borderId="7" xfId="53" applyFont="1" applyBorder="1"/>
    <xf numFmtId="0" fontId="81" fillId="3" borderId="7" xfId="2" applyFont="1" applyFill="1" applyBorder="1" applyAlignment="1">
      <alignment horizontal="center" vertical="center" wrapText="1"/>
    </xf>
    <xf numFmtId="0" fontId="28" fillId="0" borderId="32" xfId="2" applyFont="1" applyBorder="1" applyAlignment="1">
      <alignment horizontal="left" vertical="center" wrapText="1"/>
    </xf>
    <xf numFmtId="0" fontId="28" fillId="0" borderId="32" xfId="2" applyFont="1" applyBorder="1" applyAlignment="1">
      <alignment horizontal="center" vertical="center" wrapText="1"/>
    </xf>
    <xf numFmtId="0" fontId="28" fillId="0" borderId="7" xfId="2" applyFont="1" applyBorder="1" applyAlignment="1">
      <alignment vertical="center" wrapText="1"/>
    </xf>
    <xf numFmtId="0" fontId="81" fillId="0" borderId="7" xfId="2" applyFont="1" applyBorder="1" applyAlignment="1">
      <alignment horizontal="left" vertical="center" wrapText="1"/>
    </xf>
    <xf numFmtId="0" fontId="28" fillId="0" borderId="40" xfId="2" applyFont="1" applyBorder="1" applyAlignment="1">
      <alignment horizontal="center" vertical="center" wrapText="1"/>
    </xf>
    <xf numFmtId="0" fontId="81" fillId="3" borderId="7" xfId="2" applyFont="1" applyFill="1" applyBorder="1" applyAlignment="1">
      <alignment horizontal="left" vertical="center" wrapText="1"/>
    </xf>
    <xf numFmtId="0" fontId="82" fillId="0" borderId="7" xfId="2" applyFont="1" applyBorder="1" applyAlignment="1">
      <alignment horizontal="center" vertical="center" wrapText="1"/>
    </xf>
    <xf numFmtId="0" fontId="83" fillId="0" borderId="41" xfId="2" applyFont="1" applyBorder="1"/>
    <xf numFmtId="0" fontId="83" fillId="0" borderId="7" xfId="2" applyFont="1" applyBorder="1"/>
    <xf numFmtId="0" fontId="28" fillId="0" borderId="1" xfId="53" applyFont="1" applyBorder="1" applyAlignment="1">
      <alignment horizontal="center" vertical="center"/>
    </xf>
    <xf numFmtId="0" fontId="28" fillId="0" borderId="1" xfId="2" applyFont="1" applyBorder="1" applyAlignment="1">
      <alignment horizontal="left" vertical="center" wrapText="1"/>
    </xf>
    <xf numFmtId="0" fontId="82" fillId="0" borderId="1" xfId="2" applyFont="1" applyBorder="1" applyAlignment="1">
      <alignment horizontal="center" vertical="center" wrapText="1"/>
    </xf>
    <xf numFmtId="0" fontId="28" fillId="0" borderId="1" xfId="2" applyFont="1" applyBorder="1" applyAlignment="1">
      <alignment horizontal="center" vertical="center" wrapText="1"/>
    </xf>
    <xf numFmtId="0" fontId="83" fillId="0" borderId="1" xfId="2" applyFont="1" applyBorder="1"/>
    <xf numFmtId="2" fontId="28" fillId="0" borderId="1" xfId="53" applyNumberFormat="1" applyFont="1" applyBorder="1"/>
    <xf numFmtId="0" fontId="39" fillId="0" borderId="0" xfId="61" applyFont="1"/>
    <xf numFmtId="0" fontId="67" fillId="0" borderId="0" xfId="61"/>
    <xf numFmtId="2" fontId="8" fillId="0" borderId="0" xfId="61" applyNumberFormat="1" applyFont="1"/>
    <xf numFmtId="2" fontId="67" fillId="0" borderId="0" xfId="61" applyNumberFormat="1"/>
    <xf numFmtId="0" fontId="69" fillId="0" borderId="0" xfId="61" applyFont="1"/>
    <xf numFmtId="0" fontId="5" fillId="0" borderId="0" xfId="61" applyFont="1"/>
    <xf numFmtId="2" fontId="67" fillId="26" borderId="0" xfId="61" applyNumberFormat="1" applyFill="1"/>
    <xf numFmtId="0" fontId="20" fillId="0" borderId="0" xfId="61" applyFont="1"/>
    <xf numFmtId="2" fontId="6" fillId="0" borderId="7" xfId="61" applyNumberFormat="1" applyFont="1" applyBorder="1" applyAlignment="1">
      <alignment horizontal="center"/>
    </xf>
    <xf numFmtId="2" fontId="5" fillId="0" borderId="1" xfId="61" applyNumberFormat="1" applyFont="1" applyBorder="1" applyAlignment="1">
      <alignment horizontal="center"/>
    </xf>
    <xf numFmtId="0" fontId="20" fillId="0" borderId="1" xfId="61" applyFont="1" applyBorder="1" applyAlignment="1">
      <alignment horizontal="center" vertical="center" wrapText="1"/>
    </xf>
    <xf numFmtId="0" fontId="25" fillId="3" borderId="45" xfId="62" applyFont="1" applyFill="1" applyBorder="1" applyAlignment="1">
      <alignment horizontal="center" vertical="center" wrapText="1"/>
    </xf>
    <xf numFmtId="0" fontId="25" fillId="3" borderId="46" xfId="62" applyFont="1" applyFill="1" applyBorder="1" applyAlignment="1">
      <alignment horizontal="center" vertical="center" wrapText="1"/>
    </xf>
    <xf numFmtId="0" fontId="25" fillId="3" borderId="46" xfId="62" applyFont="1" applyFill="1" applyBorder="1" applyAlignment="1">
      <alignment horizontal="left" vertical="center" wrapText="1"/>
    </xf>
    <xf numFmtId="0" fontId="20" fillId="0" borderId="1" xfId="61" applyFont="1" applyBorder="1" applyAlignment="1">
      <alignment horizontal="center" vertical="center"/>
    </xf>
    <xf numFmtId="2" fontId="5" fillId="0" borderId="7" xfId="61" applyNumberFormat="1" applyFont="1" applyBorder="1" applyAlignment="1">
      <alignment horizontal="center"/>
    </xf>
    <xf numFmtId="0" fontId="20" fillId="0" borderId="7" xfId="61" applyFont="1" applyBorder="1" applyAlignment="1">
      <alignment horizontal="center" vertical="center" wrapText="1"/>
    </xf>
    <xf numFmtId="0" fontId="25" fillId="3" borderId="44" xfId="62" applyFont="1" applyFill="1" applyBorder="1" applyAlignment="1">
      <alignment horizontal="center" vertical="center" wrapText="1"/>
    </xf>
    <xf numFmtId="0" fontId="25" fillId="3" borderId="32" xfId="62" applyFont="1" applyFill="1" applyBorder="1" applyAlignment="1">
      <alignment horizontal="center" vertical="center" wrapText="1"/>
    </xf>
    <xf numFmtId="0" fontId="25" fillId="3" borderId="32" xfId="62" applyFont="1" applyFill="1" applyBorder="1" applyAlignment="1">
      <alignment horizontal="left" vertical="center" wrapText="1"/>
    </xf>
    <xf numFmtId="0" fontId="20" fillId="0" borderId="7" xfId="61" applyFont="1" applyBorder="1" applyAlignment="1">
      <alignment horizontal="center" vertical="center"/>
    </xf>
    <xf numFmtId="0" fontId="25" fillId="3" borderId="47" xfId="62" applyFont="1" applyFill="1" applyBorder="1" applyAlignment="1">
      <alignment horizontal="center" vertical="center" wrapText="1"/>
    </xf>
    <xf numFmtId="0" fontId="25" fillId="3" borderId="48" xfId="62" applyFont="1" applyFill="1" applyBorder="1" applyAlignment="1">
      <alignment horizontal="left" vertical="center" wrapText="1"/>
    </xf>
    <xf numFmtId="0" fontId="25" fillId="3" borderId="48" xfId="62" applyFont="1" applyFill="1" applyBorder="1" applyAlignment="1">
      <alignment horizontal="center" vertical="center" wrapText="1"/>
    </xf>
    <xf numFmtId="0" fontId="25" fillId="3" borderId="48" xfId="62" applyFont="1" applyFill="1" applyBorder="1" applyAlignment="1">
      <alignment horizontal="left" vertical="center"/>
    </xf>
    <xf numFmtId="0" fontId="25" fillId="3" borderId="2" xfId="62" applyFont="1" applyFill="1" applyBorder="1" applyAlignment="1">
      <alignment horizontal="center" vertical="center" wrapText="1"/>
    </xf>
    <xf numFmtId="0" fontId="5" fillId="0" borderId="7" xfId="62" applyFont="1" applyBorder="1" applyAlignment="1">
      <alignment horizontal="center" vertical="center" wrapText="1"/>
    </xf>
    <xf numFmtId="0" fontId="25" fillId="0" borderId="7" xfId="62" applyFont="1" applyBorder="1" applyAlignment="1">
      <alignment horizontal="left" vertical="center"/>
    </xf>
    <xf numFmtId="0" fontId="25" fillId="0" borderId="7" xfId="62" applyFont="1" applyBorder="1" applyAlignment="1">
      <alignment horizontal="left" vertical="center" wrapText="1"/>
    </xf>
    <xf numFmtId="0" fontId="5" fillId="0" borderId="7" xfId="62" applyFont="1" applyBorder="1" applyAlignment="1">
      <alignment horizontal="left" vertical="center"/>
    </xf>
    <xf numFmtId="0" fontId="67" fillId="0" borderId="7" xfId="61" applyBorder="1"/>
    <xf numFmtId="0" fontId="20" fillId="0" borderId="7" xfId="61" applyFont="1" applyBorder="1"/>
    <xf numFmtId="0" fontId="5" fillId="0" borderId="7" xfId="61" applyFont="1" applyBorder="1"/>
    <xf numFmtId="2" fontId="0" fillId="26" borderId="0" xfId="61" applyNumberFormat="1" applyFont="1" applyFill="1"/>
    <xf numFmtId="2" fontId="5" fillId="0" borderId="7" xfId="61" applyNumberFormat="1" applyFont="1" applyBorder="1" applyAlignment="1">
      <alignment horizontal="right" vertical="center"/>
    </xf>
    <xf numFmtId="0" fontId="62" fillId="0" borderId="0" xfId="61" applyFont="1" applyAlignment="1">
      <alignment horizontal="center" vertical="center" wrapText="1"/>
    </xf>
    <xf numFmtId="0" fontId="27" fillId="0" borderId="1" xfId="61" applyFont="1" applyBorder="1"/>
    <xf numFmtId="0" fontId="32" fillId="0" borderId="7" xfId="61" applyFont="1" applyBorder="1" applyAlignment="1">
      <alignment horizontal="center" wrapText="1"/>
    </xf>
    <xf numFmtId="0" fontId="32" fillId="0" borderId="7" xfId="61" applyFont="1" applyBorder="1" applyAlignment="1">
      <alignment horizontal="center"/>
    </xf>
    <xf numFmtId="0" fontId="6" fillId="0" borderId="0" xfId="61" applyFont="1"/>
    <xf numFmtId="0" fontId="32" fillId="0" borderId="0" xfId="53" applyFont="1" applyAlignment="1">
      <alignment horizontal="center" vertical="center" wrapText="1"/>
    </xf>
    <xf numFmtId="0" fontId="32" fillId="0" borderId="17" xfId="53" applyFont="1" applyBorder="1" applyAlignment="1">
      <alignment horizontal="center" vertical="center" wrapText="1"/>
    </xf>
    <xf numFmtId="0" fontId="32" fillId="0" borderId="20" xfId="53" applyFont="1" applyBorder="1" applyAlignment="1">
      <alignment horizontal="center" vertical="center" wrapText="1"/>
    </xf>
    <xf numFmtId="0" fontId="32" fillId="0" borderId="19" xfId="53" applyFont="1" applyBorder="1" applyAlignment="1">
      <alignment horizontal="center" vertical="center" wrapText="1"/>
    </xf>
    <xf numFmtId="0" fontId="32" fillId="0" borderId="18" xfId="53" applyFont="1" applyBorder="1" applyAlignment="1">
      <alignment horizontal="center" vertical="center" wrapText="1"/>
    </xf>
    <xf numFmtId="0" fontId="5" fillId="0" borderId="12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64" fillId="0" borderId="5" xfId="1" applyFont="1" applyBorder="1" applyAlignment="1">
      <alignment horizontal="center"/>
    </xf>
    <xf numFmtId="0" fontId="64" fillId="0" borderId="17" xfId="1" applyFont="1" applyBorder="1" applyAlignment="1">
      <alignment horizontal="left"/>
    </xf>
    <xf numFmtId="0" fontId="64" fillId="0" borderId="0" xfId="1" applyFont="1" applyBorder="1" applyAlignment="1">
      <alignment horizontal="left"/>
    </xf>
    <xf numFmtId="0" fontId="64" fillId="0" borderId="5" xfId="1" applyFont="1" applyBorder="1"/>
    <xf numFmtId="0" fontId="19" fillId="0" borderId="5" xfId="1" applyFont="1" applyBorder="1" applyAlignment="1">
      <alignment horizontal="center" vertical="center" wrapText="1"/>
    </xf>
    <xf numFmtId="0" fontId="64" fillId="0" borderId="39" xfId="1" applyFont="1" applyBorder="1" applyAlignment="1">
      <alignment horizontal="right"/>
    </xf>
    <xf numFmtId="0" fontId="38" fillId="0" borderId="0" xfId="53" applyFont="1"/>
    <xf numFmtId="0" fontId="20" fillId="0" borderId="0" xfId="53" applyFont="1"/>
    <xf numFmtId="0" fontId="42" fillId="0" borderId="7" xfId="1" applyFont="1" applyBorder="1" applyAlignment="1">
      <alignment horizontal="center" vertical="center"/>
    </xf>
    <xf numFmtId="0" fontId="42" fillId="3" borderId="7" xfId="1" applyNumberFormat="1" applyFont="1" applyFill="1" applyBorder="1" applyAlignment="1" applyProtection="1">
      <alignment horizontal="left" vertical="center" wrapText="1"/>
    </xf>
    <xf numFmtId="0" fontId="42" fillId="0" borderId="7" xfId="0" applyFont="1" applyFill="1" applyBorder="1" applyAlignment="1">
      <alignment horizontal="center" vertical="center"/>
    </xf>
    <xf numFmtId="0" fontId="42" fillId="0" borderId="7" xfId="1" applyFont="1" applyBorder="1" applyAlignment="1">
      <alignment vertical="center"/>
    </xf>
    <xf numFmtId="0" fontId="42" fillId="0" borderId="7" xfId="1" quotePrefix="1" applyFont="1" applyBorder="1" applyAlignment="1">
      <alignment horizontal="center" vertical="center" wrapText="1"/>
    </xf>
    <xf numFmtId="164" fontId="42" fillId="0" borderId="7" xfId="1" quotePrefix="1" applyNumberFormat="1" applyFont="1" applyBorder="1" applyAlignment="1">
      <alignment horizontal="center" vertical="center" wrapText="1"/>
    </xf>
    <xf numFmtId="164" fontId="42" fillId="0" borderId="7" xfId="1" quotePrefix="1" applyNumberFormat="1" applyFont="1" applyBorder="1" applyAlignment="1">
      <alignment horizontal="center" vertical="center"/>
    </xf>
    <xf numFmtId="2" fontId="42" fillId="0" borderId="7" xfId="1" quotePrefix="1" applyNumberFormat="1" applyFont="1" applyBorder="1" applyAlignment="1">
      <alignment horizontal="center" vertical="center"/>
    </xf>
    <xf numFmtId="0" fontId="42" fillId="3" borderId="13" xfId="1" applyNumberFormat="1" applyFont="1" applyFill="1" applyBorder="1" applyAlignment="1" applyProtection="1">
      <alignment horizontal="left" vertical="center" wrapText="1"/>
    </xf>
    <xf numFmtId="2" fontId="42" fillId="0" borderId="7" xfId="1" applyNumberFormat="1" applyFont="1" applyBorder="1" applyAlignment="1">
      <alignment horizontal="right" vertical="center"/>
    </xf>
    <xf numFmtId="0" fontId="70" fillId="0" borderId="7" xfId="0" applyFont="1" applyBorder="1" applyAlignment="1">
      <alignment vertical="center" wrapText="1"/>
    </xf>
    <xf numFmtId="0" fontId="36" fillId="0" borderId="7" xfId="6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/>
    </xf>
    <xf numFmtId="0" fontId="43" fillId="0" borderId="7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center" vertical="center"/>
    </xf>
    <xf numFmtId="0" fontId="42" fillId="3" borderId="7" xfId="1" applyNumberFormat="1" applyFont="1" applyFill="1" applyBorder="1" applyAlignment="1" applyProtection="1">
      <alignment horizontal="center" vertical="center" wrapText="1"/>
    </xf>
    <xf numFmtId="0" fontId="43" fillId="0" borderId="7" xfId="1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63" fillId="3" borderId="7" xfId="1" applyNumberFormat="1" applyFont="1" applyFill="1" applyBorder="1" applyAlignment="1" applyProtection="1">
      <alignment horizontal="center" vertical="center" wrapText="1"/>
    </xf>
    <xf numFmtId="0" fontId="43" fillId="0" borderId="7" xfId="1" applyFont="1" applyBorder="1" applyAlignment="1">
      <alignment horizontal="center"/>
    </xf>
    <xf numFmtId="0" fontId="44" fillId="0" borderId="7" xfId="1" applyFont="1" applyBorder="1" applyAlignment="1">
      <alignment vertical="center"/>
    </xf>
    <xf numFmtId="0" fontId="12" fillId="0" borderId="7" xfId="1" applyFont="1" applyBorder="1" applyAlignment="1">
      <alignment horizontal="left" vertical="center" wrapText="1"/>
    </xf>
    <xf numFmtId="0" fontId="70" fillId="3" borderId="7" xfId="1" applyNumberFormat="1" applyFont="1" applyFill="1" applyBorder="1" applyAlignment="1" applyProtection="1">
      <alignment vertical="center" wrapText="1"/>
    </xf>
    <xf numFmtId="0" fontId="44" fillId="0" borderId="7" xfId="0" applyFont="1" applyBorder="1" applyAlignment="1">
      <alignment horizontal="center" vertical="center"/>
    </xf>
    <xf numFmtId="0" fontId="42" fillId="3" borderId="7" xfId="1" applyNumberFormat="1" applyFont="1" applyFill="1" applyBorder="1" applyAlignment="1" applyProtection="1">
      <alignment vertical="center" wrapText="1"/>
    </xf>
    <xf numFmtId="164" fontId="42" fillId="0" borderId="7" xfId="1" applyNumberFormat="1" applyFont="1" applyBorder="1" applyAlignment="1">
      <alignment horizontal="center" vertical="center"/>
    </xf>
    <xf numFmtId="164" fontId="42" fillId="0" borderId="7" xfId="0" applyNumberFormat="1" applyFont="1" applyFill="1" applyBorder="1" applyAlignment="1">
      <alignment horizontal="center" vertical="center"/>
    </xf>
    <xf numFmtId="0" fontId="42" fillId="0" borderId="7" xfId="0" applyFont="1" applyBorder="1" applyAlignment="1">
      <alignment horizontal="left" vertical="center" wrapText="1"/>
    </xf>
    <xf numFmtId="0" fontId="42" fillId="3" borderId="7" xfId="0" applyFont="1" applyFill="1" applyBorder="1" applyAlignment="1">
      <alignment horizontal="center" vertical="center"/>
    </xf>
    <xf numFmtId="0" fontId="42" fillId="0" borderId="7" xfId="1" applyFont="1" applyBorder="1" applyAlignment="1">
      <alignment vertical="center" wrapText="1"/>
    </xf>
    <xf numFmtId="0" fontId="13" fillId="0" borderId="7" xfId="1" applyNumberFormat="1" applyFont="1" applyFill="1" applyBorder="1" applyAlignment="1" applyProtection="1">
      <alignment horizontal="left" vertical="center" wrapText="1"/>
    </xf>
    <xf numFmtId="0" fontId="23" fillId="0" borderId="7" xfId="1" applyFont="1" applyBorder="1" applyAlignment="1">
      <alignment horizontal="center"/>
    </xf>
    <xf numFmtId="0" fontId="23" fillId="0" borderId="7" xfId="4" applyFont="1" applyBorder="1"/>
    <xf numFmtId="2" fontId="5" fillId="0" borderId="7" xfId="1" applyNumberFormat="1" applyFont="1" applyBorder="1"/>
    <xf numFmtId="2" fontId="23" fillId="0" borderId="7" xfId="1" applyNumberFormat="1" applyFont="1" applyBorder="1" applyAlignment="1">
      <alignment horizontal="right"/>
    </xf>
    <xf numFmtId="2" fontId="42" fillId="0" borderId="7" xfId="1" applyNumberFormat="1" applyFont="1" applyFill="1" applyBorder="1" applyAlignment="1">
      <alignment horizontal="right" vertical="center"/>
    </xf>
    <xf numFmtId="0" fontId="10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justify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vertical="center"/>
    </xf>
    <xf numFmtId="2" fontId="12" fillId="0" borderId="7" xfId="1" quotePrefix="1" applyNumberFormat="1" applyFont="1" applyBorder="1" applyAlignment="1">
      <alignment horizontal="right" vertical="center"/>
    </xf>
    <xf numFmtId="0" fontId="19" fillId="0" borderId="0" xfId="53" applyFont="1" applyAlignment="1">
      <alignment horizontal="center"/>
    </xf>
    <xf numFmtId="0" fontId="44" fillId="0" borderId="7" xfId="1" applyFont="1" applyBorder="1" applyAlignment="1">
      <alignment horizontal="center" vertical="center"/>
    </xf>
    <xf numFmtId="167" fontId="12" fillId="0" borderId="1" xfId="1" quotePrefix="1" applyNumberFormat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vertical="center"/>
    </xf>
    <xf numFmtId="2" fontId="12" fillId="0" borderId="4" xfId="1" applyNumberFormat="1" applyFont="1" applyBorder="1" applyAlignment="1">
      <alignment horizontal="right" vertical="center"/>
    </xf>
    <xf numFmtId="0" fontId="81" fillId="0" borderId="32" xfId="63" applyFont="1" applyBorder="1" applyAlignment="1">
      <alignment horizontal="center" vertical="center" wrapText="1"/>
    </xf>
    <xf numFmtId="0" fontId="81" fillId="0" borderId="42" xfId="63" applyFont="1" applyBorder="1" applyAlignment="1">
      <alignment horizontal="center" vertical="center" wrapText="1"/>
    </xf>
    <xf numFmtId="0" fontId="81" fillId="0" borderId="43" xfId="63" applyFont="1" applyBorder="1" applyAlignment="1">
      <alignment horizontal="center" vertical="center" wrapText="1"/>
    </xf>
    <xf numFmtId="2" fontId="84" fillId="0" borderId="7" xfId="2" applyNumberFormat="1" applyFont="1" applyBorder="1"/>
    <xf numFmtId="0" fontId="25" fillId="0" borderId="32" xfId="63" applyFont="1" applyBorder="1" applyAlignment="1">
      <alignment horizontal="left" vertical="center" wrapText="1"/>
    </xf>
    <xf numFmtId="0" fontId="25" fillId="0" borderId="32" xfId="63" applyFont="1" applyBorder="1" applyAlignment="1">
      <alignment horizontal="center" vertical="center" wrapText="1"/>
    </xf>
    <xf numFmtId="0" fontId="25" fillId="0" borderId="44" xfId="63" applyFont="1" applyBorder="1" applyAlignment="1">
      <alignment horizontal="center" vertical="center" wrapText="1"/>
    </xf>
    <xf numFmtId="0" fontId="25" fillId="0" borderId="46" xfId="63" applyFont="1" applyBorder="1" applyAlignment="1">
      <alignment horizontal="left" vertical="center" wrapText="1"/>
    </xf>
    <xf numFmtId="0" fontId="25" fillId="0" borderId="46" xfId="63" applyFont="1" applyBorder="1" applyAlignment="1">
      <alignment horizontal="center" vertical="center" wrapText="1"/>
    </xf>
    <xf numFmtId="0" fontId="25" fillId="0" borderId="42" xfId="63" applyFont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38" fillId="3" borderId="7" xfId="0" applyFont="1" applyFill="1" applyBorder="1" applyAlignment="1">
      <alignment horizontal="left" vertical="center"/>
    </xf>
    <xf numFmtId="0" fontId="22" fillId="0" borderId="0" xfId="0" applyFont="1" applyAlignment="1"/>
    <xf numFmtId="0" fontId="38" fillId="0" borderId="0" xfId="0" applyFont="1"/>
    <xf numFmtId="0" fontId="87" fillId="0" borderId="7" xfId="0" applyFont="1" applyBorder="1" applyAlignment="1">
      <alignment horizontal="center" vertical="center" wrapText="1"/>
    </xf>
    <xf numFmtId="0" fontId="38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38" fillId="0" borderId="7" xfId="0" applyFont="1" applyBorder="1"/>
    <xf numFmtId="0" fontId="38" fillId="0" borderId="0" xfId="0" applyFont="1" applyAlignment="1">
      <alignment horizontal="center"/>
    </xf>
    <xf numFmtId="0" fontId="20" fillId="0" borderId="7" xfId="4" applyFont="1" applyBorder="1"/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0" fillId="0" borderId="0" xfId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right" vertical="center"/>
    </xf>
    <xf numFmtId="0" fontId="5" fillId="0" borderId="0" xfId="1" applyFont="1" applyAlignment="1">
      <alignment horizontal="right" vertical="center"/>
    </xf>
    <xf numFmtId="2" fontId="43" fillId="0" borderId="0" xfId="0" applyNumberFormat="1" applyFont="1"/>
    <xf numFmtId="0" fontId="43" fillId="0" borderId="0" xfId="0" applyFont="1"/>
    <xf numFmtId="2" fontId="85" fillId="0" borderId="7" xfId="2" applyNumberFormat="1" applyFont="1" applyBorder="1" applyAlignment="1">
      <alignment horizontal="center"/>
    </xf>
    <xf numFmtId="2" fontId="28" fillId="0" borderId="7" xfId="2" applyNumberFormat="1" applyFont="1" applyBorder="1" applyAlignment="1">
      <alignment horizontal="right" vertical="center" wrapText="1"/>
    </xf>
    <xf numFmtId="2" fontId="28" fillId="0" borderId="1" xfId="2" applyNumberFormat="1" applyFont="1" applyBorder="1" applyAlignment="1">
      <alignment horizontal="right" vertical="center" wrapText="1"/>
    </xf>
    <xf numFmtId="2" fontId="28" fillId="0" borderId="7" xfId="2" applyNumberFormat="1" applyFont="1" applyBorder="1" applyAlignment="1">
      <alignment vertical="center"/>
    </xf>
    <xf numFmtId="2" fontId="28" fillId="0" borderId="1" xfId="2" applyNumberFormat="1" applyFont="1" applyBorder="1" applyAlignment="1">
      <alignment vertical="center"/>
    </xf>
    <xf numFmtId="2" fontId="1" fillId="0" borderId="7" xfId="63" applyNumberFormat="1" applyBorder="1" applyAlignment="1">
      <alignment horizontal="center"/>
    </xf>
    <xf numFmtId="2" fontId="1" fillId="0" borderId="1" xfId="63" applyNumberFormat="1" applyBorder="1" applyAlignment="1">
      <alignment horizontal="center"/>
    </xf>
    <xf numFmtId="2" fontId="10" fillId="0" borderId="4" xfId="1" quotePrefix="1" applyNumberFormat="1" applyFont="1" applyBorder="1" applyAlignment="1">
      <alignment horizontal="right" vertical="center"/>
    </xf>
    <xf numFmtId="164" fontId="38" fillId="0" borderId="7" xfId="0" applyNumberFormat="1" applyFont="1" applyBorder="1"/>
    <xf numFmtId="2" fontId="42" fillId="0" borderId="7" xfId="1" quotePrefix="1" applyNumberFormat="1" applyFont="1" applyBorder="1" applyAlignment="1">
      <alignment horizontal="right" vertical="center"/>
    </xf>
    <xf numFmtId="2" fontId="64" fillId="0" borderId="12" xfId="1" applyNumberFormat="1" applyFont="1" applyBorder="1" applyAlignment="1">
      <alignment horizontal="right"/>
    </xf>
    <xf numFmtId="2" fontId="64" fillId="0" borderId="11" xfId="1" applyNumberFormat="1" applyFont="1" applyBorder="1" applyAlignment="1">
      <alignment horizontal="right"/>
    </xf>
    <xf numFmtId="2" fontId="64" fillId="0" borderId="14" xfId="1" applyNumberFormat="1" applyFont="1" applyBorder="1" applyAlignment="1">
      <alignment horizontal="right"/>
    </xf>
    <xf numFmtId="2" fontId="19" fillId="0" borderId="6" xfId="1" applyNumberFormat="1" applyFont="1" applyBorder="1" applyAlignment="1">
      <alignment horizontal="right"/>
    </xf>
    <xf numFmtId="2" fontId="64" fillId="0" borderId="13" xfId="1" applyNumberFormat="1" applyFont="1" applyBorder="1" applyAlignment="1">
      <alignment horizontal="right"/>
    </xf>
    <xf numFmtId="2" fontId="86" fillId="0" borderId="7" xfId="2" applyNumberFormat="1" applyFont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1" fontId="12" fillId="0" borderId="7" xfId="1" applyNumberFormat="1" applyFont="1" applyBorder="1" applyAlignment="1">
      <alignment horizontal="center" vertical="center"/>
    </xf>
    <xf numFmtId="1" fontId="12" fillId="0" borderId="7" xfId="1" quotePrefix="1" applyNumberFormat="1" applyFont="1" applyBorder="1" applyAlignment="1">
      <alignment horizontal="center" vertical="center"/>
    </xf>
    <xf numFmtId="164" fontId="64" fillId="0" borderId="14" xfId="1" applyNumberFormat="1" applyFont="1" applyBorder="1"/>
    <xf numFmtId="2" fontId="64" fillId="0" borderId="6" xfId="1" applyNumberFormat="1" applyFont="1" applyBorder="1"/>
    <xf numFmtId="164" fontId="64" fillId="0" borderId="13" xfId="1" applyNumberFormat="1" applyFont="1" applyBorder="1"/>
    <xf numFmtId="164" fontId="64" fillId="0" borderId="12" xfId="1" applyNumberFormat="1" applyFont="1" applyBorder="1"/>
    <xf numFmtId="164" fontId="64" fillId="0" borderId="11" xfId="1" applyNumberFormat="1" applyFont="1" applyBorder="1"/>
    <xf numFmtId="1" fontId="42" fillId="0" borderId="7" xfId="0" applyNumberFormat="1" applyFont="1" applyFill="1" applyBorder="1" applyAlignment="1">
      <alignment horizontal="center" vertical="center"/>
    </xf>
    <xf numFmtId="0" fontId="5" fillId="0" borderId="6" xfId="1" applyFont="1" applyBorder="1" applyAlignment="1">
      <alignment vertical="center" wrapText="1"/>
    </xf>
    <xf numFmtId="0" fontId="5" fillId="0" borderId="1" xfId="1" applyFont="1" applyBorder="1"/>
    <xf numFmtId="0" fontId="5" fillId="0" borderId="1" xfId="1" applyFont="1" applyBorder="1" applyAlignment="1">
      <alignment vertical="center" wrapText="1"/>
    </xf>
    <xf numFmtId="2" fontId="5" fillId="0" borderId="1" xfId="1" applyNumberFormat="1" applyFont="1" applyBorder="1" applyAlignment="1">
      <alignment vertical="center" wrapText="1"/>
    </xf>
    <xf numFmtId="0" fontId="12" fillId="0" borderId="3" xfId="1" applyFont="1" applyBorder="1" applyAlignment="1">
      <alignment vertical="center" wrapText="1"/>
    </xf>
    <xf numFmtId="0" fontId="12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vertical="center"/>
    </xf>
    <xf numFmtId="0" fontId="19" fillId="0" borderId="0" xfId="53" applyFont="1" applyAlignment="1">
      <alignment horizontal="center"/>
    </xf>
    <xf numFmtId="0" fontId="5" fillId="0" borderId="50" xfId="0" applyNumberFormat="1" applyFont="1" applyFill="1" applyBorder="1" applyAlignment="1" applyProtection="1">
      <alignment horizontal="left" vertical="center" wrapText="1"/>
    </xf>
    <xf numFmtId="0" fontId="5" fillId="0" borderId="50" xfId="64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5" fillId="3" borderId="50" xfId="0" applyFont="1" applyFill="1" applyBorder="1" applyAlignment="1">
      <alignment horizontal="center" vertical="center" wrapText="1"/>
    </xf>
    <xf numFmtId="2" fontId="5" fillId="0" borderId="50" xfId="0" applyNumberFormat="1" applyFont="1" applyBorder="1" applyAlignment="1">
      <alignment vertical="center" wrapText="1"/>
    </xf>
    <xf numFmtId="2" fontId="5" fillId="0" borderId="50" xfId="0" applyNumberFormat="1" applyFont="1" applyBorder="1" applyAlignment="1">
      <alignment horizontal="center" vertical="center" wrapText="1"/>
    </xf>
    <xf numFmtId="2" fontId="5" fillId="0" borderId="50" xfId="0" applyNumberFormat="1" applyFont="1" applyBorder="1" applyAlignment="1">
      <alignment horizontal="center" vertical="center"/>
    </xf>
    <xf numFmtId="0" fontId="8" fillId="0" borderId="7" xfId="53" applyFont="1" applyBorder="1"/>
    <xf numFmtId="0" fontId="20" fillId="0" borderId="54" xfId="0" applyFont="1" applyBorder="1" applyAlignment="1">
      <alignment vertical="center" wrapText="1"/>
    </xf>
    <xf numFmtId="2" fontId="20" fillId="0" borderId="49" xfId="0" applyNumberFormat="1" applyFont="1" applyBorder="1" applyAlignment="1">
      <alignment horizontal="center" vertical="center" wrapText="1"/>
    </xf>
    <xf numFmtId="0" fontId="20" fillId="0" borderId="55" xfId="0" applyFont="1" applyBorder="1" applyAlignment="1">
      <alignment vertical="center" wrapText="1"/>
    </xf>
    <xf numFmtId="2" fontId="20" fillId="0" borderId="50" xfId="0" applyNumberFormat="1" applyFont="1" applyBorder="1" applyAlignment="1">
      <alignment horizontal="center" vertical="center" wrapText="1"/>
    </xf>
    <xf numFmtId="0" fontId="20" fillId="0" borderId="55" xfId="0" applyFont="1" applyBorder="1" applyAlignment="1">
      <alignment horizontal="left" vertical="center"/>
    </xf>
    <xf numFmtId="2" fontId="20" fillId="0" borderId="50" xfId="0" applyNumberFormat="1" applyFont="1" applyBorder="1" applyAlignment="1">
      <alignment horizontal="center" vertical="center"/>
    </xf>
    <xf numFmtId="1" fontId="38" fillId="0" borderId="49" xfId="53" applyNumberFormat="1" applyFont="1" applyBorder="1" applyAlignment="1">
      <alignment horizontal="center"/>
    </xf>
    <xf numFmtId="2" fontId="85" fillId="0" borderId="49" xfId="2" applyNumberFormat="1" applyFont="1" applyBorder="1" applyAlignment="1">
      <alignment horizontal="center"/>
    </xf>
    <xf numFmtId="0" fontId="38" fillId="0" borderId="49" xfId="53" applyFont="1" applyBorder="1"/>
    <xf numFmtId="1" fontId="38" fillId="0" borderId="50" xfId="53" applyNumberFormat="1" applyFont="1" applyBorder="1" applyAlignment="1">
      <alignment horizontal="center"/>
    </xf>
    <xf numFmtId="2" fontId="85" fillId="0" borderId="50" xfId="2" applyNumberFormat="1" applyFont="1" applyBorder="1" applyAlignment="1">
      <alignment horizontal="center"/>
    </xf>
    <xf numFmtId="0" fontId="38" fillId="0" borderId="50" xfId="53" applyFont="1" applyBorder="1"/>
    <xf numFmtId="0" fontId="20" fillId="0" borderId="50" xfId="53" applyFont="1" applyBorder="1"/>
    <xf numFmtId="1" fontId="38" fillId="0" borderId="55" xfId="53" applyNumberFormat="1" applyFont="1" applyBorder="1" applyAlignment="1">
      <alignment horizontal="center"/>
    </xf>
    <xf numFmtId="1" fontId="38" fillId="0" borderId="56" xfId="53" applyNumberFormat="1" applyFont="1" applyBorder="1" applyAlignment="1">
      <alignment horizontal="center"/>
    </xf>
    <xf numFmtId="0" fontId="20" fillId="0" borderId="56" xfId="0" applyFont="1" applyBorder="1" applyAlignment="1">
      <alignment horizontal="left" vertical="center"/>
    </xf>
    <xf numFmtId="2" fontId="20" fillId="0" borderId="51" xfId="0" applyNumberFormat="1" applyFont="1" applyBorder="1" applyAlignment="1">
      <alignment horizontal="center" vertical="center"/>
    </xf>
    <xf numFmtId="2" fontId="85" fillId="0" borderId="51" xfId="2" applyNumberFormat="1" applyFont="1" applyBorder="1" applyAlignment="1">
      <alignment horizontal="center"/>
    </xf>
    <xf numFmtId="0" fontId="20" fillId="0" borderId="51" xfId="53" applyFont="1" applyBorder="1"/>
    <xf numFmtId="0" fontId="28" fillId="0" borderId="49" xfId="53" applyFont="1" applyBorder="1" applyAlignment="1">
      <alignment horizontal="center" vertical="center"/>
    </xf>
    <xf numFmtId="0" fontId="28" fillId="0" borderId="49" xfId="53" applyFont="1" applyBorder="1" applyAlignment="1">
      <alignment horizontal="center" vertical="center" wrapText="1"/>
    </xf>
    <xf numFmtId="0" fontId="28" fillId="0" borderId="50" xfId="53" applyFont="1" applyBorder="1" applyAlignment="1">
      <alignment horizontal="center" vertical="center"/>
    </xf>
    <xf numFmtId="0" fontId="28" fillId="0" borderId="50" xfId="53" applyFont="1" applyBorder="1"/>
    <xf numFmtId="0" fontId="28" fillId="0" borderId="50" xfId="53" applyFont="1" applyBorder="1" applyAlignment="1">
      <alignment horizontal="center" vertical="center" wrapText="1"/>
    </xf>
    <xf numFmtId="0" fontId="28" fillId="0" borderId="51" xfId="53" applyFont="1" applyBorder="1" applyAlignment="1">
      <alignment horizontal="center" vertical="center"/>
    </xf>
    <xf numFmtId="0" fontId="28" fillId="0" borderId="51" xfId="53" applyFont="1" applyBorder="1" applyAlignment="1">
      <alignment horizontal="center" vertical="center" wrapText="1"/>
    </xf>
    <xf numFmtId="0" fontId="28" fillId="0" borderId="49" xfId="0" applyNumberFormat="1" applyFont="1" applyFill="1" applyBorder="1" applyAlignment="1" applyProtection="1">
      <alignment horizontal="left" vertical="center" wrapText="1"/>
    </xf>
    <xf numFmtId="0" fontId="28" fillId="0" borderId="49" xfId="64" applyFont="1" applyFill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2" fontId="28" fillId="0" borderId="49" xfId="0" applyNumberFormat="1" applyFont="1" applyBorder="1" applyAlignment="1">
      <alignment vertical="center" wrapText="1"/>
    </xf>
    <xf numFmtId="2" fontId="28" fillId="0" borderId="49" xfId="0" applyNumberFormat="1" applyFont="1" applyBorder="1" applyAlignment="1">
      <alignment horizontal="center" vertical="center" wrapText="1"/>
    </xf>
    <xf numFmtId="0" fontId="28" fillId="0" borderId="50" xfId="0" applyNumberFormat="1" applyFont="1" applyFill="1" applyBorder="1" applyAlignment="1" applyProtection="1">
      <alignment horizontal="left" vertical="center" wrapText="1"/>
    </xf>
    <xf numFmtId="0" fontId="28" fillId="0" borderId="50" xfId="64" applyFont="1" applyFill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/>
    </xf>
    <xf numFmtId="0" fontId="28" fillId="3" borderId="50" xfId="0" applyFont="1" applyFill="1" applyBorder="1" applyAlignment="1">
      <alignment horizontal="center" vertical="center" wrapText="1"/>
    </xf>
    <xf numFmtId="2" fontId="28" fillId="0" borderId="50" xfId="0" applyNumberFormat="1" applyFont="1" applyBorder="1" applyAlignment="1">
      <alignment vertical="center" wrapText="1"/>
    </xf>
    <xf numFmtId="2" fontId="28" fillId="0" borderId="50" xfId="0" applyNumberFormat="1" applyFont="1" applyBorder="1" applyAlignment="1">
      <alignment horizontal="center" vertical="center" wrapText="1"/>
    </xf>
    <xf numFmtId="0" fontId="28" fillId="0" borderId="50" xfId="0" applyFont="1" applyFill="1" applyBorder="1" applyAlignment="1">
      <alignment horizontal="center" vertical="center"/>
    </xf>
    <xf numFmtId="0" fontId="28" fillId="0" borderId="51" xfId="0" applyNumberFormat="1" applyFont="1" applyFill="1" applyBorder="1" applyAlignment="1" applyProtection="1">
      <alignment horizontal="left" vertical="center" wrapText="1"/>
    </xf>
    <xf numFmtId="0" fontId="28" fillId="0" borderId="51" xfId="64" applyFont="1" applyFill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/>
    </xf>
    <xf numFmtId="0" fontId="28" fillId="3" borderId="51" xfId="0" applyFont="1" applyFill="1" applyBorder="1" applyAlignment="1">
      <alignment horizontal="center" vertical="center" wrapText="1"/>
    </xf>
    <xf numFmtId="2" fontId="28" fillId="0" borderId="51" xfId="0" applyNumberFormat="1" applyFont="1" applyBorder="1" applyAlignment="1">
      <alignment vertical="center" wrapText="1"/>
    </xf>
    <xf numFmtId="2" fontId="28" fillId="0" borderId="51" xfId="0" applyNumberFormat="1" applyFont="1" applyBorder="1" applyAlignment="1">
      <alignment horizontal="center" vertical="center" wrapText="1"/>
    </xf>
    <xf numFmtId="2" fontId="28" fillId="0" borderId="49" xfId="53" applyNumberFormat="1" applyFont="1" applyBorder="1" applyAlignment="1">
      <alignment horizontal="center"/>
    </xf>
    <xf numFmtId="2" fontId="28" fillId="0" borderId="50" xfId="53" applyNumberFormat="1" applyFont="1" applyBorder="1" applyAlignment="1">
      <alignment horizontal="center"/>
    </xf>
    <xf numFmtId="2" fontId="28" fillId="0" borderId="51" xfId="53" applyNumberFormat="1" applyFont="1" applyBorder="1" applyAlignment="1">
      <alignment horizontal="center"/>
    </xf>
    <xf numFmtId="1" fontId="20" fillId="0" borderId="7" xfId="53" applyNumberFormat="1" applyFont="1" applyBorder="1" applyAlignment="1">
      <alignment horizontal="center"/>
    </xf>
    <xf numFmtId="164" fontId="90" fillId="0" borderId="0" xfId="53" applyNumberFormat="1" applyFont="1"/>
    <xf numFmtId="0" fontId="88" fillId="0" borderId="7" xfId="53" applyFont="1" applyBorder="1"/>
    <xf numFmtId="0" fontId="88" fillId="0" borderId="2" xfId="53" applyFont="1" applyBorder="1"/>
    <xf numFmtId="0" fontId="30" fillId="0" borderId="0" xfId="53" applyFont="1"/>
    <xf numFmtId="0" fontId="88" fillId="0" borderId="0" xfId="53" applyFont="1"/>
    <xf numFmtId="0" fontId="71" fillId="0" borderId="0" xfId="53" applyFont="1"/>
    <xf numFmtId="0" fontId="90" fillId="0" borderId="0" xfId="53" applyFont="1"/>
    <xf numFmtId="0" fontId="35" fillId="0" borderId="0" xfId="53" applyFont="1"/>
    <xf numFmtId="0" fontId="91" fillId="0" borderId="7" xfId="53" applyFont="1" applyBorder="1"/>
    <xf numFmtId="2" fontId="36" fillId="0" borderId="7" xfId="63" applyNumberFormat="1" applyFont="1" applyBorder="1" applyAlignment="1">
      <alignment horizontal="center"/>
    </xf>
    <xf numFmtId="2" fontId="36" fillId="0" borderId="1" xfId="63" applyNumberFormat="1" applyFont="1" applyBorder="1" applyAlignment="1">
      <alignment horizontal="center"/>
    </xf>
    <xf numFmtId="0" fontId="6" fillId="0" borderId="0" xfId="51" applyFont="1" applyAlignment="1">
      <alignment horizontal="center"/>
    </xf>
    <xf numFmtId="0" fontId="19" fillId="0" borderId="0" xfId="51" applyFont="1" applyAlignment="1">
      <alignment horizontal="center" vertical="center" wrapText="1"/>
    </xf>
    <xf numFmtId="0" fontId="21" fillId="0" borderId="0" xfId="51" applyFont="1" applyAlignment="1">
      <alignment horizontal="center"/>
    </xf>
    <xf numFmtId="0" fontId="22" fillId="0" borderId="0" xfId="51" applyFont="1" applyAlignment="1">
      <alignment horizontal="center"/>
    </xf>
    <xf numFmtId="0" fontId="6" fillId="0" borderId="0" xfId="51" applyFont="1" applyAlignment="1">
      <alignment horizontal="left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34" fillId="0" borderId="17" xfId="1" applyFont="1" applyBorder="1" applyAlignment="1">
      <alignment horizontal="center"/>
    </xf>
    <xf numFmtId="0" fontId="19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21" fillId="0" borderId="0" xfId="1" applyFont="1" applyAlignment="1">
      <alignment horizontal="right" vertical="center"/>
    </xf>
    <xf numFmtId="0" fontId="21" fillId="0" borderId="0" xfId="1" applyFont="1" applyAlignment="1">
      <alignment horizontal="right"/>
    </xf>
    <xf numFmtId="0" fontId="19" fillId="0" borderId="0" xfId="1" applyFont="1" applyAlignment="1">
      <alignment horizontal="center" wrapText="1"/>
    </xf>
    <xf numFmtId="0" fontId="6" fillId="0" borderId="3" xfId="1" applyFont="1" applyBorder="1" applyAlignment="1">
      <alignment horizontal="right"/>
    </xf>
    <xf numFmtId="0" fontId="6" fillId="0" borderId="2" xfId="1" applyFont="1" applyBorder="1" applyAlignment="1">
      <alignment horizontal="right"/>
    </xf>
    <xf numFmtId="0" fontId="6" fillId="0" borderId="4" xfId="1" applyFont="1" applyBorder="1" applyAlignment="1">
      <alignment horizontal="right"/>
    </xf>
    <xf numFmtId="0" fontId="19" fillId="0" borderId="0" xfId="61" applyFont="1" applyAlignment="1">
      <alignment horizontal="center"/>
    </xf>
    <xf numFmtId="0" fontId="6" fillId="0" borderId="0" xfId="61" applyFont="1" applyAlignment="1">
      <alignment horizontal="center"/>
    </xf>
    <xf numFmtId="0" fontId="32" fillId="0" borderId="1" xfId="61" applyFont="1" applyBorder="1" applyAlignment="1">
      <alignment horizontal="center" vertical="center"/>
    </xf>
    <xf numFmtId="0" fontId="32" fillId="0" borderId="6" xfId="61" applyFont="1" applyBorder="1" applyAlignment="1">
      <alignment horizontal="center" vertical="center"/>
    </xf>
    <xf numFmtId="0" fontId="32" fillId="0" borderId="1" xfId="61" applyFont="1" applyBorder="1" applyAlignment="1">
      <alignment horizontal="center" vertical="center" wrapText="1"/>
    </xf>
    <xf numFmtId="0" fontId="32" fillId="0" borderId="6" xfId="61" applyFont="1" applyBorder="1" applyAlignment="1">
      <alignment horizontal="center" vertical="center" wrapText="1"/>
    </xf>
    <xf numFmtId="0" fontId="32" fillId="0" borderId="2" xfId="61" applyFont="1" applyBorder="1" applyAlignment="1">
      <alignment horizontal="center" vertical="center"/>
    </xf>
    <xf numFmtId="0" fontId="32" fillId="0" borderId="4" xfId="61" applyFont="1" applyBorder="1" applyAlignment="1">
      <alignment horizontal="center" vertical="center"/>
    </xf>
    <xf numFmtId="0" fontId="32" fillId="0" borderId="1" xfId="61" applyFont="1" applyBorder="1" applyAlignment="1">
      <alignment horizontal="center" vertical="justify"/>
    </xf>
    <xf numFmtId="0" fontId="32" fillId="0" borderId="6" xfId="61" applyFont="1" applyBorder="1" applyAlignment="1">
      <alignment horizontal="center" vertical="justify"/>
    </xf>
    <xf numFmtId="0" fontId="32" fillId="0" borderId="2" xfId="61" applyFont="1" applyBorder="1" applyAlignment="1">
      <alignment horizontal="center" vertical="center" wrapText="1"/>
    </xf>
    <xf numFmtId="0" fontId="32" fillId="0" borderId="3" xfId="61" applyFont="1" applyBorder="1" applyAlignment="1">
      <alignment horizontal="center" vertical="center" wrapText="1"/>
    </xf>
    <xf numFmtId="0" fontId="62" fillId="0" borderId="2" xfId="63" applyFont="1" applyBorder="1" applyAlignment="1">
      <alignment horizontal="center" vertical="center" wrapText="1"/>
    </xf>
    <xf numFmtId="0" fontId="62" fillId="0" borderId="3" xfId="63" applyFont="1" applyBorder="1" applyAlignment="1">
      <alignment horizontal="center" vertical="center" wrapText="1"/>
    </xf>
    <xf numFmtId="0" fontId="62" fillId="0" borderId="4" xfId="63" applyFont="1" applyBorder="1" applyAlignment="1">
      <alignment horizontal="center" vertical="center" wrapText="1"/>
    </xf>
    <xf numFmtId="0" fontId="21" fillId="0" borderId="16" xfId="61" applyFont="1" applyBorder="1" applyAlignment="1">
      <alignment horizontal="right"/>
    </xf>
    <xf numFmtId="0" fontId="4" fillId="0" borderId="0" xfId="61" applyFont="1" applyAlignment="1">
      <alignment horizontal="center"/>
    </xf>
    <xf numFmtId="0" fontId="4" fillId="0" borderId="0" xfId="59" applyFont="1" applyAlignment="1">
      <alignment horizontal="center" vertical="center"/>
    </xf>
    <xf numFmtId="0" fontId="19" fillId="0" borderId="0" xfId="53" applyFont="1" applyAlignment="1">
      <alignment horizontal="center" vertical="center" wrapText="1"/>
    </xf>
    <xf numFmtId="0" fontId="6" fillId="0" borderId="0" xfId="53" applyFont="1" applyAlignment="1">
      <alignment horizontal="center"/>
    </xf>
    <xf numFmtId="1" fontId="22" fillId="0" borderId="2" xfId="53" applyNumberFormat="1" applyFont="1" applyBorder="1" applyAlignment="1">
      <alignment horizontal="center"/>
    </xf>
    <xf numFmtId="1" fontId="22" fillId="0" borderId="4" xfId="53" applyNumberFormat="1" applyFont="1" applyBorder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0" borderId="7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5" fillId="0" borderId="0" xfId="1" applyFont="1" applyAlignment="1">
      <alignment horizontal="right" vertical="center"/>
    </xf>
    <xf numFmtId="0" fontId="31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/>
    </xf>
    <xf numFmtId="0" fontId="64" fillId="0" borderId="33" xfId="1" applyFont="1" applyBorder="1" applyAlignment="1">
      <alignment horizontal="left"/>
    </xf>
    <xf numFmtId="0" fontId="64" fillId="0" borderId="34" xfId="1" applyFont="1" applyBorder="1" applyAlignment="1">
      <alignment horizontal="left"/>
    </xf>
    <xf numFmtId="0" fontId="64" fillId="0" borderId="35" xfId="1" applyFont="1" applyBorder="1" applyAlignment="1">
      <alignment horizontal="left"/>
    </xf>
    <xf numFmtId="0" fontId="19" fillId="0" borderId="0" xfId="53" applyFont="1" applyAlignment="1">
      <alignment horizontal="center"/>
    </xf>
    <xf numFmtId="0" fontId="80" fillId="0" borderId="1" xfId="53" applyFont="1" applyBorder="1" applyAlignment="1">
      <alignment horizontal="center" vertical="center"/>
    </xf>
    <xf numFmtId="0" fontId="80" fillId="0" borderId="6" xfId="53" applyFont="1" applyBorder="1" applyAlignment="1">
      <alignment horizontal="center" vertical="center"/>
    </xf>
    <xf numFmtId="0" fontId="80" fillId="0" borderId="1" xfId="53" applyFont="1" applyBorder="1" applyAlignment="1">
      <alignment horizontal="center" vertical="center" wrapText="1"/>
    </xf>
    <xf numFmtId="0" fontId="80" fillId="0" borderId="6" xfId="53" applyFont="1" applyBorder="1" applyAlignment="1">
      <alignment horizontal="center" vertical="center" wrapText="1"/>
    </xf>
    <xf numFmtId="0" fontId="80" fillId="0" borderId="2" xfId="53" applyFont="1" applyBorder="1" applyAlignment="1">
      <alignment horizontal="center" vertical="center"/>
    </xf>
    <xf numFmtId="0" fontId="80" fillId="0" borderId="4" xfId="53" applyFont="1" applyBorder="1" applyAlignment="1">
      <alignment horizontal="center" vertical="center"/>
    </xf>
    <xf numFmtId="0" fontId="80" fillId="0" borderId="1" xfId="53" applyFont="1" applyBorder="1" applyAlignment="1">
      <alignment horizontal="center" vertical="justify"/>
    </xf>
    <xf numFmtId="0" fontId="80" fillId="0" borderId="6" xfId="53" applyFont="1" applyBorder="1" applyAlignment="1">
      <alignment horizontal="center" vertical="justify"/>
    </xf>
    <xf numFmtId="0" fontId="80" fillId="0" borderId="3" xfId="53" applyFont="1" applyBorder="1" applyAlignment="1">
      <alignment horizontal="center" vertical="center"/>
    </xf>
    <xf numFmtId="0" fontId="84" fillId="0" borderId="2" xfId="2" applyFont="1" applyBorder="1" applyAlignment="1">
      <alignment horizontal="center"/>
    </xf>
    <xf numFmtId="0" fontId="84" fillId="0" borderId="3" xfId="2" applyFont="1" applyBorder="1" applyAlignment="1">
      <alignment horizontal="center"/>
    </xf>
    <xf numFmtId="0" fontId="84" fillId="0" borderId="4" xfId="2" applyFont="1" applyBorder="1" applyAlignment="1">
      <alignment horizontal="center"/>
    </xf>
    <xf numFmtId="0" fontId="21" fillId="0" borderId="0" xfId="61" applyFont="1" applyAlignment="1">
      <alignment horizontal="right"/>
    </xf>
    <xf numFmtId="2" fontId="5" fillId="0" borderId="52" xfId="0" applyNumberFormat="1" applyFont="1" applyBorder="1" applyAlignment="1">
      <alignment horizontal="right" vertical="center" wrapText="1"/>
    </xf>
    <xf numFmtId="2" fontId="5" fillId="0" borderId="53" xfId="0" applyNumberFormat="1" applyFont="1" applyBorder="1" applyAlignment="1">
      <alignment horizontal="right" vertical="center" wrapText="1"/>
    </xf>
    <xf numFmtId="2" fontId="5" fillId="0" borderId="50" xfId="0" applyNumberFormat="1" applyFont="1" applyBorder="1" applyAlignment="1">
      <alignment horizontal="right" vertical="center" wrapText="1"/>
    </xf>
    <xf numFmtId="2" fontId="28" fillId="0" borderId="50" xfId="0" applyNumberFormat="1" applyFont="1" applyBorder="1" applyAlignment="1">
      <alignment horizontal="right" vertical="center" wrapText="1"/>
    </xf>
    <xf numFmtId="0" fontId="4" fillId="0" borderId="0" xfId="59" applyFont="1" applyAlignment="1">
      <alignment horizontal="left" vertical="center"/>
    </xf>
    <xf numFmtId="0" fontId="33" fillId="0" borderId="0" xfId="53" applyFont="1" applyAlignment="1">
      <alignment horizontal="center"/>
    </xf>
    <xf numFmtId="0" fontId="6" fillId="0" borderId="0" xfId="3" applyFont="1" applyAlignment="1">
      <alignment horizontal="center"/>
    </xf>
    <xf numFmtId="0" fontId="19" fillId="0" borderId="0" xfId="53" applyFont="1" applyFill="1" applyAlignment="1">
      <alignment horizontal="center"/>
    </xf>
    <xf numFmtId="0" fontId="32" fillId="0" borderId="1" xfId="53" applyFont="1" applyFill="1" applyBorder="1" applyAlignment="1">
      <alignment horizontal="center" vertical="center"/>
    </xf>
    <xf numFmtId="0" fontId="32" fillId="0" borderId="6" xfId="53" applyFont="1" applyFill="1" applyBorder="1" applyAlignment="1">
      <alignment horizontal="center" vertical="center"/>
    </xf>
    <xf numFmtId="0" fontId="32" fillId="0" borderId="1" xfId="53" applyFont="1" applyFill="1" applyBorder="1" applyAlignment="1">
      <alignment horizontal="center" vertical="center" wrapText="1"/>
    </xf>
    <xf numFmtId="0" fontId="32" fillId="0" borderId="6" xfId="53" applyFont="1" applyFill="1" applyBorder="1" applyAlignment="1">
      <alignment horizontal="center" vertical="center" wrapText="1"/>
    </xf>
    <xf numFmtId="0" fontId="32" fillId="0" borderId="2" xfId="53" applyFont="1" applyFill="1" applyBorder="1" applyAlignment="1">
      <alignment horizontal="center" vertical="center"/>
    </xf>
    <xf numFmtId="0" fontId="32" fillId="0" borderId="4" xfId="53" applyFont="1" applyFill="1" applyBorder="1" applyAlignment="1">
      <alignment horizontal="center" vertical="center"/>
    </xf>
    <xf numFmtId="0" fontId="32" fillId="0" borderId="1" xfId="53" applyFont="1" applyFill="1" applyBorder="1" applyAlignment="1">
      <alignment horizontal="center" vertical="justify"/>
    </xf>
    <xf numFmtId="0" fontId="32" fillId="0" borderId="6" xfId="53" applyFont="1" applyFill="1" applyBorder="1" applyAlignment="1">
      <alignment horizontal="center" vertical="justify"/>
    </xf>
    <xf numFmtId="0" fontId="32" fillId="0" borderId="3" xfId="53" applyFont="1" applyFill="1" applyBorder="1" applyAlignment="1">
      <alignment horizontal="center" vertical="center"/>
    </xf>
    <xf numFmtId="0" fontId="21" fillId="0" borderId="0" xfId="53" applyFont="1" applyFill="1" applyAlignment="1">
      <alignment horizontal="right"/>
    </xf>
    <xf numFmtId="0" fontId="4" fillId="0" borderId="0" xfId="53" applyFont="1" applyFill="1" applyAlignment="1">
      <alignment horizontal="center"/>
    </xf>
    <xf numFmtId="0" fontId="10" fillId="0" borderId="4" xfId="1" applyFont="1" applyBorder="1" applyAlignment="1">
      <alignment horizontal="center" vertical="center" wrapText="1"/>
    </xf>
    <xf numFmtId="0" fontId="5" fillId="0" borderId="0" xfId="60" applyFont="1" applyFill="1" applyAlignment="1">
      <alignment horizontal="center"/>
    </xf>
    <xf numFmtId="0" fontId="6" fillId="0" borderId="0" xfId="60" applyFont="1" applyFill="1" applyAlignment="1">
      <alignment horizontal="center" vertical="center"/>
    </xf>
    <xf numFmtId="0" fontId="19" fillId="0" borderId="0" xfId="60" applyFont="1" applyFill="1" applyAlignment="1">
      <alignment horizontal="center" vertical="center"/>
    </xf>
    <xf numFmtId="0" fontId="22" fillId="0" borderId="0" xfId="60" applyFont="1" applyFill="1" applyAlignment="1">
      <alignment horizontal="center" vertical="center"/>
    </xf>
    <xf numFmtId="0" fontId="36" fillId="0" borderId="13" xfId="60" applyFont="1" applyFill="1" applyBorder="1" applyAlignment="1">
      <alignment horizontal="center" vertical="center"/>
    </xf>
    <xf numFmtId="0" fontId="36" fillId="0" borderId="12" xfId="60" applyFont="1" applyFill="1" applyBorder="1" applyAlignment="1">
      <alignment horizontal="center" vertical="center"/>
    </xf>
    <xf numFmtId="0" fontId="36" fillId="0" borderId="13" xfId="60" applyFont="1" applyFill="1" applyBorder="1" applyAlignment="1">
      <alignment horizontal="center" vertical="center" wrapText="1"/>
    </xf>
    <xf numFmtId="0" fontId="36" fillId="0" borderId="12" xfId="60" applyFont="1" applyFill="1" applyBorder="1" applyAlignment="1">
      <alignment horizontal="center" vertical="center" wrapText="1"/>
    </xf>
    <xf numFmtId="0" fontId="36" fillId="0" borderId="13" xfId="60" quotePrefix="1" applyFont="1" applyFill="1" applyBorder="1" applyAlignment="1">
      <alignment horizontal="center" vertical="center"/>
    </xf>
    <xf numFmtId="0" fontId="36" fillId="0" borderId="12" xfId="60" quotePrefix="1" applyFont="1" applyFill="1" applyBorder="1" applyAlignment="1">
      <alignment horizontal="center" vertical="center"/>
    </xf>
    <xf numFmtId="0" fontId="4" fillId="0" borderId="6" xfId="60" applyFont="1" applyFill="1" applyBorder="1" applyAlignment="1">
      <alignment horizontal="center" vertical="center"/>
    </xf>
    <xf numFmtId="0" fontId="76" fillId="0" borderId="0" xfId="60" applyFont="1" applyFill="1" applyBorder="1" applyAlignment="1">
      <alignment horizontal="center"/>
    </xf>
    <xf numFmtId="0" fontId="36" fillId="0" borderId="14" xfId="60" applyFont="1" applyFill="1" applyBorder="1" applyAlignment="1">
      <alignment horizontal="center" vertical="center"/>
    </xf>
    <xf numFmtId="0" fontId="36" fillId="0" borderId="14" xfId="60" quotePrefix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92" fillId="0" borderId="7" xfId="1" applyFont="1" applyBorder="1" applyAlignment="1">
      <alignment horizontal="center" vertical="center"/>
    </xf>
    <xf numFmtId="0" fontId="92" fillId="0" borderId="7" xfId="1" applyFont="1" applyBorder="1" applyAlignment="1">
      <alignment vertical="center" wrapText="1"/>
    </xf>
    <xf numFmtId="0" fontId="92" fillId="0" borderId="7" xfId="1" applyFont="1" applyBorder="1" applyAlignment="1">
      <alignment vertical="center"/>
    </xf>
    <xf numFmtId="2" fontId="92" fillId="0" borderId="7" xfId="1" applyNumberFormat="1" applyFont="1" applyFill="1" applyBorder="1" applyAlignment="1">
      <alignment horizontal="right" vertical="center"/>
    </xf>
  </cellXfs>
  <cellStyles count="65">
    <cellStyle name="20% - Accent1 2" xfId="9"/>
    <cellStyle name="20% - Accent2 2" xfId="10"/>
    <cellStyle name="20% - Accent3 2" xfId="11"/>
    <cellStyle name="20% - Accent4 2" xfId="12"/>
    <cellStyle name="20% - Accent5 2" xfId="13"/>
    <cellStyle name="20% - Accent6 2" xfId="14"/>
    <cellStyle name="40% - Accent1 2" xfId="15"/>
    <cellStyle name="40% - Accent2 2" xfId="16"/>
    <cellStyle name="40% - Accent3 2" xfId="17"/>
    <cellStyle name="40% - Accent4 2" xfId="18"/>
    <cellStyle name="40% - Accent5 2" xfId="19"/>
    <cellStyle name="40% - Accent6 2" xfId="20"/>
    <cellStyle name="60% - Accent1 2" xfId="21"/>
    <cellStyle name="60% - Accent2 2" xfId="22"/>
    <cellStyle name="60% - Accent3 2" xfId="23"/>
    <cellStyle name="60% - Accent4 2" xfId="24"/>
    <cellStyle name="60% - Accent5 2" xfId="25"/>
    <cellStyle name="60% - Accent6 2" xfId="26"/>
    <cellStyle name="Accent1 2" xfId="27"/>
    <cellStyle name="Accent2 2" xfId="28"/>
    <cellStyle name="Accent3 2" xfId="29"/>
    <cellStyle name="Accent4 2" xfId="30"/>
    <cellStyle name="Accent5 2" xfId="31"/>
    <cellStyle name="Accent6 2" xfId="32"/>
    <cellStyle name="Bad 2" xfId="33"/>
    <cellStyle name="Calculation 2" xfId="34"/>
    <cellStyle name="Check Cell 2" xfId="35"/>
    <cellStyle name="Explanatory Text 2" xfId="36"/>
    <cellStyle name="Good 2" xfId="37"/>
    <cellStyle name="Heading 1 2" xfId="38"/>
    <cellStyle name="Heading 2 2" xfId="39"/>
    <cellStyle name="Heading 3 2" xfId="40"/>
    <cellStyle name="Heading 4 2" xfId="41"/>
    <cellStyle name="Input 2" xfId="42"/>
    <cellStyle name="Linked Cell 2" xfId="43"/>
    <cellStyle name="Neutral 2" xfId="44"/>
    <cellStyle name="Normal" xfId="0" builtinId="0"/>
    <cellStyle name="Normal 2" xfId="1"/>
    <cellStyle name="Normal 2 2" xfId="3"/>
    <cellStyle name="Normal 2 2 2" xfId="45"/>
    <cellStyle name="Normal 2 2 3" xfId="60"/>
    <cellStyle name="Normal 2 3" xfId="7"/>
    <cellStyle name="Normal 2 3 2" xfId="55"/>
    <cellStyle name="Normal 2 4" xfId="53"/>
    <cellStyle name="Normal 2 4 2" xfId="61"/>
    <cellStyle name="Normal 3" xfId="2"/>
    <cellStyle name="Normal 3 2" xfId="6"/>
    <cellStyle name="Normal 3 3" xfId="8"/>
    <cellStyle name="Normal 3 4" xfId="62"/>
    <cellStyle name="Normal 4" xfId="5"/>
    <cellStyle name="Normal 4 2" xfId="51"/>
    <cellStyle name="Normal 5" xfId="52"/>
    <cellStyle name="Normal 5 2" xfId="56"/>
    <cellStyle name="Normal 5 2 2" xfId="63"/>
    <cellStyle name="Normal 6" xfId="54"/>
    <cellStyle name="Normal 7" xfId="57"/>
    <cellStyle name="Normal 7 2" xfId="59"/>
    <cellStyle name="Normal 8" xfId="58"/>
    <cellStyle name="Normal_Phan cong KHOA TIN" xfId="64"/>
    <cellStyle name="Normal_Tong hop thua gio 2" xfId="4"/>
    <cellStyle name="Note 2" xfId="46"/>
    <cellStyle name="Output 2" xfId="47"/>
    <cellStyle name="Title 2" xfId="48"/>
    <cellStyle name="Total 2" xfId="49"/>
    <cellStyle name="Warning Tex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55" Type="http://schemas.openxmlformats.org/officeDocument/2006/relationships/externalLink" Target="externalLinks/externalLink7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6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5.xml"/><Relationship Id="rId58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57" Type="http://schemas.openxmlformats.org/officeDocument/2006/relationships/externalLink" Target="externalLinks/externalLink9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4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1314450</xdr:colOff>
      <xdr:row>2</xdr:row>
      <xdr:rowOff>9525</xdr:rowOff>
    </xdr:from>
    <xdr:to>
      <xdr:col>2</xdr:col>
      <xdr:colOff>1190625</xdr:colOff>
      <xdr:row>2</xdr:row>
      <xdr:rowOff>9525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>
          <a:spLocks noChangeShapeType="1"/>
        </xdr:cNvSpPr>
      </xdr:nvSpPr>
      <xdr:spPr bwMode="auto">
        <a:xfrm>
          <a:off x="1562100" y="419100"/>
          <a:ext cx="1504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wnloads/Coi%20thi/Diem%20K12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Hien%20Document/Bo%20mon%20HTTT/16-17/phan-cong-coi-hoi-thi%20h&#232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PC\Downloads\Thanh-toan-thua-gioi-1617-2807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ng\COPY_DULIEU\CONGTACTUYENSINH2006\Danh%20Sach%20TT%20-%20Nhap%20Hoc\CSDL_Trung_Tuyen_%20Nhap%20hoc%20CD_D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ep%20lich%20thi/Lich%20thi/lich%20thi%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ep%20lich%20thi\Lich%20thi\lich%20thi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lieu%20PDT/Lich%20thi/Ky%202%20n&#259;m%2009%20-%2010/3012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%20lieu%20PDT\Lich%20thi\Ky%202%20n&#259;m%2009%20-%2010\3012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PC\Downloads\phan-cong-cham-thi-ky-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mon\hoc%20ky%202%20n&#259;m%202016-2017\Thanh%20toan%20thua%20gioi%20161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mon/K&#7923;%202%20nam%202019_2020/Tinh%20gio%20cham%20thi%20ky%202%20n&#259;m%202019%20-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i tay nghe"/>
      <sheetName val="Thuctap"/>
      <sheetName val="Diem thi"/>
      <sheetName val="Diem"/>
      <sheetName val="A1 Phu Tho"/>
      <sheetName val="MAU CN"/>
      <sheetName val="hao"/>
      <sheetName val="CD-TH-CN"/>
      <sheetName val="00000000"/>
      <sheetName val="10000000"/>
      <sheetName val="20000000"/>
      <sheetName val="3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ờ 1"/>
      <sheetName val="thong ke thang 5"/>
      <sheetName val="thong ke thang 6"/>
      <sheetName val="kỳ hè"/>
      <sheetName val="Mau 3 ky hè"/>
      <sheetName val="Sheet2"/>
      <sheetName val="Sheet3"/>
    </sheetNames>
    <sheetDataSet>
      <sheetData sheetId="0"/>
      <sheetData sheetId="1"/>
      <sheetData sheetId="2"/>
      <sheetData sheetId="3">
        <row r="11">
          <cell r="O11">
            <v>0.2</v>
          </cell>
        </row>
        <row r="12">
          <cell r="P12">
            <v>1.2000000000000002</v>
          </cell>
          <cell r="Q12">
            <v>1.2</v>
          </cell>
          <cell r="S12">
            <v>1</v>
          </cell>
          <cell r="T12">
            <v>0.4</v>
          </cell>
          <cell r="U12">
            <v>0.8</v>
          </cell>
          <cell r="W12">
            <v>1</v>
          </cell>
        </row>
        <row r="13">
          <cell r="Q13">
            <v>1.2</v>
          </cell>
          <cell r="R13">
            <v>1.2</v>
          </cell>
          <cell r="S13">
            <v>1.2</v>
          </cell>
          <cell r="T13">
            <v>1.2</v>
          </cell>
          <cell r="U13">
            <v>1.2</v>
          </cell>
        </row>
      </sheetData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9"/>
      <sheetName val="Mau 8"/>
      <sheetName val="CANAM"/>
      <sheetName val="Mau 4vky 1"/>
      <sheetName val="Mau 3 ky 1"/>
      <sheetName val="Mau 5 ky 1"/>
      <sheetName val="Mau 6 ky 1 "/>
      <sheetName val="Mau 1 KI"/>
      <sheetName val="Coi hoi thi hoc ky 1"/>
      <sheetName val="T.Phú KI"/>
      <sheetName val="T.Vinh KI"/>
      <sheetName val="C.Phương KI"/>
      <sheetName val="C.LĩnhKI"/>
      <sheetName val="C.Thuận KI"/>
      <sheetName val="C.Phiền KI"/>
      <sheetName val="C.Đ.Hiền KI"/>
      <sheetName val="C.Duyên KI"/>
      <sheetName val="C.Hải KI"/>
      <sheetName val="C.Cúc KI"/>
      <sheetName val="Mau 4 ky 2"/>
      <sheetName val="Mau 3 ky 2"/>
      <sheetName val="Mau 5 ky 2"/>
      <sheetName val="Mau 6 ky 2"/>
      <sheetName val="Mau 1 KII"/>
      <sheetName val="T.Phú KII"/>
      <sheetName val="T.Vinh KII"/>
      <sheetName val="C.Phương KII"/>
      <sheetName val="C.Lĩnh KII"/>
      <sheetName val="C.Thuận KII"/>
      <sheetName val="C.Phiền KII"/>
      <sheetName val="C.Đ.Hiền KII"/>
      <sheetName val="C.Duyên KII"/>
      <sheetName val="C.Hải KII"/>
      <sheetName val="C.Cúc KII"/>
      <sheetName val="C.T.Nhung"/>
      <sheetName val="Sheet1"/>
      <sheetName val="Sheet2"/>
      <sheetName val="Sheet3"/>
      <sheetName val="Sheet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>
        <row r="18">
          <cell r="C18">
            <v>24.9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"/>
      <sheetName val="Huyen"/>
      <sheetName val="CDSPKT_NV2"/>
      <sheetName val="CDKT_NV2"/>
      <sheetName val="DHKT_NV2"/>
      <sheetName val="DHSPKT_NV2"/>
      <sheetName val="CDSPKT_NV2_Bosung"/>
      <sheetName val="DHKT_NV2_Bosung"/>
      <sheetName val="DHSPKT_NV1"/>
      <sheetName val="CDSPKT_NV1"/>
      <sheetName val="CDSPKT_NV1_Bosung"/>
      <sheetName val="DHSPKT_NV1_Bosung"/>
      <sheetName val="CDKT_NV3"/>
      <sheetName val="XL4Poppy"/>
    </sheetNames>
    <sheetDataSet>
      <sheetData sheetId="0">
        <row r="2">
          <cell r="A2" t="str">
            <v>01</v>
          </cell>
          <cell r="B2" t="str">
            <v>TP Hµ Néi</v>
          </cell>
        </row>
        <row r="3">
          <cell r="A3" t="str">
            <v>02</v>
          </cell>
          <cell r="B3" t="str">
            <v>TP Hå ChÝ Minh</v>
          </cell>
        </row>
        <row r="4">
          <cell r="A4" t="str">
            <v>03</v>
          </cell>
          <cell r="B4" t="str">
            <v>TP H¶i Phßng</v>
          </cell>
        </row>
        <row r="5">
          <cell r="A5" t="str">
            <v>04</v>
          </cell>
          <cell r="B5" t="str">
            <v>TP §µ N½ng</v>
          </cell>
        </row>
        <row r="6">
          <cell r="A6" t="str">
            <v>05</v>
          </cell>
          <cell r="B6" t="str">
            <v>TØnh Hµ Giang</v>
          </cell>
        </row>
        <row r="7">
          <cell r="A7" t="str">
            <v>06</v>
          </cell>
          <cell r="B7" t="str">
            <v>TØnh Cao B»ng</v>
          </cell>
        </row>
        <row r="8">
          <cell r="A8" t="str">
            <v>07</v>
          </cell>
          <cell r="B8" t="str">
            <v>TØnh Lai Ch©u</v>
          </cell>
        </row>
        <row r="9">
          <cell r="A9" t="str">
            <v>08</v>
          </cell>
          <cell r="B9" t="str">
            <v>TØnh Lµo Cai</v>
          </cell>
        </row>
        <row r="10">
          <cell r="A10" t="str">
            <v>09</v>
          </cell>
          <cell r="B10" t="str">
            <v>TØnh Tuyªn Quang</v>
          </cell>
        </row>
        <row r="11">
          <cell r="A11" t="str">
            <v>10</v>
          </cell>
          <cell r="B11" t="str">
            <v>TØnh L¹ng S¬n</v>
          </cell>
        </row>
        <row r="12">
          <cell r="A12" t="str">
            <v>11</v>
          </cell>
          <cell r="B12" t="str">
            <v>TØnh B¾c C¹n</v>
          </cell>
        </row>
        <row r="13">
          <cell r="A13" t="str">
            <v>12</v>
          </cell>
          <cell r="B13" t="str">
            <v>TØnh Th¸i Nguyªn</v>
          </cell>
        </row>
        <row r="14">
          <cell r="A14" t="str">
            <v>13</v>
          </cell>
          <cell r="B14" t="str">
            <v>TØnh Yªn B¸i</v>
          </cell>
        </row>
        <row r="15">
          <cell r="A15" t="str">
            <v>14</v>
          </cell>
          <cell r="B15" t="str">
            <v>TØnh S¬n La</v>
          </cell>
        </row>
        <row r="16">
          <cell r="A16" t="str">
            <v>15</v>
          </cell>
          <cell r="B16" t="str">
            <v>TØnh Phó Thä</v>
          </cell>
        </row>
        <row r="17">
          <cell r="A17" t="str">
            <v>16</v>
          </cell>
          <cell r="B17" t="str">
            <v>TØnh VÜnh Phóc</v>
          </cell>
        </row>
        <row r="18">
          <cell r="A18" t="str">
            <v>17</v>
          </cell>
          <cell r="B18" t="str">
            <v>TØnh Qu¶ng Ninh</v>
          </cell>
        </row>
        <row r="19">
          <cell r="A19" t="str">
            <v>18</v>
          </cell>
          <cell r="B19" t="str">
            <v>TØnh B¾c Giang</v>
          </cell>
        </row>
        <row r="20">
          <cell r="A20" t="str">
            <v>19</v>
          </cell>
          <cell r="B20" t="str">
            <v>TØnh B¾c Ninh</v>
          </cell>
        </row>
        <row r="21">
          <cell r="A21" t="str">
            <v>20</v>
          </cell>
          <cell r="B21" t="str">
            <v>TØnh Hµ T©y</v>
          </cell>
        </row>
        <row r="22">
          <cell r="A22" t="str">
            <v>21</v>
          </cell>
          <cell r="B22" t="str">
            <v>TØnh H¶i D­¬ng</v>
          </cell>
        </row>
        <row r="23">
          <cell r="A23" t="str">
            <v>22</v>
          </cell>
          <cell r="B23" t="str">
            <v>TØnh H­ng Yªn</v>
          </cell>
        </row>
        <row r="24">
          <cell r="A24" t="str">
            <v>23</v>
          </cell>
          <cell r="B24" t="str">
            <v>TØnh Hßa B×nh</v>
          </cell>
        </row>
        <row r="25">
          <cell r="A25" t="str">
            <v>24</v>
          </cell>
          <cell r="B25" t="str">
            <v>TØnh Hµ Nam</v>
          </cell>
        </row>
        <row r="26">
          <cell r="A26" t="str">
            <v>25</v>
          </cell>
          <cell r="B26" t="str">
            <v>TØnh Nam §Þnh</v>
          </cell>
        </row>
        <row r="27">
          <cell r="A27" t="str">
            <v>26</v>
          </cell>
          <cell r="B27" t="str">
            <v>TØnh Th¸i B×nh</v>
          </cell>
        </row>
        <row r="28">
          <cell r="A28" t="str">
            <v>27</v>
          </cell>
          <cell r="B28" t="str">
            <v>TØnh Ninh B×nh</v>
          </cell>
        </row>
        <row r="29">
          <cell r="A29" t="str">
            <v>28</v>
          </cell>
          <cell r="B29" t="str">
            <v>TØnh Thanh Hãa</v>
          </cell>
        </row>
        <row r="30">
          <cell r="A30" t="str">
            <v>29</v>
          </cell>
          <cell r="B30" t="str">
            <v>TØnh NghÖ An</v>
          </cell>
        </row>
        <row r="31">
          <cell r="A31" t="str">
            <v>30</v>
          </cell>
          <cell r="B31" t="str">
            <v>TØnh Hµ TÜnh</v>
          </cell>
        </row>
        <row r="32">
          <cell r="A32" t="str">
            <v>31</v>
          </cell>
          <cell r="B32" t="str">
            <v>TØnh Qu¶ng B×nh</v>
          </cell>
        </row>
        <row r="33">
          <cell r="A33" t="str">
            <v>32</v>
          </cell>
          <cell r="B33" t="str">
            <v>TØnh Qu¶ng TrÞ</v>
          </cell>
        </row>
        <row r="34">
          <cell r="A34" t="str">
            <v>33</v>
          </cell>
          <cell r="B34" t="str">
            <v>TØnh Thõa thiªn-HuÕ</v>
          </cell>
        </row>
        <row r="35">
          <cell r="A35" t="str">
            <v>34</v>
          </cell>
          <cell r="B35" t="str">
            <v>TØnh Qu¶ng Nam</v>
          </cell>
        </row>
        <row r="36">
          <cell r="A36" t="str">
            <v>35</v>
          </cell>
          <cell r="B36" t="str">
            <v>TØnh Qu¶ng Ng·i</v>
          </cell>
        </row>
        <row r="37">
          <cell r="A37" t="str">
            <v>36</v>
          </cell>
          <cell r="B37" t="str">
            <v>TØnh KonTum</v>
          </cell>
        </row>
        <row r="38">
          <cell r="A38" t="str">
            <v>37</v>
          </cell>
          <cell r="B38" t="str">
            <v>TØnh B×nh §Þnh</v>
          </cell>
        </row>
        <row r="39">
          <cell r="A39" t="str">
            <v>38</v>
          </cell>
          <cell r="B39" t="str">
            <v>TØnh Gia Lai</v>
          </cell>
        </row>
        <row r="40">
          <cell r="A40" t="str">
            <v>39</v>
          </cell>
          <cell r="B40" t="str">
            <v>TØnh Phó Yªn</v>
          </cell>
        </row>
        <row r="41">
          <cell r="A41" t="str">
            <v>40</v>
          </cell>
          <cell r="B41" t="str">
            <v>TØnh §¾c L¾c</v>
          </cell>
        </row>
        <row r="42">
          <cell r="A42" t="str">
            <v>41</v>
          </cell>
          <cell r="B42" t="str">
            <v>TØnh Kh¸nh Hßa</v>
          </cell>
        </row>
        <row r="43">
          <cell r="A43" t="str">
            <v>42</v>
          </cell>
          <cell r="B43" t="str">
            <v>TØnh L©m §ång</v>
          </cell>
        </row>
        <row r="44">
          <cell r="A44" t="str">
            <v>43</v>
          </cell>
          <cell r="B44" t="str">
            <v>TØnh B×nh Ph­íc</v>
          </cell>
        </row>
        <row r="45">
          <cell r="A45" t="str">
            <v>44</v>
          </cell>
          <cell r="B45" t="str">
            <v>TØnh B×nh D­¬ng</v>
          </cell>
        </row>
        <row r="46">
          <cell r="A46" t="str">
            <v>45</v>
          </cell>
          <cell r="B46" t="str">
            <v>TØnh Ninh ThuËn</v>
          </cell>
        </row>
        <row r="47">
          <cell r="A47" t="str">
            <v>46</v>
          </cell>
          <cell r="B47" t="str">
            <v>TØnh T©y Ninh</v>
          </cell>
        </row>
        <row r="48">
          <cell r="A48" t="str">
            <v>47</v>
          </cell>
          <cell r="B48" t="str">
            <v>TØnh B×nh ThuËn</v>
          </cell>
        </row>
        <row r="49">
          <cell r="A49" t="str">
            <v>48</v>
          </cell>
          <cell r="B49" t="str">
            <v>TØnh §ång Nai</v>
          </cell>
        </row>
        <row r="50">
          <cell r="A50" t="str">
            <v>49</v>
          </cell>
          <cell r="B50" t="str">
            <v>TØnh Long An</v>
          </cell>
        </row>
        <row r="51">
          <cell r="A51" t="str">
            <v>50</v>
          </cell>
          <cell r="B51" t="str">
            <v>TØnh §ång Th¸p</v>
          </cell>
        </row>
        <row r="52">
          <cell r="A52" t="str">
            <v>51</v>
          </cell>
          <cell r="B52" t="str">
            <v>TØnh An Giang</v>
          </cell>
        </row>
        <row r="53">
          <cell r="A53" t="str">
            <v>52</v>
          </cell>
          <cell r="B53" t="str">
            <v>TØnh BµRÞa-VT</v>
          </cell>
        </row>
        <row r="54">
          <cell r="A54" t="str">
            <v>53</v>
          </cell>
          <cell r="B54" t="str">
            <v>TØnh TiÒn Giang</v>
          </cell>
        </row>
        <row r="55">
          <cell r="A55" t="str">
            <v>54</v>
          </cell>
          <cell r="B55" t="str">
            <v>TØnh Kiªn Giang</v>
          </cell>
        </row>
        <row r="56">
          <cell r="A56" t="str">
            <v>55</v>
          </cell>
          <cell r="B56" t="str">
            <v>TP CÇn Th¬</v>
          </cell>
        </row>
        <row r="57">
          <cell r="A57" t="str">
            <v>56</v>
          </cell>
          <cell r="B57" t="str">
            <v>TØnh BÕn Tre</v>
          </cell>
        </row>
        <row r="58">
          <cell r="A58" t="str">
            <v>57</v>
          </cell>
          <cell r="B58" t="str">
            <v>TØnh VÜnh Long</v>
          </cell>
        </row>
        <row r="59">
          <cell r="A59" t="str">
            <v>58</v>
          </cell>
          <cell r="B59" t="str">
            <v>TØnh Trµ Vinh</v>
          </cell>
        </row>
        <row r="60">
          <cell r="A60" t="str">
            <v>59</v>
          </cell>
          <cell r="B60" t="str">
            <v>TØnh Sãc Tr¨ng</v>
          </cell>
        </row>
        <row r="61">
          <cell r="A61" t="str">
            <v>60</v>
          </cell>
          <cell r="B61" t="str">
            <v>TØnh B¹c Liªu</v>
          </cell>
        </row>
        <row r="62">
          <cell r="A62" t="str">
            <v>61</v>
          </cell>
          <cell r="B62" t="str">
            <v>TØnh Cµ Mau</v>
          </cell>
        </row>
        <row r="63">
          <cell r="A63" t="str">
            <v>62</v>
          </cell>
          <cell r="B63" t="str">
            <v>TØnh §iÖn Biªn</v>
          </cell>
        </row>
        <row r="64">
          <cell r="A64" t="str">
            <v>63</v>
          </cell>
          <cell r="B64" t="str">
            <v>TØnh §¨k N«ng</v>
          </cell>
        </row>
        <row r="65">
          <cell r="A65" t="str">
            <v>64</v>
          </cell>
          <cell r="B65" t="str">
            <v>TØnh HËu Giang</v>
          </cell>
        </row>
      </sheetData>
      <sheetData sheetId="1">
        <row r="2">
          <cell r="C2" t="str">
            <v>0100</v>
          </cell>
          <cell r="D2" t="str">
            <v>Së Gi¸o dôc vµ §µo t¹o</v>
          </cell>
        </row>
        <row r="3">
          <cell r="C3" t="str">
            <v>0101</v>
          </cell>
          <cell r="D3" t="str">
            <v>QuËn Ba §×nh</v>
          </cell>
        </row>
        <row r="4">
          <cell r="C4" t="str">
            <v>0102</v>
          </cell>
          <cell r="D4" t="str">
            <v>QuËn Hoµn KiÕm</v>
          </cell>
        </row>
        <row r="5">
          <cell r="C5" t="str">
            <v>0103</v>
          </cell>
          <cell r="D5" t="str">
            <v>QuËn Hai Bµ Tr­ng</v>
          </cell>
        </row>
        <row r="6">
          <cell r="C6" t="str">
            <v>0104</v>
          </cell>
          <cell r="D6" t="str">
            <v>QuËn §èng §a</v>
          </cell>
        </row>
        <row r="7">
          <cell r="C7" t="str">
            <v>0105</v>
          </cell>
          <cell r="D7" t="str">
            <v>QuËn T©y Hå</v>
          </cell>
        </row>
        <row r="8">
          <cell r="C8" t="str">
            <v>0106</v>
          </cell>
          <cell r="D8" t="str">
            <v>QuËn CÇu GiÊy</v>
          </cell>
        </row>
        <row r="9">
          <cell r="C9" t="str">
            <v>0107</v>
          </cell>
          <cell r="D9" t="str">
            <v>QuËn Thanh Xu©n</v>
          </cell>
        </row>
        <row r="10">
          <cell r="C10" t="str">
            <v>0108</v>
          </cell>
          <cell r="D10" t="str">
            <v>QuËn Hoµng Mai</v>
          </cell>
        </row>
        <row r="11">
          <cell r="C11" t="str">
            <v>0109</v>
          </cell>
          <cell r="D11" t="str">
            <v>QuËn Long Biªn</v>
          </cell>
        </row>
        <row r="12">
          <cell r="C12" t="str">
            <v>0110</v>
          </cell>
          <cell r="D12" t="str">
            <v>HuyÖn Tõ Liªm</v>
          </cell>
        </row>
        <row r="13">
          <cell r="C13" t="str">
            <v>0111</v>
          </cell>
          <cell r="D13" t="str">
            <v>HuyÖn Thanh Tr×</v>
          </cell>
        </row>
        <row r="14">
          <cell r="C14" t="str">
            <v>0112</v>
          </cell>
          <cell r="D14" t="str">
            <v>HuyÖn Gia L©m</v>
          </cell>
        </row>
        <row r="15">
          <cell r="C15" t="str">
            <v>0113</v>
          </cell>
          <cell r="D15" t="str">
            <v>HuyÖn §«ng Anh</v>
          </cell>
        </row>
        <row r="16">
          <cell r="C16" t="str">
            <v>0114</v>
          </cell>
          <cell r="D16" t="str">
            <v>HuyÖn Sãc S¬n</v>
          </cell>
        </row>
        <row r="17">
          <cell r="C17" t="str">
            <v>0200</v>
          </cell>
          <cell r="D17" t="str">
            <v>Së Gi¸o dôc vµ §µo t¹o</v>
          </cell>
        </row>
        <row r="18">
          <cell r="C18" t="str">
            <v>0201</v>
          </cell>
          <cell r="D18" t="str">
            <v>QuËn Mét</v>
          </cell>
        </row>
        <row r="19">
          <cell r="C19" t="str">
            <v>0202</v>
          </cell>
          <cell r="D19" t="str">
            <v>QuËn Hai</v>
          </cell>
        </row>
        <row r="20">
          <cell r="C20" t="str">
            <v>0203</v>
          </cell>
          <cell r="D20" t="str">
            <v>QuËn Ba</v>
          </cell>
        </row>
        <row r="21">
          <cell r="C21" t="str">
            <v>0204</v>
          </cell>
          <cell r="D21" t="str">
            <v>QuËn Bèn</v>
          </cell>
        </row>
        <row r="22">
          <cell r="C22" t="str">
            <v>0205</v>
          </cell>
          <cell r="D22" t="str">
            <v>QuËn N¨m</v>
          </cell>
        </row>
        <row r="23">
          <cell r="C23" t="str">
            <v>0206</v>
          </cell>
          <cell r="D23" t="str">
            <v>QuËn S¸u</v>
          </cell>
        </row>
        <row r="24">
          <cell r="C24" t="str">
            <v>0207</v>
          </cell>
          <cell r="D24" t="str">
            <v>QuËn BÈy</v>
          </cell>
        </row>
        <row r="25">
          <cell r="C25" t="str">
            <v>0208</v>
          </cell>
          <cell r="D25" t="str">
            <v>QuËn T¸m</v>
          </cell>
        </row>
        <row r="26">
          <cell r="C26" t="str">
            <v>0209</v>
          </cell>
          <cell r="D26" t="str">
            <v>QuËn ChÝn</v>
          </cell>
        </row>
        <row r="27">
          <cell r="C27" t="str">
            <v>0210</v>
          </cell>
          <cell r="D27" t="str">
            <v>QuËn M­êi</v>
          </cell>
        </row>
        <row r="28">
          <cell r="C28" t="str">
            <v>0211</v>
          </cell>
          <cell r="D28" t="str">
            <v>QuËn M­êi mét</v>
          </cell>
        </row>
        <row r="29">
          <cell r="C29" t="str">
            <v>0212</v>
          </cell>
          <cell r="D29" t="str">
            <v>QuËn M­êi hai</v>
          </cell>
        </row>
        <row r="30">
          <cell r="C30" t="str">
            <v>0213</v>
          </cell>
          <cell r="D30" t="str">
            <v>QuËn Gß VÊp</v>
          </cell>
        </row>
        <row r="31">
          <cell r="C31" t="str">
            <v>0214</v>
          </cell>
          <cell r="D31" t="str">
            <v>QuËn T©n B×nh</v>
          </cell>
        </row>
        <row r="32">
          <cell r="C32" t="str">
            <v>0215</v>
          </cell>
          <cell r="D32" t="str">
            <v>QuËn T©n Phó</v>
          </cell>
        </row>
        <row r="33">
          <cell r="C33" t="str">
            <v>0216</v>
          </cell>
          <cell r="D33" t="str">
            <v>QuËn B×nh Th¹nh</v>
          </cell>
        </row>
        <row r="34">
          <cell r="C34" t="str">
            <v>0217</v>
          </cell>
          <cell r="D34" t="str">
            <v>QuËn Phó NhuËn</v>
          </cell>
        </row>
        <row r="35">
          <cell r="C35" t="str">
            <v>0218</v>
          </cell>
          <cell r="D35" t="str">
            <v>QuËn Thñ §øc</v>
          </cell>
        </row>
        <row r="36">
          <cell r="C36" t="str">
            <v>0219</v>
          </cell>
          <cell r="D36" t="str">
            <v>QuËn B×nh T©n</v>
          </cell>
        </row>
        <row r="37">
          <cell r="C37" t="str">
            <v>0220</v>
          </cell>
          <cell r="D37" t="str">
            <v>HuyÖn B×nh Ch¸nh</v>
          </cell>
        </row>
        <row r="38">
          <cell r="C38" t="str">
            <v>0221</v>
          </cell>
          <cell r="D38" t="str">
            <v>HuyÖn Cñ Chi</v>
          </cell>
        </row>
        <row r="39">
          <cell r="C39" t="str">
            <v>0222</v>
          </cell>
          <cell r="D39" t="str">
            <v>HuyÖn Hãc M«n</v>
          </cell>
        </row>
        <row r="40">
          <cell r="C40" t="str">
            <v>0223</v>
          </cell>
          <cell r="D40" t="str">
            <v>HuyÖn Nhµ BÌ</v>
          </cell>
        </row>
        <row r="41">
          <cell r="C41" t="str">
            <v>0224</v>
          </cell>
          <cell r="D41" t="str">
            <v>HuyÖn CÇn Giê</v>
          </cell>
        </row>
        <row r="42">
          <cell r="C42" t="str">
            <v>0300</v>
          </cell>
          <cell r="D42" t="str">
            <v>Së Gi¸o dôc vµ §µo t¹o</v>
          </cell>
        </row>
        <row r="43">
          <cell r="C43" t="str">
            <v>0301</v>
          </cell>
          <cell r="D43" t="str">
            <v>QuËn Hång Bµng</v>
          </cell>
        </row>
        <row r="44">
          <cell r="C44" t="str">
            <v>0302</v>
          </cell>
          <cell r="D44" t="str">
            <v>QuËn Lª Ch©n</v>
          </cell>
        </row>
        <row r="45">
          <cell r="C45" t="str">
            <v>0303</v>
          </cell>
          <cell r="D45" t="str">
            <v>QuËn Ng« QuyÒn</v>
          </cell>
        </row>
        <row r="46">
          <cell r="C46" t="str">
            <v>0304</v>
          </cell>
          <cell r="D46" t="str">
            <v>QuËn KiÕn An</v>
          </cell>
        </row>
        <row r="47">
          <cell r="C47" t="str">
            <v>0305</v>
          </cell>
          <cell r="D47" t="str">
            <v>QuËn H¶i An</v>
          </cell>
        </row>
        <row r="48">
          <cell r="C48" t="str">
            <v>0306</v>
          </cell>
          <cell r="D48" t="str">
            <v>ThÞ x· §å S¬n</v>
          </cell>
        </row>
        <row r="49">
          <cell r="C49" t="str">
            <v>0307</v>
          </cell>
          <cell r="D49" t="str">
            <v>HuyÖn An L·o</v>
          </cell>
        </row>
        <row r="50">
          <cell r="C50" t="str">
            <v>0308</v>
          </cell>
          <cell r="D50" t="str">
            <v>HuyÖn KiÕn Thuþ</v>
          </cell>
        </row>
        <row r="51">
          <cell r="C51" t="str">
            <v>0309</v>
          </cell>
          <cell r="D51" t="str">
            <v>HuyÖn Thñy Nguyªn</v>
          </cell>
        </row>
        <row r="52">
          <cell r="C52" t="str">
            <v>0310</v>
          </cell>
          <cell r="D52" t="str">
            <v>HuyÖn An D­¬ng</v>
          </cell>
        </row>
        <row r="53">
          <cell r="C53" t="str">
            <v>0311</v>
          </cell>
          <cell r="D53" t="str">
            <v>HuyÖn Tiªn L·ng</v>
          </cell>
        </row>
        <row r="54">
          <cell r="C54" t="str">
            <v>0312</v>
          </cell>
          <cell r="D54" t="str">
            <v>HuyÖn VÜnh B¶o</v>
          </cell>
        </row>
        <row r="55">
          <cell r="C55" t="str">
            <v>0313</v>
          </cell>
          <cell r="D55" t="str">
            <v>HuyÖn C¸t H¶i</v>
          </cell>
        </row>
        <row r="56">
          <cell r="C56" t="str">
            <v>0314</v>
          </cell>
          <cell r="D56" t="str">
            <v>HuyÖn B¹ch Long VÜ</v>
          </cell>
        </row>
        <row r="57">
          <cell r="C57" t="str">
            <v>0400</v>
          </cell>
          <cell r="D57" t="str">
            <v>Së Gi¸o dôc vµ §µo t¹o</v>
          </cell>
        </row>
        <row r="58">
          <cell r="C58" t="str">
            <v>0401</v>
          </cell>
          <cell r="D58" t="str">
            <v>QuËn H¶i Ch©u</v>
          </cell>
        </row>
        <row r="59">
          <cell r="C59" t="str">
            <v>0402</v>
          </cell>
          <cell r="D59" t="str">
            <v>QuËn Thanh Khª</v>
          </cell>
        </row>
        <row r="60">
          <cell r="C60" t="str">
            <v>0403</v>
          </cell>
          <cell r="D60" t="str">
            <v>QuËn S¬n Trµ</v>
          </cell>
        </row>
        <row r="61">
          <cell r="C61" t="str">
            <v>0404</v>
          </cell>
          <cell r="D61" t="str">
            <v>QuËn Ngò Hµnh S¬n</v>
          </cell>
        </row>
        <row r="62">
          <cell r="C62" t="str">
            <v>0405</v>
          </cell>
          <cell r="D62" t="str">
            <v>QuËn Liªn ChiÓu</v>
          </cell>
        </row>
        <row r="63">
          <cell r="C63" t="str">
            <v>0406</v>
          </cell>
          <cell r="D63" t="str">
            <v>HuyÖn CÈm LÖ</v>
          </cell>
        </row>
        <row r="64">
          <cell r="C64" t="str">
            <v>0407</v>
          </cell>
          <cell r="D64" t="str">
            <v>HuyÔn Hoµ Vang</v>
          </cell>
        </row>
        <row r="65">
          <cell r="C65" t="str">
            <v>0500</v>
          </cell>
          <cell r="D65" t="str">
            <v>Së Gi¸o dôc vµ §µo t¹o</v>
          </cell>
        </row>
        <row r="66">
          <cell r="C66" t="str">
            <v>0501</v>
          </cell>
          <cell r="D66" t="str">
            <v>ThÞ x· Hµ Giang</v>
          </cell>
        </row>
        <row r="67">
          <cell r="C67" t="str">
            <v>0502</v>
          </cell>
          <cell r="D67" t="str">
            <v>HuyÖn §ång V¨n</v>
          </cell>
        </row>
        <row r="68">
          <cell r="C68" t="str">
            <v>0503</v>
          </cell>
          <cell r="D68" t="str">
            <v>HuyÖn MÌo V¹c</v>
          </cell>
        </row>
        <row r="69">
          <cell r="C69" t="str">
            <v>0504</v>
          </cell>
          <cell r="D69" t="str">
            <v>HuyÖn Yªn Minh</v>
          </cell>
        </row>
        <row r="70">
          <cell r="C70" t="str">
            <v>0505</v>
          </cell>
          <cell r="D70" t="str">
            <v>HuyÖn Qu¶n B¹</v>
          </cell>
        </row>
        <row r="71">
          <cell r="C71" t="str">
            <v>0506</v>
          </cell>
          <cell r="D71" t="str">
            <v>HuyÖn VÞ Xuyªn</v>
          </cell>
        </row>
        <row r="72">
          <cell r="C72" t="str">
            <v>0507</v>
          </cell>
          <cell r="D72" t="str">
            <v>HuyÖn B¾c Mª</v>
          </cell>
        </row>
        <row r="73">
          <cell r="C73" t="str">
            <v>0508</v>
          </cell>
          <cell r="D73" t="str">
            <v>HuyÖn Hoµng Su Ph×</v>
          </cell>
        </row>
        <row r="74">
          <cell r="C74" t="str">
            <v>0509</v>
          </cell>
          <cell r="D74" t="str">
            <v>HuyÖn XÝn MÇn</v>
          </cell>
        </row>
        <row r="75">
          <cell r="C75" t="str">
            <v>0510</v>
          </cell>
          <cell r="D75" t="str">
            <v>HuyÖn B¾c Quang</v>
          </cell>
        </row>
        <row r="76">
          <cell r="C76" t="str">
            <v>0511</v>
          </cell>
          <cell r="D76" t="str">
            <v>HuyÖn Quang B×nh</v>
          </cell>
        </row>
        <row r="77">
          <cell r="C77" t="str">
            <v>0600</v>
          </cell>
          <cell r="D77" t="str">
            <v>Së Gi¸o dôc vµ §µo t¹o</v>
          </cell>
        </row>
        <row r="78">
          <cell r="C78" t="str">
            <v>0601</v>
          </cell>
          <cell r="D78" t="str">
            <v>ThÞ x· Cao B»ng</v>
          </cell>
        </row>
        <row r="79">
          <cell r="C79" t="str">
            <v>0602</v>
          </cell>
          <cell r="D79" t="str">
            <v>HuyÖn B¶o L¹c</v>
          </cell>
        </row>
        <row r="80">
          <cell r="C80" t="str">
            <v>0603</v>
          </cell>
          <cell r="D80" t="str">
            <v>HuyÖn Th«ng N«ng</v>
          </cell>
        </row>
        <row r="81">
          <cell r="C81" t="str">
            <v>0604</v>
          </cell>
          <cell r="D81" t="str">
            <v>HuyÖn Hµ Qu¶ng</v>
          </cell>
        </row>
        <row r="82">
          <cell r="C82" t="str">
            <v>0605</v>
          </cell>
          <cell r="D82" t="str">
            <v>HuyÖn Trµ LÜnh</v>
          </cell>
        </row>
        <row r="83">
          <cell r="C83" t="str">
            <v>0606</v>
          </cell>
          <cell r="D83" t="str">
            <v>HuyÖn Trïng Kh¸nh</v>
          </cell>
        </row>
        <row r="84">
          <cell r="C84" t="str">
            <v>0607</v>
          </cell>
          <cell r="D84" t="str">
            <v>HuyÖn Nguyªn B×nh</v>
          </cell>
        </row>
        <row r="85">
          <cell r="C85" t="str">
            <v>0608</v>
          </cell>
          <cell r="D85" t="str">
            <v>HuyÖn Hoµ An</v>
          </cell>
        </row>
        <row r="86">
          <cell r="C86" t="str">
            <v>0609</v>
          </cell>
          <cell r="D86" t="str">
            <v>HuyÖn Qu¶ng Uyªn</v>
          </cell>
        </row>
        <row r="87">
          <cell r="C87" t="str">
            <v>0610</v>
          </cell>
          <cell r="D87" t="str">
            <v>HuyÖn Th¹ch An</v>
          </cell>
        </row>
        <row r="88">
          <cell r="C88" t="str">
            <v>0611</v>
          </cell>
          <cell r="D88" t="str">
            <v>HuyÖn H¹ Lang</v>
          </cell>
        </row>
        <row r="89">
          <cell r="C89" t="str">
            <v>0612</v>
          </cell>
          <cell r="D89" t="str">
            <v>HuyÖn B¶o L©m</v>
          </cell>
        </row>
        <row r="90">
          <cell r="C90" t="str">
            <v>0613</v>
          </cell>
          <cell r="D90" t="str">
            <v>HuyÖn Phôc Hoµ</v>
          </cell>
        </row>
        <row r="91">
          <cell r="C91" t="str">
            <v>0700</v>
          </cell>
          <cell r="D91" t="str">
            <v>Së Gi¸o dôc vµ §µo t¹o</v>
          </cell>
        </row>
        <row r="92">
          <cell r="C92" t="str">
            <v>0701</v>
          </cell>
          <cell r="D92" t="str">
            <v>ThÞ x· Lai Ch©u</v>
          </cell>
        </row>
        <row r="93">
          <cell r="C93" t="str">
            <v>0702</v>
          </cell>
          <cell r="D93" t="str">
            <v>HuyÖn Tam §­êng</v>
          </cell>
        </row>
        <row r="94">
          <cell r="C94" t="str">
            <v>0703</v>
          </cell>
          <cell r="D94" t="str">
            <v>HuyÖn Phong Thæ</v>
          </cell>
        </row>
        <row r="95">
          <cell r="C95" t="str">
            <v>0704</v>
          </cell>
          <cell r="D95" t="str">
            <v>HuyÖn S×n Hå</v>
          </cell>
        </row>
        <row r="96">
          <cell r="C96" t="str">
            <v>0705</v>
          </cell>
          <cell r="D96" t="str">
            <v>HuyÖn M­êng TÌ</v>
          </cell>
        </row>
        <row r="97">
          <cell r="C97" t="str">
            <v>0706</v>
          </cell>
          <cell r="D97" t="str">
            <v>HuyÖn Than Uyªn</v>
          </cell>
        </row>
        <row r="98">
          <cell r="C98" t="str">
            <v>0800</v>
          </cell>
          <cell r="D98" t="str">
            <v>Së Gi¸o dôc vµ §µo t¹o</v>
          </cell>
        </row>
        <row r="99">
          <cell r="C99" t="str">
            <v>0801</v>
          </cell>
          <cell r="D99" t="str">
            <v>Thµnh phè Lµo Cai</v>
          </cell>
        </row>
        <row r="100">
          <cell r="C100" t="str">
            <v>0802</v>
          </cell>
          <cell r="D100" t="str">
            <v xml:space="preserve"> HuyÖn Xi Ma Cai</v>
          </cell>
        </row>
        <row r="101">
          <cell r="C101" t="str">
            <v>0803</v>
          </cell>
          <cell r="D101" t="str">
            <v>HuyÖn B¸t X¸t</v>
          </cell>
        </row>
        <row r="102">
          <cell r="C102" t="str">
            <v>0804</v>
          </cell>
          <cell r="D102" t="str">
            <v>HuyÖn  B¶o Th¾ng</v>
          </cell>
        </row>
        <row r="103">
          <cell r="C103" t="str">
            <v>0805</v>
          </cell>
          <cell r="D103" t="str">
            <v>HuyÖn  Sa Pa</v>
          </cell>
        </row>
        <row r="104">
          <cell r="C104" t="str">
            <v>0806</v>
          </cell>
          <cell r="D104" t="str">
            <v>HuyÖn  V¨n Bµn</v>
          </cell>
        </row>
        <row r="105">
          <cell r="C105" t="str">
            <v>0807</v>
          </cell>
          <cell r="D105" t="str">
            <v>HuyÖn B¶o Yªn</v>
          </cell>
        </row>
        <row r="106">
          <cell r="C106" t="str">
            <v>0808</v>
          </cell>
          <cell r="D106" t="str">
            <v>HuyÖn B¾c Hµ</v>
          </cell>
        </row>
        <row r="107">
          <cell r="C107" t="str">
            <v>0809</v>
          </cell>
          <cell r="D107" t="str">
            <v>HuyÖn M­êng Kh­¬ng</v>
          </cell>
        </row>
        <row r="108">
          <cell r="C108" t="str">
            <v>0900</v>
          </cell>
          <cell r="D108" t="str">
            <v>Së Gi¸o dôc vµ §µo t¹o</v>
          </cell>
        </row>
        <row r="109">
          <cell r="C109" t="str">
            <v>0901</v>
          </cell>
          <cell r="D109" t="str">
            <v>ThÞ x· Tuyªn Quang</v>
          </cell>
        </row>
        <row r="110">
          <cell r="C110" t="str">
            <v>0902</v>
          </cell>
          <cell r="D110" t="str">
            <v>HuyÖn  Na Hang</v>
          </cell>
        </row>
        <row r="111">
          <cell r="C111" t="str">
            <v>0903</v>
          </cell>
          <cell r="D111" t="str">
            <v>HuyÖn Chiªm Ho¸</v>
          </cell>
        </row>
        <row r="112">
          <cell r="C112" t="str">
            <v>0904</v>
          </cell>
          <cell r="D112" t="str">
            <v>HuyÖn  Hµm Yªn</v>
          </cell>
        </row>
        <row r="113">
          <cell r="C113" t="str">
            <v>0905</v>
          </cell>
          <cell r="D113" t="str">
            <v>HuyÖn  Yªn S¬n</v>
          </cell>
        </row>
        <row r="114">
          <cell r="C114" t="str">
            <v>0906</v>
          </cell>
          <cell r="D114" t="str">
            <v>HuyÖn S¬n D­¬ng</v>
          </cell>
        </row>
        <row r="115">
          <cell r="C115" t="str">
            <v>1000</v>
          </cell>
          <cell r="D115" t="str">
            <v>Së Gi¸o dôc vµ §µo t¹o</v>
          </cell>
        </row>
        <row r="116">
          <cell r="C116" t="str">
            <v>1001</v>
          </cell>
          <cell r="D116" t="str">
            <v>Thµnh phè L¹ng S¬n</v>
          </cell>
        </row>
        <row r="117">
          <cell r="C117" t="str">
            <v>1002</v>
          </cell>
          <cell r="D117" t="str">
            <v>HuyÖn  Trµng §Þnh</v>
          </cell>
        </row>
        <row r="118">
          <cell r="C118" t="str">
            <v>1003</v>
          </cell>
          <cell r="D118" t="str">
            <v>HuyÖn B×nh Gia</v>
          </cell>
        </row>
        <row r="119">
          <cell r="C119" t="str">
            <v>1004</v>
          </cell>
          <cell r="D119" t="str">
            <v>HuyÖn  V¨n L·ng</v>
          </cell>
        </row>
        <row r="120">
          <cell r="C120" t="str">
            <v>1005</v>
          </cell>
          <cell r="D120" t="str">
            <v>HuyÖn B¾c S¬n</v>
          </cell>
        </row>
        <row r="121">
          <cell r="C121" t="str">
            <v>1006</v>
          </cell>
          <cell r="D121" t="str">
            <v>HuyÖn V¨n Quan</v>
          </cell>
        </row>
        <row r="122">
          <cell r="C122" t="str">
            <v>1007</v>
          </cell>
          <cell r="D122" t="str">
            <v>HuyÖn Cao Léc</v>
          </cell>
        </row>
        <row r="123">
          <cell r="C123" t="str">
            <v>1008</v>
          </cell>
          <cell r="D123" t="str">
            <v>HuyÖn Léc B×nh</v>
          </cell>
        </row>
        <row r="124">
          <cell r="C124" t="str">
            <v>1009</v>
          </cell>
          <cell r="D124" t="str">
            <v>HuyÖn Chi L¨ng</v>
          </cell>
        </row>
        <row r="125">
          <cell r="C125" t="str">
            <v>1010</v>
          </cell>
          <cell r="D125" t="str">
            <v>HuyÖn  §×nh LËp</v>
          </cell>
        </row>
        <row r="126">
          <cell r="C126" t="str">
            <v>1011</v>
          </cell>
          <cell r="D126" t="str">
            <v>HuyÖn H÷u Lòng</v>
          </cell>
        </row>
        <row r="127">
          <cell r="C127" t="str">
            <v>1100</v>
          </cell>
          <cell r="D127" t="str">
            <v>Së Gi¸o dôc vµ §µo t¹o</v>
          </cell>
        </row>
        <row r="128">
          <cell r="C128" t="str">
            <v>1101</v>
          </cell>
          <cell r="D128" t="str">
            <v>ThÞ x· B¾c K¹n</v>
          </cell>
        </row>
        <row r="129">
          <cell r="C129" t="str">
            <v>1102</v>
          </cell>
          <cell r="D129" t="str">
            <v>HuyÖn Chî §ån</v>
          </cell>
        </row>
        <row r="130">
          <cell r="C130" t="str">
            <v>1103</v>
          </cell>
          <cell r="D130" t="str">
            <v>HuyÖn B¹ch Th«ng</v>
          </cell>
        </row>
        <row r="131">
          <cell r="C131" t="str">
            <v>1104</v>
          </cell>
          <cell r="D131" t="str">
            <v>HuyÖn Na R×</v>
          </cell>
        </row>
        <row r="132">
          <cell r="C132" t="str">
            <v>1105</v>
          </cell>
          <cell r="D132" t="str">
            <v>HuyÖn Ng©n S¬n</v>
          </cell>
        </row>
        <row r="133">
          <cell r="C133" t="str">
            <v>1106</v>
          </cell>
          <cell r="D133" t="str">
            <v>HuyÖn Ba BÓ</v>
          </cell>
        </row>
        <row r="134">
          <cell r="C134" t="str">
            <v>1107</v>
          </cell>
          <cell r="D134" t="str">
            <v>HuyÖn Chî Míi</v>
          </cell>
        </row>
        <row r="135">
          <cell r="C135" t="str">
            <v>1108</v>
          </cell>
          <cell r="D135" t="str">
            <v>HuyÖn P¾c NÆm</v>
          </cell>
        </row>
        <row r="136">
          <cell r="C136" t="str">
            <v>1200</v>
          </cell>
          <cell r="D136" t="str">
            <v>Së Gi¸o dôc vµ §µo t¹o</v>
          </cell>
        </row>
        <row r="137">
          <cell r="C137" t="str">
            <v>1201</v>
          </cell>
          <cell r="D137" t="str">
            <v>TP.Th¸i Nguyªn</v>
          </cell>
        </row>
        <row r="138">
          <cell r="C138" t="str">
            <v>1202</v>
          </cell>
          <cell r="D138" t="str">
            <v>ThÞ x· S«ng C«ng</v>
          </cell>
        </row>
        <row r="139">
          <cell r="C139" t="str">
            <v>1203</v>
          </cell>
          <cell r="D139" t="str">
            <v>HuyÖn §Þnh Ho¸</v>
          </cell>
        </row>
        <row r="140">
          <cell r="C140" t="str">
            <v>1204</v>
          </cell>
          <cell r="D140" t="str">
            <v>HuyÖn Phó L­¬ng</v>
          </cell>
        </row>
        <row r="141">
          <cell r="C141" t="str">
            <v>1205</v>
          </cell>
          <cell r="D141" t="str">
            <v>HuyÖn Vâ Nhai</v>
          </cell>
        </row>
        <row r="142">
          <cell r="C142" t="str">
            <v>1206</v>
          </cell>
          <cell r="D142" t="str">
            <v>HuyÖn §¹i Tõ</v>
          </cell>
        </row>
        <row r="143">
          <cell r="C143" t="str">
            <v>1207</v>
          </cell>
          <cell r="D143" t="str">
            <v>HuyÖn §ång Hû</v>
          </cell>
        </row>
        <row r="144">
          <cell r="C144" t="str">
            <v>1208</v>
          </cell>
          <cell r="D144" t="str">
            <v>HuyÖn Phó B×nh</v>
          </cell>
        </row>
        <row r="145">
          <cell r="C145" t="str">
            <v>1209</v>
          </cell>
          <cell r="D145" t="str">
            <v>HuyÖn Phæ Yªn</v>
          </cell>
        </row>
        <row r="146">
          <cell r="C146" t="str">
            <v>1300</v>
          </cell>
          <cell r="D146" t="str">
            <v>Së Gi¸o dôc vµ §µo t¹o</v>
          </cell>
        </row>
        <row r="147">
          <cell r="C147" t="str">
            <v>1301</v>
          </cell>
          <cell r="D147" t="str">
            <v>Thµnh phè Yªn B¸i</v>
          </cell>
        </row>
        <row r="148">
          <cell r="C148" t="str">
            <v>1302</v>
          </cell>
          <cell r="D148" t="str">
            <v>ThÞ x· NghÜa Lé</v>
          </cell>
        </row>
        <row r="149">
          <cell r="C149" t="str">
            <v>1303</v>
          </cell>
          <cell r="D149" t="str">
            <v>HuyÖn V¨n Yªn</v>
          </cell>
        </row>
        <row r="150">
          <cell r="C150" t="str">
            <v>1304</v>
          </cell>
          <cell r="D150" t="str">
            <v>HuyÖn Yªn B×nh</v>
          </cell>
        </row>
        <row r="151">
          <cell r="C151" t="str">
            <v>1305</v>
          </cell>
          <cell r="D151" t="str">
            <v>HuyÖn Mï Cang Ch¶i</v>
          </cell>
        </row>
        <row r="152">
          <cell r="C152" t="str">
            <v>1306</v>
          </cell>
          <cell r="D152" t="str">
            <v>HuyÖn V¨n ChÊn</v>
          </cell>
        </row>
        <row r="153">
          <cell r="C153" t="str">
            <v>1307</v>
          </cell>
          <cell r="D153" t="str">
            <v>HuyÖn TrÊn Yªn</v>
          </cell>
        </row>
        <row r="154">
          <cell r="C154" t="str">
            <v>1308</v>
          </cell>
          <cell r="D154" t="str">
            <v>HuyÖn Tr¹m TÊu</v>
          </cell>
        </row>
        <row r="155">
          <cell r="C155" t="str">
            <v>1309</v>
          </cell>
          <cell r="D155" t="str">
            <v>HuyÖn Lôc Yªn</v>
          </cell>
        </row>
        <row r="156">
          <cell r="C156" t="str">
            <v>1400</v>
          </cell>
          <cell r="D156" t="str">
            <v>Së Gi¸o dôc vµ §µo t¹o</v>
          </cell>
        </row>
        <row r="157">
          <cell r="C157" t="str">
            <v>1401</v>
          </cell>
          <cell r="D157" t="str">
            <v>ThÞ x· S¬n La</v>
          </cell>
        </row>
        <row r="158">
          <cell r="C158" t="str">
            <v>1402</v>
          </cell>
          <cell r="D158" t="str">
            <v>HuyÖn Quúnh Nhai</v>
          </cell>
        </row>
        <row r="159">
          <cell r="C159" t="str">
            <v>1403</v>
          </cell>
          <cell r="D159" t="str">
            <v>HuyÖn M­êng La</v>
          </cell>
        </row>
        <row r="160">
          <cell r="C160" t="str">
            <v>1404</v>
          </cell>
          <cell r="D160" t="str">
            <v>HuyÖn ThuËn Ch©u</v>
          </cell>
        </row>
        <row r="161">
          <cell r="C161" t="str">
            <v>1405</v>
          </cell>
          <cell r="D161" t="str">
            <v>HuyÖn B¾c Yªn</v>
          </cell>
        </row>
        <row r="162">
          <cell r="C162" t="str">
            <v>1406</v>
          </cell>
          <cell r="D162" t="str">
            <v>HuyÖn Phï Yªn</v>
          </cell>
        </row>
        <row r="163">
          <cell r="C163" t="str">
            <v>1407</v>
          </cell>
          <cell r="D163" t="str">
            <v>HuyÖn Mai S¬n</v>
          </cell>
        </row>
        <row r="164">
          <cell r="C164" t="str">
            <v>1408</v>
          </cell>
          <cell r="D164" t="str">
            <v>HuyÖn Yªn Ch©u</v>
          </cell>
        </row>
        <row r="165">
          <cell r="C165" t="str">
            <v>1409</v>
          </cell>
          <cell r="D165" t="str">
            <v>HuyÖn S«ng M·</v>
          </cell>
        </row>
        <row r="166">
          <cell r="C166" t="str">
            <v>1410</v>
          </cell>
          <cell r="D166" t="str">
            <v>HuyÖn Méc Ch©u</v>
          </cell>
        </row>
        <row r="167">
          <cell r="C167" t="str">
            <v>1411</v>
          </cell>
          <cell r="D167" t="str">
            <v>HuyÖn Sèp Cép</v>
          </cell>
        </row>
        <row r="168">
          <cell r="C168" t="str">
            <v>1500</v>
          </cell>
          <cell r="D168" t="str">
            <v>Së Gi¸o dôc vµ §µo t¹o</v>
          </cell>
        </row>
        <row r="169">
          <cell r="C169" t="str">
            <v>1501</v>
          </cell>
          <cell r="D169" t="str">
            <v>TP. ViÖt Tr×</v>
          </cell>
        </row>
        <row r="170">
          <cell r="C170" t="str">
            <v>1502</v>
          </cell>
          <cell r="D170" t="str">
            <v>ThÞ x· Phó Thä</v>
          </cell>
        </row>
        <row r="171">
          <cell r="C171" t="str">
            <v>1503</v>
          </cell>
          <cell r="D171" t="str">
            <v>HuyÖn §oan Hïng</v>
          </cell>
        </row>
        <row r="172">
          <cell r="C172" t="str">
            <v>1504</v>
          </cell>
          <cell r="D172" t="str">
            <v>HuyÖn Thanh Ba</v>
          </cell>
        </row>
        <row r="173">
          <cell r="C173" t="str">
            <v>1505</v>
          </cell>
          <cell r="D173" t="str">
            <v>HuyÖn H¹ Hoµ</v>
          </cell>
        </row>
        <row r="174">
          <cell r="C174" t="str">
            <v>1506</v>
          </cell>
          <cell r="D174" t="str">
            <v>HuyÖn CÈm Khª</v>
          </cell>
        </row>
        <row r="175">
          <cell r="C175" t="str">
            <v>1507</v>
          </cell>
          <cell r="D175" t="str">
            <v>HuyÖn Yªn LËp</v>
          </cell>
        </row>
        <row r="176">
          <cell r="C176" t="str">
            <v>1508</v>
          </cell>
          <cell r="D176" t="str">
            <v>HuyÖn Thanh S¬n</v>
          </cell>
        </row>
        <row r="177">
          <cell r="C177" t="str">
            <v>1509</v>
          </cell>
          <cell r="D177" t="str">
            <v>HuyÖn Phï Ninh</v>
          </cell>
        </row>
        <row r="178">
          <cell r="C178" t="str">
            <v>1510</v>
          </cell>
          <cell r="D178" t="str">
            <v>HuyÖn L©m Thao</v>
          </cell>
        </row>
        <row r="179">
          <cell r="C179" t="str">
            <v>1511</v>
          </cell>
          <cell r="D179" t="str">
            <v>HuyÖn Tam N«ng</v>
          </cell>
        </row>
        <row r="180">
          <cell r="C180" t="str">
            <v>1512</v>
          </cell>
          <cell r="D180" t="str">
            <v>HuyÖn Thanh Thñy</v>
          </cell>
        </row>
        <row r="181">
          <cell r="C181" t="str">
            <v>1600</v>
          </cell>
          <cell r="D181" t="str">
            <v>Së Gi¸o dôc vµ §µo t¹o</v>
          </cell>
        </row>
        <row r="182">
          <cell r="C182" t="str">
            <v>1601</v>
          </cell>
          <cell r="D182" t="str">
            <v>ThÞ x· VÜnh Yªn</v>
          </cell>
        </row>
        <row r="183">
          <cell r="C183" t="str">
            <v>1602</v>
          </cell>
          <cell r="D183" t="str">
            <v>HuyÖn Tam D­¬ng</v>
          </cell>
        </row>
        <row r="184">
          <cell r="C184" t="str">
            <v>1603</v>
          </cell>
          <cell r="D184" t="str">
            <v>HuyÖn LËp Th¹ch</v>
          </cell>
        </row>
        <row r="185">
          <cell r="C185" t="str">
            <v>1604</v>
          </cell>
          <cell r="D185" t="str">
            <v>HuyÖn VÜnh T­êng</v>
          </cell>
        </row>
        <row r="186">
          <cell r="C186" t="str">
            <v>1605</v>
          </cell>
          <cell r="D186" t="str">
            <v>HuyÖn Yªn L¹c</v>
          </cell>
        </row>
        <row r="187">
          <cell r="C187" t="str">
            <v>1606</v>
          </cell>
          <cell r="D187" t="str">
            <v>HuyÖn B×nh Xuyªn</v>
          </cell>
        </row>
        <row r="188">
          <cell r="C188" t="str">
            <v>1607</v>
          </cell>
          <cell r="D188" t="str">
            <v>HuyÖn Mª Linh</v>
          </cell>
        </row>
        <row r="189">
          <cell r="C189" t="str">
            <v>1608</v>
          </cell>
          <cell r="D189" t="str">
            <v>ThÞ x· Phóc Yªn</v>
          </cell>
        </row>
        <row r="190">
          <cell r="C190" t="str">
            <v>1609</v>
          </cell>
          <cell r="D190" t="str">
            <v>HuyÖn Tam §¶o</v>
          </cell>
        </row>
        <row r="191">
          <cell r="C191" t="str">
            <v>1700</v>
          </cell>
          <cell r="D191" t="str">
            <v>Së Gi¸o dôc vµ §µo t¹o</v>
          </cell>
        </row>
        <row r="192">
          <cell r="C192" t="str">
            <v>1701</v>
          </cell>
          <cell r="D192" t="str">
            <v>TP. H¹ Long</v>
          </cell>
        </row>
        <row r="193">
          <cell r="C193" t="str">
            <v>1702</v>
          </cell>
          <cell r="D193" t="str">
            <v>ThÞ x· CÈm Ph¶</v>
          </cell>
        </row>
        <row r="194">
          <cell r="C194" t="str">
            <v>1703</v>
          </cell>
          <cell r="D194" t="str">
            <v>ThÞ x· U«ng BÝ</v>
          </cell>
        </row>
        <row r="195">
          <cell r="C195" t="str">
            <v>1704</v>
          </cell>
          <cell r="D195" t="str">
            <v>ThÞ x· Mãng C¸i</v>
          </cell>
        </row>
        <row r="196">
          <cell r="C196" t="str">
            <v>1705</v>
          </cell>
          <cell r="D196" t="str">
            <v>HuyÖn B×nh Liªu</v>
          </cell>
        </row>
        <row r="197">
          <cell r="C197" t="str">
            <v>1706</v>
          </cell>
          <cell r="D197" t="str">
            <v>HuyÖn §Çm Hµ</v>
          </cell>
        </row>
        <row r="198">
          <cell r="C198" t="str">
            <v>1707</v>
          </cell>
          <cell r="D198" t="str">
            <v>HuyÖn H¶i Hµ</v>
          </cell>
        </row>
        <row r="199">
          <cell r="C199" t="str">
            <v>1708</v>
          </cell>
          <cell r="D199" t="str">
            <v>HuyÖn Tiªn Yªn</v>
          </cell>
        </row>
        <row r="200">
          <cell r="C200" t="str">
            <v>1709</v>
          </cell>
          <cell r="D200" t="str">
            <v>HuyÖn Ba ChÏ</v>
          </cell>
        </row>
        <row r="201">
          <cell r="C201" t="str">
            <v>1710</v>
          </cell>
          <cell r="D201" t="str">
            <v>HuyÖn §«ng TriÒu</v>
          </cell>
        </row>
        <row r="202">
          <cell r="C202" t="str">
            <v>1711</v>
          </cell>
          <cell r="D202" t="str">
            <v>HuyÖn Yªn H­ng</v>
          </cell>
        </row>
        <row r="203">
          <cell r="C203" t="str">
            <v>1712</v>
          </cell>
          <cell r="D203" t="str">
            <v>HuyÖn Hoµnh Bå</v>
          </cell>
        </row>
        <row r="204">
          <cell r="C204" t="str">
            <v>1713</v>
          </cell>
          <cell r="D204" t="str">
            <v>HuyÖn V©n §ån</v>
          </cell>
        </row>
        <row r="205">
          <cell r="C205" t="str">
            <v>1714</v>
          </cell>
          <cell r="D205" t="str">
            <v>HuyÖn C« T«</v>
          </cell>
        </row>
        <row r="206">
          <cell r="C206" t="str">
            <v>1800</v>
          </cell>
          <cell r="D206" t="str">
            <v>Së Gi¸o dôc vµ §µo t¹o</v>
          </cell>
        </row>
        <row r="207">
          <cell r="C207" t="str">
            <v>1801</v>
          </cell>
          <cell r="D207" t="str">
            <v>ThÞ x· B¾c Giang</v>
          </cell>
        </row>
        <row r="208">
          <cell r="C208" t="str">
            <v>1802</v>
          </cell>
          <cell r="D208" t="str">
            <v>HuyÖn Yªn ThÕ</v>
          </cell>
        </row>
        <row r="209">
          <cell r="C209" t="str">
            <v>1803</v>
          </cell>
          <cell r="D209" t="str">
            <v>HuyÖn Lôc Ng¹n</v>
          </cell>
        </row>
        <row r="210">
          <cell r="C210" t="str">
            <v>1804</v>
          </cell>
          <cell r="D210" t="str">
            <v>HuyÖn S¬n §éng</v>
          </cell>
        </row>
        <row r="211">
          <cell r="C211" t="str">
            <v>1805</v>
          </cell>
          <cell r="D211" t="str">
            <v>HuyÖn Lôc Nam</v>
          </cell>
        </row>
        <row r="212">
          <cell r="C212" t="str">
            <v>1806</v>
          </cell>
          <cell r="D212" t="str">
            <v>HuyÖn T©n Yªn</v>
          </cell>
        </row>
        <row r="213">
          <cell r="C213" t="str">
            <v>1807</v>
          </cell>
          <cell r="D213" t="str">
            <v>HuyÖn HiÖp Hoµ</v>
          </cell>
        </row>
        <row r="214">
          <cell r="C214" t="str">
            <v>1808</v>
          </cell>
          <cell r="D214" t="str">
            <v>HuyÖn L¹ng Giang</v>
          </cell>
        </row>
        <row r="215">
          <cell r="C215" t="str">
            <v>1809</v>
          </cell>
          <cell r="D215" t="str">
            <v>HuyÖn ViÖt Yªn</v>
          </cell>
        </row>
        <row r="216">
          <cell r="C216" t="str">
            <v>1810</v>
          </cell>
          <cell r="D216" t="str">
            <v>HuyÖn Yªn Dòng</v>
          </cell>
        </row>
        <row r="217">
          <cell r="C217" t="str">
            <v>1900</v>
          </cell>
          <cell r="D217" t="str">
            <v>Së Gi¸o dôc vµ §µo t¹o</v>
          </cell>
        </row>
        <row r="218">
          <cell r="C218" t="str">
            <v>1901</v>
          </cell>
          <cell r="D218" t="str">
            <v>ThÞ x· B¾c Ninh</v>
          </cell>
        </row>
        <row r="219">
          <cell r="C219" t="str">
            <v>1902</v>
          </cell>
          <cell r="D219" t="str">
            <v>HuyÖn Yªn Phong</v>
          </cell>
        </row>
        <row r="220">
          <cell r="C220" t="str">
            <v>1903</v>
          </cell>
          <cell r="D220" t="str">
            <v>HuyÖn QuÕ Vâ.</v>
          </cell>
        </row>
        <row r="221">
          <cell r="C221" t="str">
            <v>1904</v>
          </cell>
          <cell r="D221" t="str">
            <v>HuyÖn Tiªn Du</v>
          </cell>
        </row>
        <row r="222">
          <cell r="C222" t="str">
            <v>1905</v>
          </cell>
          <cell r="D222" t="str">
            <v>HuyÖn Tõ  S¬n</v>
          </cell>
        </row>
        <row r="223">
          <cell r="C223" t="str">
            <v>1906</v>
          </cell>
          <cell r="D223" t="str">
            <v>HuyÖn ThuËn Thµnh</v>
          </cell>
        </row>
        <row r="224">
          <cell r="C224" t="str">
            <v>1907</v>
          </cell>
          <cell r="D224" t="str">
            <v>HuyÖn Gia B×nh</v>
          </cell>
        </row>
        <row r="225">
          <cell r="C225" t="str">
            <v>1908</v>
          </cell>
          <cell r="D225" t="str">
            <v>HuyÖn L­¬ng Tµi</v>
          </cell>
        </row>
        <row r="226">
          <cell r="C226" t="str">
            <v>2000</v>
          </cell>
          <cell r="D226" t="str">
            <v>Së Gi¸o dôc vµ §µo t¹o</v>
          </cell>
        </row>
        <row r="227">
          <cell r="C227" t="str">
            <v>2001</v>
          </cell>
          <cell r="D227" t="str">
            <v>ThÞ x· Hµ §«ng</v>
          </cell>
        </row>
        <row r="228">
          <cell r="C228" t="str">
            <v>2002</v>
          </cell>
          <cell r="D228" t="str">
            <v>ThÞ x· S¬n T©y</v>
          </cell>
        </row>
        <row r="229">
          <cell r="C229" t="str">
            <v>2003</v>
          </cell>
          <cell r="D229" t="str">
            <v>HuyÖn Ba V×</v>
          </cell>
        </row>
        <row r="230">
          <cell r="C230" t="str">
            <v>2004</v>
          </cell>
          <cell r="D230" t="str">
            <v>HuyÖn Phóc Thä</v>
          </cell>
        </row>
        <row r="231">
          <cell r="C231" t="str">
            <v>2005</v>
          </cell>
          <cell r="D231" t="str">
            <v>HuyÖn Th¹ch ThÊt</v>
          </cell>
        </row>
        <row r="232">
          <cell r="C232" t="str">
            <v>2006</v>
          </cell>
          <cell r="D232" t="str">
            <v>HuyÖn Quèc Oai</v>
          </cell>
        </row>
        <row r="233">
          <cell r="C233" t="str">
            <v>2007</v>
          </cell>
          <cell r="D233" t="str">
            <v>HuyÖn Ch­¬ng Mü</v>
          </cell>
        </row>
        <row r="234">
          <cell r="C234" t="str">
            <v>2008</v>
          </cell>
          <cell r="D234" t="str">
            <v>HuyÖn §an Ph­îng</v>
          </cell>
        </row>
        <row r="235">
          <cell r="C235" t="str">
            <v>2009</v>
          </cell>
          <cell r="D235" t="str">
            <v>HuyÖn Hoµi §øc</v>
          </cell>
        </row>
        <row r="236">
          <cell r="C236" t="str">
            <v>2010</v>
          </cell>
          <cell r="D236" t="str">
            <v>HuyÖn Thanh Oai</v>
          </cell>
        </row>
        <row r="237">
          <cell r="C237" t="str">
            <v>2011</v>
          </cell>
          <cell r="D237" t="str">
            <v>HuyÖn Mü §øc</v>
          </cell>
        </row>
        <row r="238">
          <cell r="C238" t="str">
            <v>2012</v>
          </cell>
          <cell r="D238" t="str">
            <v>HuyÖn øng Hoµ</v>
          </cell>
        </row>
        <row r="239">
          <cell r="C239" t="str">
            <v>2013</v>
          </cell>
          <cell r="D239" t="str">
            <v>HuyÖn Th­êng TÝn</v>
          </cell>
        </row>
        <row r="240">
          <cell r="C240" t="str">
            <v>2014</v>
          </cell>
          <cell r="D240" t="str">
            <v>HuyÖn Phó Xuyªn</v>
          </cell>
        </row>
        <row r="241">
          <cell r="C241" t="str">
            <v>2100</v>
          </cell>
          <cell r="D241" t="str">
            <v>Së Gi¸o dôc vµ §µo t¹o</v>
          </cell>
        </row>
        <row r="242">
          <cell r="C242" t="str">
            <v>2101</v>
          </cell>
          <cell r="D242" t="str">
            <v>Thµnh phè H¶i D­¬ng</v>
          </cell>
        </row>
        <row r="243">
          <cell r="C243" t="str">
            <v>2102</v>
          </cell>
          <cell r="D243" t="str">
            <v>HuyÖn ChÝ Linh</v>
          </cell>
        </row>
        <row r="244">
          <cell r="C244" t="str">
            <v>2103</v>
          </cell>
          <cell r="D244" t="str">
            <v>HuyÖn Nam S¸ch</v>
          </cell>
        </row>
        <row r="245">
          <cell r="C245" t="str">
            <v>2104</v>
          </cell>
          <cell r="D245" t="str">
            <v>HuyÖn Kinh M«n</v>
          </cell>
        </row>
        <row r="246">
          <cell r="C246" t="str">
            <v>2106</v>
          </cell>
          <cell r="D246" t="str">
            <v>HuyÖn Tø Kú</v>
          </cell>
        </row>
        <row r="247">
          <cell r="C247" t="str">
            <v>2105</v>
          </cell>
          <cell r="D247" t="str">
            <v>HuyÖn Gia Léc</v>
          </cell>
        </row>
        <row r="248">
          <cell r="C248" t="str">
            <v>2107</v>
          </cell>
          <cell r="D248" t="str">
            <v>HuyÖn Thanh MiÖn</v>
          </cell>
        </row>
        <row r="249">
          <cell r="C249" t="str">
            <v>2108</v>
          </cell>
          <cell r="D249" t="str">
            <v>HuyÖn Ninh Giang</v>
          </cell>
        </row>
        <row r="250">
          <cell r="C250" t="str">
            <v>2109</v>
          </cell>
          <cell r="D250" t="str">
            <v>HuyÖn CÈm Giµng</v>
          </cell>
        </row>
        <row r="251">
          <cell r="C251" t="str">
            <v>2110</v>
          </cell>
          <cell r="D251" t="str">
            <v>HuyÖn Thanh Hµ</v>
          </cell>
        </row>
        <row r="252">
          <cell r="C252" t="str">
            <v>2111</v>
          </cell>
          <cell r="D252" t="str">
            <v>HuyÖn Kim Thµnh</v>
          </cell>
        </row>
        <row r="253">
          <cell r="C253" t="str">
            <v>2112</v>
          </cell>
          <cell r="D253" t="str">
            <v>HuyÖn B×nh Giang</v>
          </cell>
        </row>
        <row r="254">
          <cell r="C254" t="str">
            <v>2200</v>
          </cell>
          <cell r="D254" t="str">
            <v>Së Gi¸o dôc vµ §µo t¹o</v>
          </cell>
        </row>
        <row r="255">
          <cell r="C255" t="str">
            <v>2201</v>
          </cell>
          <cell r="D255" t="str">
            <v>ThÞ x· H­ng Yªn</v>
          </cell>
        </row>
        <row r="256">
          <cell r="C256" t="str">
            <v>2202</v>
          </cell>
          <cell r="D256" t="str">
            <v>HuyÖn Kim §éng</v>
          </cell>
        </row>
        <row r="257">
          <cell r="C257" t="str">
            <v>2203</v>
          </cell>
          <cell r="D257" t="str">
            <v>HuyÖn ¢n Thi</v>
          </cell>
        </row>
        <row r="258">
          <cell r="C258" t="str">
            <v>2204</v>
          </cell>
          <cell r="D258" t="str">
            <v>HuyÖn Kho¸i Ch©u</v>
          </cell>
        </row>
        <row r="259">
          <cell r="C259" t="str">
            <v>2205</v>
          </cell>
          <cell r="D259" t="str">
            <v>HuyÖn Yªn Mü</v>
          </cell>
        </row>
        <row r="260">
          <cell r="C260" t="str">
            <v>2206</v>
          </cell>
          <cell r="D260" t="str">
            <v>HuyÖn Tiªn L÷</v>
          </cell>
        </row>
        <row r="261">
          <cell r="C261" t="str">
            <v>2207</v>
          </cell>
          <cell r="D261" t="str">
            <v>HuyÖn Phï Cõ</v>
          </cell>
        </row>
        <row r="262">
          <cell r="C262" t="str">
            <v>2208</v>
          </cell>
          <cell r="D262" t="str">
            <v>HuyÖn Mü Hµo</v>
          </cell>
        </row>
        <row r="263">
          <cell r="C263" t="str">
            <v>2209</v>
          </cell>
          <cell r="D263" t="str">
            <v>HuyÖn V¨n L©m</v>
          </cell>
        </row>
        <row r="264">
          <cell r="C264" t="str">
            <v>2210</v>
          </cell>
          <cell r="D264" t="str">
            <v>HuyÖn V¨n Giang</v>
          </cell>
        </row>
        <row r="265">
          <cell r="C265" t="str">
            <v>2300</v>
          </cell>
          <cell r="D265" t="str">
            <v>Së Gi¸o dôc vµ §µo t¹o</v>
          </cell>
        </row>
        <row r="266">
          <cell r="C266" t="str">
            <v>2301</v>
          </cell>
          <cell r="D266" t="str">
            <v>ThÞ x· Hoµ B×nh</v>
          </cell>
        </row>
        <row r="267">
          <cell r="C267" t="str">
            <v>2302</v>
          </cell>
          <cell r="D267" t="str">
            <v>HuyÖn §µ B¾c</v>
          </cell>
        </row>
        <row r="268">
          <cell r="C268" t="str">
            <v>2303</v>
          </cell>
          <cell r="D268" t="str">
            <v>HuyÖn Mai Ch©u</v>
          </cell>
        </row>
        <row r="269">
          <cell r="C269" t="str">
            <v>2304</v>
          </cell>
          <cell r="D269" t="str">
            <v>HuyÖnT©n L¹c</v>
          </cell>
        </row>
        <row r="270">
          <cell r="C270" t="str">
            <v>2305</v>
          </cell>
          <cell r="D270" t="str">
            <v>HuyÖn L¹c S¬n</v>
          </cell>
        </row>
        <row r="271">
          <cell r="C271" t="str">
            <v>2306</v>
          </cell>
          <cell r="D271" t="str">
            <v>HuyÖn Kú S¬n</v>
          </cell>
        </row>
        <row r="272">
          <cell r="C272" t="str">
            <v>2307</v>
          </cell>
          <cell r="D272" t="str">
            <v>HuyÖn L­¬ng S¬n</v>
          </cell>
        </row>
        <row r="273">
          <cell r="C273" t="str">
            <v>2308</v>
          </cell>
          <cell r="D273" t="str">
            <v>HuyÖn Kim B«i</v>
          </cell>
        </row>
        <row r="274">
          <cell r="C274" t="str">
            <v>2309</v>
          </cell>
          <cell r="D274" t="str">
            <v>HuyÖn L¹c Thuû</v>
          </cell>
        </row>
        <row r="275">
          <cell r="C275" t="str">
            <v>2310</v>
          </cell>
          <cell r="D275" t="str">
            <v>HuyÖn Yªn Thuû</v>
          </cell>
        </row>
        <row r="276">
          <cell r="C276" t="str">
            <v>2311</v>
          </cell>
          <cell r="D276" t="str">
            <v>HuyÖn Cao Phong</v>
          </cell>
        </row>
        <row r="277">
          <cell r="C277" t="str">
            <v>2400</v>
          </cell>
          <cell r="D277" t="str">
            <v>Së Gi¸o dôc vµ §µo t¹o</v>
          </cell>
        </row>
        <row r="278">
          <cell r="C278" t="str">
            <v>2401</v>
          </cell>
          <cell r="D278" t="str">
            <v>ThÞ x· Phñ Lý</v>
          </cell>
        </row>
        <row r="279">
          <cell r="C279" t="str">
            <v>2402</v>
          </cell>
          <cell r="D279" t="str">
            <v>HuyÖn Duy Tiªn</v>
          </cell>
        </row>
        <row r="280">
          <cell r="C280" t="str">
            <v>2403</v>
          </cell>
          <cell r="D280" t="str">
            <v>HuyÖn Kim B¶ng</v>
          </cell>
        </row>
        <row r="281">
          <cell r="C281" t="str">
            <v>2404</v>
          </cell>
          <cell r="D281" t="str">
            <v>HuyÖn Lý Nh©n</v>
          </cell>
        </row>
        <row r="282">
          <cell r="C282" t="str">
            <v>2405</v>
          </cell>
          <cell r="D282" t="str">
            <v>HuþÖn Thanh Liªm</v>
          </cell>
        </row>
        <row r="283">
          <cell r="C283" t="str">
            <v>2500</v>
          </cell>
          <cell r="D283" t="str">
            <v>Së Gi¸o dôc vµ §µo t¹o</v>
          </cell>
        </row>
        <row r="284">
          <cell r="C284" t="str">
            <v>2501</v>
          </cell>
          <cell r="D284" t="str">
            <v>TP. Nam §Þnh</v>
          </cell>
        </row>
        <row r="285">
          <cell r="C285" t="str">
            <v>2502</v>
          </cell>
          <cell r="D285" t="str">
            <v>HuyÖn Mü Léc</v>
          </cell>
        </row>
        <row r="286">
          <cell r="C286" t="str">
            <v>2503</v>
          </cell>
          <cell r="D286" t="str">
            <v>HuyÖn Xu©n Tr­êng</v>
          </cell>
        </row>
        <row r="287">
          <cell r="C287" t="str">
            <v>2504</v>
          </cell>
          <cell r="D287" t="str">
            <v>HuyÖn Giao Thñy</v>
          </cell>
        </row>
        <row r="288">
          <cell r="C288" t="str">
            <v>2505</v>
          </cell>
          <cell r="D288" t="str">
            <v>HuyÖn ý Yªn</v>
          </cell>
        </row>
        <row r="289">
          <cell r="C289" t="str">
            <v>2506</v>
          </cell>
          <cell r="D289" t="str">
            <v>HuyÖn Vô B¶n</v>
          </cell>
        </row>
        <row r="290">
          <cell r="C290" t="str">
            <v>2507</v>
          </cell>
          <cell r="D290" t="str">
            <v>HuyÖn Nam Trùc</v>
          </cell>
        </row>
        <row r="291">
          <cell r="C291" t="str">
            <v>2508</v>
          </cell>
          <cell r="D291" t="str">
            <v>HuyÖn Trùc Ninh</v>
          </cell>
        </row>
        <row r="292">
          <cell r="C292" t="str">
            <v>2509</v>
          </cell>
          <cell r="D292" t="str">
            <v>HuyÖn NghÜa H­ng</v>
          </cell>
        </row>
        <row r="293">
          <cell r="C293" t="str">
            <v>2510</v>
          </cell>
          <cell r="D293" t="str">
            <v>HuyÖn H¶i HËu</v>
          </cell>
        </row>
        <row r="294">
          <cell r="C294" t="str">
            <v>2600</v>
          </cell>
          <cell r="D294" t="str">
            <v>Së Gi¸o dôc vµ §µo t¹o</v>
          </cell>
        </row>
        <row r="295">
          <cell r="C295" t="str">
            <v>2601</v>
          </cell>
          <cell r="D295" t="str">
            <v>Thµnh phè Th¸i B×nh</v>
          </cell>
        </row>
        <row r="296">
          <cell r="C296" t="str">
            <v>2602</v>
          </cell>
          <cell r="D296" t="str">
            <v>HuyÖn Quúnh Phô</v>
          </cell>
        </row>
        <row r="297">
          <cell r="C297" t="str">
            <v>2603</v>
          </cell>
          <cell r="D297" t="str">
            <v>HuyÖn H­ng Hµ</v>
          </cell>
        </row>
        <row r="298">
          <cell r="C298" t="str">
            <v>2604</v>
          </cell>
          <cell r="D298" t="str">
            <v>HuyÖn §«ng H­ng</v>
          </cell>
        </row>
        <row r="299">
          <cell r="C299" t="str">
            <v>2605</v>
          </cell>
          <cell r="D299" t="str">
            <v>HuyÖn Vò Th­</v>
          </cell>
        </row>
        <row r="300">
          <cell r="C300" t="str">
            <v>2606</v>
          </cell>
          <cell r="D300" t="str">
            <v>HuyÖn KiÕn X­¬ng</v>
          </cell>
        </row>
        <row r="301">
          <cell r="C301" t="str">
            <v>2607</v>
          </cell>
          <cell r="D301" t="str">
            <v>HuyÖn TiÒn H¶i</v>
          </cell>
        </row>
        <row r="302">
          <cell r="C302" t="str">
            <v>2608</v>
          </cell>
          <cell r="D302" t="str">
            <v>HuyÖn Th¸i Thuþ</v>
          </cell>
        </row>
        <row r="303">
          <cell r="C303" t="str">
            <v>2700</v>
          </cell>
          <cell r="D303" t="str">
            <v>Së Gi¸o dôc vµ §µo t¹o</v>
          </cell>
        </row>
        <row r="304">
          <cell r="C304" t="str">
            <v>2701</v>
          </cell>
          <cell r="D304" t="str">
            <v>ThÞ x· Ninh B×nh</v>
          </cell>
        </row>
        <row r="305">
          <cell r="C305" t="str">
            <v>2702</v>
          </cell>
          <cell r="D305" t="str">
            <v>ThÞ x· Tam §iÖp</v>
          </cell>
        </row>
        <row r="306">
          <cell r="C306" t="str">
            <v>2703</v>
          </cell>
          <cell r="D306" t="str">
            <v>HuyÖn Nho Quan</v>
          </cell>
        </row>
        <row r="307">
          <cell r="C307" t="str">
            <v>2704</v>
          </cell>
          <cell r="D307" t="str">
            <v>HuyÖn Gia ViÔn</v>
          </cell>
        </row>
        <row r="308">
          <cell r="C308" t="str">
            <v>2705</v>
          </cell>
          <cell r="D308" t="str">
            <v>HuyÖn Hoa L­</v>
          </cell>
        </row>
        <row r="309">
          <cell r="C309" t="str">
            <v>2706</v>
          </cell>
          <cell r="D309" t="str">
            <v>HuyÖn Yªn M«</v>
          </cell>
        </row>
        <row r="310">
          <cell r="C310" t="str">
            <v>2707</v>
          </cell>
          <cell r="D310" t="str">
            <v>HuyÖn Kim S¬n</v>
          </cell>
        </row>
        <row r="311">
          <cell r="C311" t="str">
            <v>2708</v>
          </cell>
          <cell r="D311" t="str">
            <v>HuyÖn Yªn Kh¸nh</v>
          </cell>
        </row>
        <row r="312">
          <cell r="C312" t="str">
            <v>2800</v>
          </cell>
          <cell r="D312" t="str">
            <v>Së Gi¸o dôc vµ §µo t¹o</v>
          </cell>
        </row>
        <row r="313">
          <cell r="C313" t="str">
            <v>2801</v>
          </cell>
          <cell r="D313" t="str">
            <v>Thµnh phè Thanh Ho¸</v>
          </cell>
        </row>
        <row r="314">
          <cell r="C314" t="str">
            <v>2802</v>
          </cell>
          <cell r="D314" t="str">
            <v>ThÞ x· BØm S¬n</v>
          </cell>
        </row>
        <row r="315">
          <cell r="C315" t="str">
            <v>2803</v>
          </cell>
          <cell r="D315" t="str">
            <v>ThÞ x· SÇm S¬n</v>
          </cell>
        </row>
        <row r="316">
          <cell r="C316" t="str">
            <v>2804</v>
          </cell>
          <cell r="D316" t="str">
            <v>HuyÖn Quan Ho¸</v>
          </cell>
        </row>
        <row r="317">
          <cell r="C317" t="str">
            <v>2805</v>
          </cell>
          <cell r="D317" t="str">
            <v>HuyÖn Quan S¬n</v>
          </cell>
        </row>
        <row r="318">
          <cell r="C318" t="str">
            <v>2806</v>
          </cell>
          <cell r="D318" t="str">
            <v>HuyÖn M­êng L¸t</v>
          </cell>
        </row>
        <row r="319">
          <cell r="C319" t="str">
            <v>2807</v>
          </cell>
          <cell r="D319" t="str">
            <v>HuyÖn B¸ Th­íc</v>
          </cell>
        </row>
        <row r="320">
          <cell r="C320" t="str">
            <v>2808</v>
          </cell>
          <cell r="D320" t="str">
            <v>HuyÖn Th­êng Xu©n</v>
          </cell>
        </row>
        <row r="321">
          <cell r="C321" t="str">
            <v>2809</v>
          </cell>
          <cell r="D321" t="str">
            <v>HuyÖn Nh­ Xu©n</v>
          </cell>
        </row>
        <row r="322">
          <cell r="C322" t="str">
            <v>2810</v>
          </cell>
          <cell r="D322" t="str">
            <v>HuyÖn Nh­ Thanh</v>
          </cell>
        </row>
        <row r="323">
          <cell r="C323" t="str">
            <v>2811</v>
          </cell>
          <cell r="D323" t="str">
            <v>HuyÖn Lang Ch¸nh</v>
          </cell>
        </row>
        <row r="324">
          <cell r="C324" t="str">
            <v>2812</v>
          </cell>
          <cell r="D324" t="str">
            <v>HuyÖn Ngäc LÆc</v>
          </cell>
        </row>
        <row r="325">
          <cell r="C325" t="str">
            <v>2813</v>
          </cell>
          <cell r="D325" t="str">
            <v>HuyÖn Th¹ch Thµnh</v>
          </cell>
        </row>
        <row r="326">
          <cell r="C326" t="str">
            <v>2814</v>
          </cell>
          <cell r="D326" t="str">
            <v>HuyÖn CÈm Thñy</v>
          </cell>
        </row>
        <row r="327">
          <cell r="C327" t="str">
            <v>2815</v>
          </cell>
          <cell r="D327" t="str">
            <v>HuyÖn Thä Xu©n</v>
          </cell>
        </row>
        <row r="328">
          <cell r="C328" t="str">
            <v>2816</v>
          </cell>
          <cell r="D328" t="str">
            <v>HuyÖn VÜnh Léc</v>
          </cell>
        </row>
        <row r="329">
          <cell r="C329" t="str">
            <v>2817</v>
          </cell>
          <cell r="D329" t="str">
            <v>HuyÖn ThiÖu Ho¸</v>
          </cell>
        </row>
        <row r="330">
          <cell r="C330" t="str">
            <v>2818</v>
          </cell>
          <cell r="D330" t="str">
            <v>HuyÖn TriÖu S¬n</v>
          </cell>
        </row>
        <row r="331">
          <cell r="C331" t="str">
            <v>2819</v>
          </cell>
          <cell r="D331" t="str">
            <v>HuyÖn N«ng Cèng</v>
          </cell>
        </row>
        <row r="332">
          <cell r="C332" t="str">
            <v>2820</v>
          </cell>
          <cell r="D332" t="str">
            <v>HuyÖn §«ng S¬n</v>
          </cell>
        </row>
        <row r="333">
          <cell r="C333" t="str">
            <v>2821</v>
          </cell>
          <cell r="D333" t="str">
            <v>HuyÖn Hµ Trung</v>
          </cell>
        </row>
        <row r="334">
          <cell r="C334" t="str">
            <v>2822</v>
          </cell>
          <cell r="D334" t="str">
            <v>HuyÖn Hoµng Ho¸</v>
          </cell>
        </row>
        <row r="335">
          <cell r="C335" t="str">
            <v>2823</v>
          </cell>
          <cell r="D335" t="str">
            <v>HuyÖn Nga S¬n</v>
          </cell>
        </row>
        <row r="336">
          <cell r="C336" t="str">
            <v>2824</v>
          </cell>
          <cell r="D336" t="str">
            <v>HuyÖn HËu Léc</v>
          </cell>
        </row>
        <row r="337">
          <cell r="C337" t="str">
            <v>2825</v>
          </cell>
          <cell r="D337" t="str">
            <v>HuyÖn Qu¶ng X­¬ng</v>
          </cell>
        </row>
        <row r="338">
          <cell r="C338" t="str">
            <v>2826</v>
          </cell>
          <cell r="D338" t="str">
            <v>HuyÖn TÜnh Gia</v>
          </cell>
        </row>
        <row r="339">
          <cell r="C339" t="str">
            <v>2827</v>
          </cell>
          <cell r="D339" t="str">
            <v>HuyÖn Yªn §Þnh</v>
          </cell>
        </row>
        <row r="340">
          <cell r="C340" t="str">
            <v>2900</v>
          </cell>
          <cell r="D340" t="str">
            <v>Së Gi¸o dôc vµ §µo t¹o</v>
          </cell>
        </row>
        <row r="341">
          <cell r="C341" t="str">
            <v>2901</v>
          </cell>
          <cell r="D341" t="str">
            <v>Thµnh phè Vinh</v>
          </cell>
        </row>
        <row r="342">
          <cell r="C342" t="str">
            <v>2902</v>
          </cell>
          <cell r="D342" t="str">
            <v>ThÞ x· Cöa Lß</v>
          </cell>
        </row>
        <row r="343">
          <cell r="C343" t="str">
            <v>2903</v>
          </cell>
          <cell r="D343" t="str">
            <v>HuyÖn Quú Ch©u</v>
          </cell>
        </row>
        <row r="344">
          <cell r="C344" t="str">
            <v>2904</v>
          </cell>
          <cell r="D344" t="str">
            <v>HuyÖn Quú Hîp</v>
          </cell>
        </row>
        <row r="345">
          <cell r="C345" t="str">
            <v>2905</v>
          </cell>
          <cell r="D345" t="str">
            <v>HuyÖn NghÜa §µn</v>
          </cell>
        </row>
        <row r="346">
          <cell r="C346" t="str">
            <v>2906</v>
          </cell>
          <cell r="D346" t="str">
            <v>HuyÖn Quúnh L­u</v>
          </cell>
        </row>
        <row r="347">
          <cell r="C347" t="str">
            <v>2907</v>
          </cell>
          <cell r="D347" t="str">
            <v>HuyÖn Kú S¬n</v>
          </cell>
        </row>
        <row r="348">
          <cell r="C348" t="str">
            <v>2908</v>
          </cell>
          <cell r="D348" t="str">
            <v>HuyÖn T­¬ng D­¬ng</v>
          </cell>
        </row>
        <row r="349">
          <cell r="C349" t="str">
            <v>2909</v>
          </cell>
          <cell r="D349" t="str">
            <v>HuyÖn Con Cu«ng</v>
          </cell>
        </row>
        <row r="350">
          <cell r="C350" t="str">
            <v>2910</v>
          </cell>
          <cell r="D350" t="str">
            <v>HuyÖn T©n Kú</v>
          </cell>
        </row>
        <row r="351">
          <cell r="C351" t="str">
            <v>2911</v>
          </cell>
          <cell r="D351" t="str">
            <v>HuyÖn Yªn Thµnh</v>
          </cell>
        </row>
        <row r="352">
          <cell r="C352" t="str">
            <v>2912</v>
          </cell>
          <cell r="D352" t="str">
            <v>HuyÖn DiÔn Ch©u</v>
          </cell>
        </row>
        <row r="353">
          <cell r="C353" t="str">
            <v>2913</v>
          </cell>
          <cell r="D353" t="str">
            <v>HuyÖn Anh S¬n</v>
          </cell>
        </row>
        <row r="354">
          <cell r="C354" t="str">
            <v>2914</v>
          </cell>
          <cell r="D354" t="str">
            <v>HuyÖn §« L­¬ng</v>
          </cell>
        </row>
        <row r="355">
          <cell r="C355" t="str">
            <v>2915</v>
          </cell>
          <cell r="D355" t="str">
            <v>HuyÖn Thanh Ch­¬ng</v>
          </cell>
        </row>
        <row r="356">
          <cell r="C356" t="str">
            <v>2916</v>
          </cell>
          <cell r="D356" t="str">
            <v>HuyÖn Nghi Léc</v>
          </cell>
        </row>
        <row r="357">
          <cell r="C357" t="str">
            <v>2917</v>
          </cell>
          <cell r="D357" t="str">
            <v>HuyÖn Nam §µn</v>
          </cell>
        </row>
        <row r="358">
          <cell r="C358" t="str">
            <v>2918</v>
          </cell>
          <cell r="D358" t="str">
            <v>HuyÖn H­ng Nguyªn</v>
          </cell>
        </row>
        <row r="359">
          <cell r="C359" t="str">
            <v>2919</v>
          </cell>
          <cell r="D359" t="str">
            <v>HuyÖn QuÕ Phong</v>
          </cell>
        </row>
        <row r="360">
          <cell r="C360" t="str">
            <v>3000</v>
          </cell>
          <cell r="D360" t="str">
            <v>Së Gi¸o dôc vµ §µo t¹o</v>
          </cell>
        </row>
        <row r="361">
          <cell r="C361" t="str">
            <v>3001</v>
          </cell>
          <cell r="D361" t="str">
            <v>ThÞ x· Hµ TÜnh</v>
          </cell>
        </row>
        <row r="362">
          <cell r="C362" t="str">
            <v>3002</v>
          </cell>
          <cell r="D362" t="str">
            <v>ThÞ x· Hång LÜnh</v>
          </cell>
        </row>
        <row r="363">
          <cell r="C363" t="str">
            <v>3003</v>
          </cell>
          <cell r="D363" t="str">
            <v>HuyÖn H­¬ng S¬n</v>
          </cell>
        </row>
        <row r="364">
          <cell r="C364" t="str">
            <v>3004</v>
          </cell>
          <cell r="D364" t="str">
            <v>HuyÖn §øc Thä</v>
          </cell>
        </row>
        <row r="365">
          <cell r="C365" t="str">
            <v>3005</v>
          </cell>
          <cell r="D365" t="str">
            <v>HuyÖn Nghi Xu©n</v>
          </cell>
        </row>
        <row r="366">
          <cell r="C366" t="str">
            <v>3006</v>
          </cell>
          <cell r="D366" t="str">
            <v>HuyÖn Can Léc</v>
          </cell>
        </row>
        <row r="367">
          <cell r="C367" t="str">
            <v>3007</v>
          </cell>
          <cell r="D367" t="str">
            <v>HuyÖn H­¬ng Khª</v>
          </cell>
        </row>
        <row r="368">
          <cell r="C368" t="str">
            <v>3008</v>
          </cell>
          <cell r="D368" t="str">
            <v>HuyÖn Th¹ch Hµ</v>
          </cell>
        </row>
        <row r="369">
          <cell r="C369" t="str">
            <v>3009</v>
          </cell>
          <cell r="D369" t="str">
            <v>HuyÖn CÈm Xuyªn</v>
          </cell>
        </row>
        <row r="370">
          <cell r="C370" t="str">
            <v>3010</v>
          </cell>
          <cell r="D370" t="str">
            <v>HuyÖn Kú Anh</v>
          </cell>
        </row>
        <row r="371">
          <cell r="C371" t="str">
            <v>3011</v>
          </cell>
          <cell r="D371" t="str">
            <v>HuyÖn Vò Quang</v>
          </cell>
        </row>
        <row r="372">
          <cell r="C372" t="str">
            <v>3100</v>
          </cell>
          <cell r="D372" t="str">
            <v>Së Gi¸o dôc vµ §µo t¹o</v>
          </cell>
        </row>
        <row r="373">
          <cell r="C373" t="str">
            <v>3101</v>
          </cell>
          <cell r="D373" t="str">
            <v>Thµnh phè §ång Híi</v>
          </cell>
        </row>
        <row r="374">
          <cell r="C374" t="str">
            <v>3102</v>
          </cell>
          <cell r="D374" t="str">
            <v>HuyÖn Tuyªn Ho¸</v>
          </cell>
        </row>
        <row r="375">
          <cell r="C375" t="str">
            <v>3103</v>
          </cell>
          <cell r="D375" t="str">
            <v>HuyÖn Minh Ho¸</v>
          </cell>
        </row>
        <row r="376">
          <cell r="C376" t="str">
            <v>3104</v>
          </cell>
          <cell r="D376" t="str">
            <v>HuyÖn Qu¶ng Tr¹ch</v>
          </cell>
        </row>
        <row r="377">
          <cell r="C377" t="str">
            <v>3105</v>
          </cell>
          <cell r="D377" t="str">
            <v>HuyÖn Bè Tr¹ch</v>
          </cell>
        </row>
        <row r="378">
          <cell r="C378" t="str">
            <v>3106</v>
          </cell>
          <cell r="D378" t="str">
            <v>HuyÖn Qu¶ng Ninh</v>
          </cell>
        </row>
        <row r="379">
          <cell r="C379" t="str">
            <v>3107</v>
          </cell>
          <cell r="D379" t="str">
            <v>HuyÖn LÖ Thuû</v>
          </cell>
        </row>
        <row r="380">
          <cell r="C380" t="str">
            <v>3200</v>
          </cell>
          <cell r="D380" t="str">
            <v>Së Gi¸o dôc vµ §µo t¹o</v>
          </cell>
        </row>
        <row r="381">
          <cell r="C381" t="str">
            <v>3201</v>
          </cell>
          <cell r="D381" t="str">
            <v>ThÞ x· §«ng Hµ</v>
          </cell>
        </row>
        <row r="382">
          <cell r="C382" t="str">
            <v>3202</v>
          </cell>
          <cell r="D382" t="str">
            <v>ThÞ x· Qu¶ng TrÞ</v>
          </cell>
        </row>
        <row r="383">
          <cell r="C383" t="str">
            <v>3203</v>
          </cell>
          <cell r="D383" t="str">
            <v>HuyÖn VÜnh Linh</v>
          </cell>
        </row>
        <row r="384">
          <cell r="C384" t="str">
            <v>3204</v>
          </cell>
          <cell r="D384" t="str">
            <v>HuyÖn Gio Linh</v>
          </cell>
        </row>
        <row r="385">
          <cell r="C385" t="str">
            <v>3205</v>
          </cell>
          <cell r="D385" t="str">
            <v>HuyÖn Cam Lé</v>
          </cell>
        </row>
        <row r="386">
          <cell r="C386" t="str">
            <v>3206</v>
          </cell>
          <cell r="D386" t="str">
            <v>HuyÖn TriÖu Phong</v>
          </cell>
        </row>
        <row r="387">
          <cell r="C387" t="str">
            <v>3207</v>
          </cell>
          <cell r="D387" t="str">
            <v>HuyÖn H¶i L¨ng</v>
          </cell>
        </row>
        <row r="388">
          <cell r="C388" t="str">
            <v>3208</v>
          </cell>
          <cell r="D388" t="str">
            <v>HuyÖn H­íng Ho¸</v>
          </cell>
        </row>
        <row r="389">
          <cell r="C389" t="str">
            <v>3209</v>
          </cell>
          <cell r="D389" t="str">
            <v>HuyÖn §¨k R«ng</v>
          </cell>
        </row>
        <row r="390">
          <cell r="C390" t="str">
            <v>3210</v>
          </cell>
          <cell r="D390" t="str">
            <v>HuyÖn ®¶o Cån cá</v>
          </cell>
        </row>
        <row r="391">
          <cell r="C391" t="str">
            <v>3300</v>
          </cell>
          <cell r="D391" t="str">
            <v>Së Gi¸o dôc vµ §µo t¹o</v>
          </cell>
        </row>
        <row r="392">
          <cell r="C392" t="str">
            <v>3301</v>
          </cell>
          <cell r="D392" t="str">
            <v>TP. HuÕ</v>
          </cell>
        </row>
        <row r="393">
          <cell r="C393" t="str">
            <v>3302</v>
          </cell>
          <cell r="D393" t="str">
            <v>HuyÖn Phong §iÒn</v>
          </cell>
        </row>
        <row r="394">
          <cell r="C394" t="str">
            <v>3303</v>
          </cell>
          <cell r="D394" t="str">
            <v>HuyÖn Qu¶ng §iÒn</v>
          </cell>
        </row>
        <row r="395">
          <cell r="C395" t="str">
            <v>3304</v>
          </cell>
          <cell r="D395" t="str">
            <v>HuyÖn H­¬ng Trµ</v>
          </cell>
        </row>
        <row r="396">
          <cell r="C396" t="str">
            <v>3305</v>
          </cell>
          <cell r="D396" t="str">
            <v>HuyÖn Phó Vang</v>
          </cell>
        </row>
        <row r="397">
          <cell r="C397" t="str">
            <v>3306</v>
          </cell>
          <cell r="D397" t="str">
            <v>HuyÖn H­¬ng Thuû</v>
          </cell>
        </row>
        <row r="398">
          <cell r="C398" t="str">
            <v>3307</v>
          </cell>
          <cell r="D398" t="str">
            <v>HuyÖn Phó Léc</v>
          </cell>
        </row>
        <row r="399">
          <cell r="C399" t="str">
            <v>3308</v>
          </cell>
          <cell r="D399" t="str">
            <v>HuyÖn Nam §«ng</v>
          </cell>
        </row>
        <row r="400">
          <cell r="C400" t="str">
            <v>3309</v>
          </cell>
          <cell r="D400" t="str">
            <v>HuyÖn A L­íi</v>
          </cell>
        </row>
        <row r="401">
          <cell r="C401" t="str">
            <v>3400</v>
          </cell>
          <cell r="D401" t="str">
            <v>Së Gi¸o dôc vµ §µo t¹o</v>
          </cell>
        </row>
        <row r="402">
          <cell r="C402" t="str">
            <v>3401</v>
          </cell>
          <cell r="D402" t="str">
            <v>ThÞ x· Tam Kú</v>
          </cell>
        </row>
        <row r="403">
          <cell r="C403" t="str">
            <v>3402</v>
          </cell>
          <cell r="D403" t="str">
            <v>ThÞ x· Héi An</v>
          </cell>
        </row>
        <row r="404">
          <cell r="C404" t="str">
            <v>3403</v>
          </cell>
          <cell r="D404" t="str">
            <v>HuyÖn Duy Xuyªn</v>
          </cell>
        </row>
        <row r="405">
          <cell r="C405" t="str">
            <v>3404</v>
          </cell>
          <cell r="D405" t="str">
            <v>HuyÖn §iÖn Bµn</v>
          </cell>
        </row>
        <row r="406">
          <cell r="C406" t="str">
            <v>3405</v>
          </cell>
          <cell r="D406" t="str">
            <v>HuyÖn §¹i Léc</v>
          </cell>
        </row>
        <row r="407">
          <cell r="C407" t="str">
            <v>3406</v>
          </cell>
          <cell r="D407" t="str">
            <v>HuyÖn QuÕ S¬n</v>
          </cell>
        </row>
        <row r="408">
          <cell r="C408" t="str">
            <v>3407</v>
          </cell>
          <cell r="D408" t="str">
            <v>HuyÖn HiÖp §øc</v>
          </cell>
        </row>
        <row r="409">
          <cell r="C409" t="str">
            <v>3408</v>
          </cell>
          <cell r="D409" t="str">
            <v>HuyÖn Th¨ng B×nh</v>
          </cell>
        </row>
        <row r="410">
          <cell r="C410" t="str">
            <v>3409</v>
          </cell>
          <cell r="D410" t="str">
            <v>HuyÖn Nói Thµnh</v>
          </cell>
        </row>
        <row r="411">
          <cell r="C411" t="str">
            <v>3410</v>
          </cell>
          <cell r="D411" t="str">
            <v>HuyÖn Tiªn Ph­íc</v>
          </cell>
        </row>
        <row r="412">
          <cell r="C412" t="str">
            <v>3411</v>
          </cell>
          <cell r="D412" t="str">
            <v>HuyÖn B¾c Trµ My</v>
          </cell>
        </row>
        <row r="413">
          <cell r="C413" t="str">
            <v>3412</v>
          </cell>
          <cell r="D413" t="str">
            <v>HuyÖn §«ng Giang</v>
          </cell>
        </row>
        <row r="414">
          <cell r="C414" t="str">
            <v>3413</v>
          </cell>
          <cell r="D414" t="str">
            <v>HuyÖn Nam Giang</v>
          </cell>
        </row>
        <row r="415">
          <cell r="C415" t="str">
            <v>3414</v>
          </cell>
          <cell r="D415" t="str">
            <v>HuyÖn Ph­íc S¬n</v>
          </cell>
        </row>
        <row r="416">
          <cell r="C416" t="str">
            <v>3415</v>
          </cell>
          <cell r="D416" t="str">
            <v>HuyÖn Nam Trµ My</v>
          </cell>
        </row>
        <row r="417">
          <cell r="C417" t="str">
            <v>3416</v>
          </cell>
          <cell r="D417" t="str">
            <v>HuyÖn T©y Giang</v>
          </cell>
        </row>
        <row r="418">
          <cell r="C418" t="str">
            <v>3500</v>
          </cell>
          <cell r="D418" t="str">
            <v>Së Gi¸o dôc vµ §µo t¹o</v>
          </cell>
        </row>
        <row r="419">
          <cell r="C419" t="str">
            <v>3501</v>
          </cell>
          <cell r="D419" t="str">
            <v>ThÞ x· Qu¶ng Ng·i</v>
          </cell>
        </row>
        <row r="420">
          <cell r="C420" t="str">
            <v>3502</v>
          </cell>
          <cell r="D420" t="str">
            <v>HuyÖn Lý S¬n</v>
          </cell>
        </row>
        <row r="421">
          <cell r="C421" t="str">
            <v>3503</v>
          </cell>
          <cell r="D421" t="str">
            <v>HuyÖn B×nh S¬n</v>
          </cell>
        </row>
        <row r="422">
          <cell r="C422" t="str">
            <v>3504</v>
          </cell>
          <cell r="D422" t="str">
            <v>HuyÖn Trµ Bång</v>
          </cell>
        </row>
        <row r="423">
          <cell r="C423" t="str">
            <v>3505</v>
          </cell>
          <cell r="D423" t="str">
            <v>HuyÖn S¬n TÞnh</v>
          </cell>
        </row>
        <row r="424">
          <cell r="C424" t="str">
            <v>3506</v>
          </cell>
          <cell r="D424" t="str">
            <v>HuyÖn S¬n Hµ</v>
          </cell>
        </row>
        <row r="425">
          <cell r="C425" t="str">
            <v>3507</v>
          </cell>
          <cell r="D425" t="str">
            <v>HuyÖn T­ NghÜa</v>
          </cell>
        </row>
        <row r="426">
          <cell r="C426" t="str">
            <v>3508</v>
          </cell>
          <cell r="D426" t="str">
            <v>HuyÖn NghÜa Hµnh</v>
          </cell>
        </row>
        <row r="427">
          <cell r="C427" t="str">
            <v>3509</v>
          </cell>
          <cell r="D427" t="str">
            <v>HuyÖn Minh Long</v>
          </cell>
        </row>
        <row r="428">
          <cell r="C428" t="str">
            <v>3510</v>
          </cell>
          <cell r="D428" t="str">
            <v>HuyÖn Mé §øc</v>
          </cell>
        </row>
        <row r="429">
          <cell r="C429" t="str">
            <v>3511</v>
          </cell>
          <cell r="D429" t="str">
            <v>HuyÖn §øc Phæ</v>
          </cell>
        </row>
        <row r="430">
          <cell r="C430" t="str">
            <v>3512</v>
          </cell>
          <cell r="D430" t="str">
            <v>HuyÖn Ba T¬</v>
          </cell>
        </row>
        <row r="431">
          <cell r="C431" t="str">
            <v>3513</v>
          </cell>
          <cell r="D431" t="str">
            <v>HuyÖn S¬n T©y</v>
          </cell>
        </row>
        <row r="432">
          <cell r="C432" t="str">
            <v>3514</v>
          </cell>
          <cell r="D432" t="str">
            <v>HuyÖn T©y Trµ</v>
          </cell>
        </row>
        <row r="433">
          <cell r="C433" t="str">
            <v>3600</v>
          </cell>
          <cell r="D433" t="str">
            <v>Së Gi¸o dôc vµ §µo t¹o</v>
          </cell>
        </row>
        <row r="434">
          <cell r="C434" t="str">
            <v>3601</v>
          </cell>
          <cell r="D434" t="str">
            <v>ThÞ x· KonTum</v>
          </cell>
        </row>
        <row r="435">
          <cell r="C435" t="str">
            <v>3602</v>
          </cell>
          <cell r="D435" t="str">
            <v>HuyÖn §ak Glei</v>
          </cell>
        </row>
        <row r="436">
          <cell r="C436" t="str">
            <v>3603</v>
          </cell>
          <cell r="D436" t="str">
            <v>HuyÖn Ngäc Håi</v>
          </cell>
        </row>
        <row r="437">
          <cell r="C437" t="str">
            <v>3604</v>
          </cell>
          <cell r="D437" t="str">
            <v>HuyÖn §ak T«</v>
          </cell>
        </row>
        <row r="438">
          <cell r="C438" t="str">
            <v>3605</v>
          </cell>
          <cell r="D438" t="str">
            <v>HuyÖn Sa ThÇy</v>
          </cell>
        </row>
        <row r="439">
          <cell r="C439" t="str">
            <v>3606</v>
          </cell>
          <cell r="D439" t="str">
            <v>HuyÖn Kon Plong</v>
          </cell>
        </row>
        <row r="440">
          <cell r="C440" t="str">
            <v>3607</v>
          </cell>
          <cell r="D440" t="str">
            <v>HuyÖn §¾k Hµ</v>
          </cell>
        </row>
        <row r="441">
          <cell r="C441" t="str">
            <v>3608</v>
          </cell>
          <cell r="D441" t="str">
            <v>HuyÖn Kon Réy</v>
          </cell>
        </row>
        <row r="442">
          <cell r="C442" t="str">
            <v>3700</v>
          </cell>
          <cell r="D442" t="str">
            <v>Së Gi¸o dôc vµ §µo t¹o</v>
          </cell>
        </row>
        <row r="443">
          <cell r="C443" t="str">
            <v>3701</v>
          </cell>
          <cell r="D443" t="str">
            <v>Thµnh phè Quy Nh¬n</v>
          </cell>
        </row>
        <row r="444">
          <cell r="C444" t="str">
            <v>3702</v>
          </cell>
          <cell r="D444" t="str">
            <v>HuyÖn An L·o</v>
          </cell>
        </row>
        <row r="445">
          <cell r="C445" t="str">
            <v>3703</v>
          </cell>
          <cell r="D445" t="str">
            <v>HuyÖn Hoµi ¢n</v>
          </cell>
        </row>
        <row r="446">
          <cell r="C446" t="str">
            <v>3704</v>
          </cell>
          <cell r="D446" t="str">
            <v>HuyÖn Hoµi Nh¬n</v>
          </cell>
        </row>
        <row r="447">
          <cell r="C447" t="str">
            <v>3705</v>
          </cell>
          <cell r="D447" t="str">
            <v>HuyÖn Phï Mü</v>
          </cell>
        </row>
        <row r="448">
          <cell r="C448" t="str">
            <v>3706</v>
          </cell>
          <cell r="D448" t="str">
            <v>HuyÖn Phï C¸t</v>
          </cell>
        </row>
        <row r="449">
          <cell r="C449" t="str">
            <v>3707</v>
          </cell>
          <cell r="D449" t="str">
            <v>HuyÖn VÜnh Th¹nh</v>
          </cell>
        </row>
        <row r="450">
          <cell r="C450" t="str">
            <v>3708</v>
          </cell>
          <cell r="D450" t="str">
            <v>HuyÖn T©y S¬n</v>
          </cell>
        </row>
        <row r="451">
          <cell r="C451" t="str">
            <v>3709</v>
          </cell>
          <cell r="D451" t="str">
            <v>HuyÖn V©n Canh</v>
          </cell>
        </row>
        <row r="452">
          <cell r="C452" t="str">
            <v>3710</v>
          </cell>
          <cell r="D452" t="str">
            <v>HuyÖn An Nh¬n</v>
          </cell>
        </row>
        <row r="453">
          <cell r="C453" t="str">
            <v>3711</v>
          </cell>
          <cell r="D453" t="str">
            <v>HuyÖn Tuy Ph­íc</v>
          </cell>
        </row>
        <row r="454">
          <cell r="C454" t="str">
            <v>3800</v>
          </cell>
          <cell r="D454" t="str">
            <v>Së Gi¸o dôc vµ §µo t¹o</v>
          </cell>
        </row>
        <row r="455">
          <cell r="C455" t="str">
            <v>3801</v>
          </cell>
          <cell r="D455" t="str">
            <v>Thµnh phè PleiKu</v>
          </cell>
        </row>
        <row r="456">
          <cell r="C456" t="str">
            <v>3802</v>
          </cell>
          <cell r="D456" t="str">
            <v>HuyÖn Ch­ P¨h</v>
          </cell>
        </row>
        <row r="457">
          <cell r="C457" t="str">
            <v>3803</v>
          </cell>
          <cell r="D457" t="str">
            <v>HuyÖn Mang Yang</v>
          </cell>
        </row>
        <row r="458">
          <cell r="C458" t="str">
            <v>3804</v>
          </cell>
          <cell r="D458" t="str">
            <v>HuyÖn Kbang</v>
          </cell>
        </row>
        <row r="459">
          <cell r="C459" t="str">
            <v>3805</v>
          </cell>
          <cell r="D459" t="str">
            <v>ThÞ x· An Khª</v>
          </cell>
        </row>
        <row r="460">
          <cell r="C460" t="str">
            <v>3806</v>
          </cell>
          <cell r="D460" t="str">
            <v>HuyÖn Kong Chro</v>
          </cell>
        </row>
        <row r="461">
          <cell r="C461" t="str">
            <v>3807</v>
          </cell>
          <cell r="D461" t="str">
            <v>HuyÖn §øc C¬</v>
          </cell>
        </row>
        <row r="462">
          <cell r="C462" t="str">
            <v>3808</v>
          </cell>
          <cell r="D462" t="str">
            <v>HuyÖn Ch­pr«ng</v>
          </cell>
        </row>
        <row r="463">
          <cell r="C463" t="str">
            <v>3809</v>
          </cell>
          <cell r="D463" t="str">
            <v>HuyÖn Ch­ Sª</v>
          </cell>
        </row>
        <row r="464">
          <cell r="C464" t="str">
            <v>3810</v>
          </cell>
          <cell r="D464" t="str">
            <v>HuyÖn Ayunpa</v>
          </cell>
        </row>
        <row r="465">
          <cell r="C465" t="str">
            <v>3811</v>
          </cell>
          <cell r="D465" t="str">
            <v>HuyÖn Kr«ng Pa</v>
          </cell>
        </row>
        <row r="466">
          <cell r="C466" t="str">
            <v>3812</v>
          </cell>
          <cell r="D466" t="str">
            <v>HuyÖn Ia Grai</v>
          </cell>
        </row>
        <row r="467">
          <cell r="C467" t="str">
            <v>3813</v>
          </cell>
          <cell r="D467" t="str">
            <v>HuyÖn §¨k §oa</v>
          </cell>
        </row>
        <row r="468">
          <cell r="C468" t="str">
            <v>3814</v>
          </cell>
          <cell r="D468" t="str">
            <v>HuyÖn Ia Pa</v>
          </cell>
        </row>
        <row r="469">
          <cell r="C469" t="str">
            <v>3815</v>
          </cell>
          <cell r="D469" t="str">
            <v>HuyÖn §ak P¬</v>
          </cell>
        </row>
        <row r="470">
          <cell r="C470" t="str">
            <v>3900</v>
          </cell>
          <cell r="D470" t="str">
            <v>Së Gi¸o dôc vµ §µo t¹o</v>
          </cell>
        </row>
        <row r="471">
          <cell r="C471" t="str">
            <v>3901</v>
          </cell>
          <cell r="D471" t="str">
            <v>ThÞ x· Tuy Hoµ</v>
          </cell>
        </row>
        <row r="472">
          <cell r="C472" t="str">
            <v>3902</v>
          </cell>
          <cell r="D472" t="str">
            <v>HuyÖn §ång Xu©n</v>
          </cell>
        </row>
        <row r="473">
          <cell r="C473" t="str">
            <v>3903</v>
          </cell>
          <cell r="D473" t="str">
            <v>HuyÖn S«ng CÇu</v>
          </cell>
        </row>
        <row r="474">
          <cell r="C474" t="str">
            <v>3904</v>
          </cell>
          <cell r="D474" t="str">
            <v>HuyÖn Tuy An</v>
          </cell>
        </row>
        <row r="475">
          <cell r="C475" t="str">
            <v>3905</v>
          </cell>
          <cell r="D475" t="str">
            <v>HuyÖn S¬n Hoµ</v>
          </cell>
        </row>
        <row r="476">
          <cell r="C476" t="str">
            <v>3906</v>
          </cell>
          <cell r="D476" t="str">
            <v>HuyÖn S«ng Hinh</v>
          </cell>
        </row>
        <row r="477">
          <cell r="C477" t="str">
            <v>3907</v>
          </cell>
          <cell r="D477" t="str">
            <v>HuyÖn §«ng hßa</v>
          </cell>
        </row>
        <row r="478">
          <cell r="C478" t="str">
            <v>3908</v>
          </cell>
          <cell r="D478" t="str">
            <v>HuyÖn Phó Hoµ</v>
          </cell>
        </row>
        <row r="479">
          <cell r="C479" t="str">
            <v>4000</v>
          </cell>
          <cell r="D479" t="str">
            <v>Së Gi¸o dôc vµ §µo t¹o</v>
          </cell>
        </row>
        <row r="480">
          <cell r="C480" t="str">
            <v>4001</v>
          </cell>
          <cell r="D480" t="str">
            <v>TP.Bu«n Ma Thuét</v>
          </cell>
        </row>
        <row r="481">
          <cell r="C481" t="str">
            <v>4002</v>
          </cell>
          <cell r="D481" t="str">
            <v>HuyÖn Ea H Leo</v>
          </cell>
        </row>
        <row r="482">
          <cell r="C482" t="str">
            <v>4003</v>
          </cell>
          <cell r="D482" t="str">
            <v>HuyÖn Kr«ng Buk</v>
          </cell>
        </row>
        <row r="483">
          <cell r="C483" t="str">
            <v>4004</v>
          </cell>
          <cell r="D483" t="str">
            <v>HuyÖn Kr«ng N¨ng</v>
          </cell>
        </row>
        <row r="484">
          <cell r="C484" t="str">
            <v>4005</v>
          </cell>
          <cell r="D484" t="str">
            <v>HuyÖn Ea Sóp</v>
          </cell>
        </row>
        <row r="485">
          <cell r="C485" t="str">
            <v>4006</v>
          </cell>
          <cell r="D485" t="str">
            <v>HuyÖn C­ M gar</v>
          </cell>
        </row>
        <row r="486">
          <cell r="C486" t="str">
            <v>4007</v>
          </cell>
          <cell r="D486" t="str">
            <v>HuyÖn Kr«ng P¾c</v>
          </cell>
        </row>
        <row r="487">
          <cell r="C487" t="str">
            <v>4008</v>
          </cell>
          <cell r="D487" t="str">
            <v>HuyÖn Ea Kar</v>
          </cell>
        </row>
        <row r="488">
          <cell r="C488" t="str">
            <v>4009</v>
          </cell>
          <cell r="D488" t="str">
            <v>HuyÖn M'§r¨k</v>
          </cell>
        </row>
        <row r="489">
          <cell r="C489" t="str">
            <v>4010</v>
          </cell>
          <cell r="D489" t="str">
            <v>HuyÖn Kr«ng Ana</v>
          </cell>
        </row>
        <row r="490">
          <cell r="C490" t="str">
            <v>4011</v>
          </cell>
          <cell r="D490" t="str">
            <v>HuyÖn Kr«ng B«ng</v>
          </cell>
        </row>
        <row r="491">
          <cell r="C491" t="str">
            <v>4012</v>
          </cell>
          <cell r="D491" t="str">
            <v>HuyÖn L¨k</v>
          </cell>
        </row>
        <row r="492">
          <cell r="C492" t="str">
            <v>4013</v>
          </cell>
          <cell r="D492" t="str">
            <v>HuyÖn Bu«n §«n</v>
          </cell>
        </row>
        <row r="493">
          <cell r="C493" t="str">
            <v>4100</v>
          </cell>
          <cell r="D493" t="str">
            <v>Së Gi¸o dôc vµ §µo t¹o</v>
          </cell>
        </row>
        <row r="494">
          <cell r="C494" t="str">
            <v>4101</v>
          </cell>
          <cell r="D494" t="str">
            <v>Thµnh phè Nha Trang</v>
          </cell>
        </row>
        <row r="495">
          <cell r="C495" t="str">
            <v>4102</v>
          </cell>
          <cell r="D495" t="str">
            <v>HuyÖn V¹n Ninh</v>
          </cell>
        </row>
        <row r="496">
          <cell r="C496" t="str">
            <v>4103</v>
          </cell>
          <cell r="D496" t="str">
            <v>HuyÖn Ninh Hoµ</v>
          </cell>
        </row>
        <row r="497">
          <cell r="C497" t="str">
            <v>4104</v>
          </cell>
          <cell r="D497" t="str">
            <v>HuyÖn Diªn Kh¸nh</v>
          </cell>
        </row>
        <row r="498">
          <cell r="C498" t="str">
            <v>4105</v>
          </cell>
          <cell r="D498" t="str">
            <v>HuyÖn Kh¸nh VÜnh</v>
          </cell>
        </row>
        <row r="499">
          <cell r="C499" t="str">
            <v>4106</v>
          </cell>
          <cell r="D499" t="str">
            <v>ThÞ x· Cam Ranh</v>
          </cell>
        </row>
        <row r="500">
          <cell r="C500" t="str">
            <v>4107</v>
          </cell>
          <cell r="D500" t="str">
            <v>HuyÖn Kh¸nh S¬n</v>
          </cell>
        </row>
        <row r="501">
          <cell r="C501" t="str">
            <v>4108</v>
          </cell>
          <cell r="D501" t="str">
            <v>HuyÖn Tr­êng Sa</v>
          </cell>
        </row>
        <row r="502">
          <cell r="C502" t="str">
            <v>4200</v>
          </cell>
          <cell r="D502" t="str">
            <v>Së Gi¸o dôc vµ §µo t¹o</v>
          </cell>
        </row>
        <row r="503">
          <cell r="C503" t="str">
            <v>4201</v>
          </cell>
          <cell r="D503" t="str">
            <v>Thµnh phè §µ L¹t</v>
          </cell>
        </row>
        <row r="504">
          <cell r="C504" t="str">
            <v>4202</v>
          </cell>
          <cell r="D504" t="str">
            <v>ThÞ x·. B¶o Léc</v>
          </cell>
        </row>
        <row r="505">
          <cell r="C505" t="str">
            <v>4203</v>
          </cell>
          <cell r="D505" t="str">
            <v>HuyÖn §øc Träng</v>
          </cell>
        </row>
        <row r="506">
          <cell r="C506" t="str">
            <v>4204</v>
          </cell>
          <cell r="D506" t="str">
            <v>HuyÖn Di Linh</v>
          </cell>
        </row>
        <row r="507">
          <cell r="C507" t="str">
            <v>4205</v>
          </cell>
          <cell r="D507" t="str">
            <v>HuyÖn §¬n D­¬ng</v>
          </cell>
        </row>
        <row r="508">
          <cell r="C508" t="str">
            <v>4206</v>
          </cell>
          <cell r="D508" t="str">
            <v>HuyÖn L¹c D­¬ng</v>
          </cell>
        </row>
        <row r="509">
          <cell r="C509" t="str">
            <v>4207</v>
          </cell>
          <cell r="D509" t="str">
            <v>HuyÖn §¹ Huoai</v>
          </cell>
        </row>
        <row r="510">
          <cell r="C510" t="str">
            <v>4208</v>
          </cell>
          <cell r="D510" t="str">
            <v>HuyÖn §¹ TÎh</v>
          </cell>
        </row>
        <row r="511">
          <cell r="C511" t="str">
            <v>4209</v>
          </cell>
          <cell r="D511" t="str">
            <v>HuyÖn C¸t Tiªn</v>
          </cell>
        </row>
        <row r="512">
          <cell r="C512" t="str">
            <v>4210</v>
          </cell>
          <cell r="D512" t="str">
            <v>HuyÖn L©m Hµ</v>
          </cell>
        </row>
        <row r="513">
          <cell r="C513" t="str">
            <v>4211</v>
          </cell>
          <cell r="D513" t="str">
            <v>HuyÖn B¶o L©m</v>
          </cell>
        </row>
        <row r="514">
          <cell r="C514" t="str">
            <v>4300</v>
          </cell>
          <cell r="D514" t="str">
            <v>Së Gi¸o dôc vµ §µo t¹o</v>
          </cell>
        </row>
        <row r="515">
          <cell r="C515" t="str">
            <v>4301</v>
          </cell>
          <cell r="D515" t="str">
            <v>ThÞ x· §ång Xoµi</v>
          </cell>
        </row>
        <row r="516">
          <cell r="C516" t="str">
            <v>4302</v>
          </cell>
          <cell r="D516" t="str">
            <v>HuyÖn §ång Phó</v>
          </cell>
        </row>
        <row r="517">
          <cell r="C517" t="str">
            <v>4303</v>
          </cell>
          <cell r="D517" t="str">
            <v>HuyÖn Ch©u Thµnh</v>
          </cell>
        </row>
        <row r="518">
          <cell r="C518" t="str">
            <v>4304</v>
          </cell>
          <cell r="D518" t="str">
            <v>HuyÖn B×nh Long</v>
          </cell>
        </row>
        <row r="519">
          <cell r="C519" t="str">
            <v>4305</v>
          </cell>
          <cell r="D519" t="str">
            <v>HuyÖn Léc Ninh</v>
          </cell>
        </row>
        <row r="520">
          <cell r="C520" t="str">
            <v>4306</v>
          </cell>
          <cell r="D520" t="str">
            <v>HuyÖn Bï §èp</v>
          </cell>
        </row>
        <row r="521">
          <cell r="C521" t="str">
            <v>4307</v>
          </cell>
          <cell r="D521" t="str">
            <v>HuyÖn Ph­íc Long</v>
          </cell>
        </row>
        <row r="522">
          <cell r="C522" t="str">
            <v>4308</v>
          </cell>
          <cell r="D522" t="str">
            <v>HuyÖn Bï §¨ng</v>
          </cell>
        </row>
        <row r="523">
          <cell r="C523" t="str">
            <v>4400</v>
          </cell>
          <cell r="D523" t="str">
            <v>Së Gi¸o dôc vµ §µo t¹o</v>
          </cell>
        </row>
        <row r="524">
          <cell r="C524" t="str">
            <v>4401</v>
          </cell>
          <cell r="D524" t="str">
            <v>ThÞ x· Thñ DÇu Mét</v>
          </cell>
        </row>
        <row r="525">
          <cell r="C525" t="str">
            <v>4402</v>
          </cell>
          <cell r="D525" t="str">
            <v>HuyÖn BÕn C¸t</v>
          </cell>
        </row>
        <row r="526">
          <cell r="C526" t="str">
            <v>4403</v>
          </cell>
          <cell r="D526" t="str">
            <v>HuyÖn T©n Uyªn</v>
          </cell>
        </row>
        <row r="527">
          <cell r="C527" t="str">
            <v>4404</v>
          </cell>
          <cell r="D527" t="str">
            <v>HuyÖn ThuËn An</v>
          </cell>
        </row>
        <row r="528">
          <cell r="C528" t="str">
            <v>4405</v>
          </cell>
          <cell r="D528" t="str">
            <v>HuyÖn DÜ An</v>
          </cell>
        </row>
        <row r="529">
          <cell r="C529" t="str">
            <v>4406</v>
          </cell>
          <cell r="D529" t="str">
            <v>HuyÖn Phó Gi¸o</v>
          </cell>
        </row>
        <row r="530">
          <cell r="C530" t="str">
            <v>4407</v>
          </cell>
          <cell r="D530" t="str">
            <v>HuyÖn DÇu TiÕng</v>
          </cell>
        </row>
        <row r="531">
          <cell r="C531" t="str">
            <v>4500</v>
          </cell>
          <cell r="D531" t="str">
            <v>Së Gi¸o dôc vµ §µo t¹o</v>
          </cell>
        </row>
        <row r="532">
          <cell r="C532" t="str">
            <v>4501</v>
          </cell>
          <cell r="D532" t="str">
            <v>TX Phan Rang-Th¸p Chµm</v>
          </cell>
        </row>
        <row r="533">
          <cell r="C533" t="str">
            <v>4502</v>
          </cell>
          <cell r="D533" t="str">
            <v>HuyÖn Ninh S¬n</v>
          </cell>
        </row>
        <row r="534">
          <cell r="C534" t="str">
            <v>4504</v>
          </cell>
          <cell r="D534" t="str">
            <v>HuyÖn Ninh Ph­íc</v>
          </cell>
        </row>
        <row r="535">
          <cell r="C535" t="str">
            <v>4505</v>
          </cell>
          <cell r="D535" t="str">
            <v>HuyÖn B¸c ¸i</v>
          </cell>
        </row>
        <row r="536">
          <cell r="C536" t="str">
            <v>4600</v>
          </cell>
          <cell r="D536" t="str">
            <v>Së Gi¸o dôc vµ §µo t¹o</v>
          </cell>
        </row>
        <row r="537">
          <cell r="C537" t="str">
            <v>4601</v>
          </cell>
          <cell r="D537" t="str">
            <v>ThÞ x· T©y Ninh</v>
          </cell>
        </row>
        <row r="538">
          <cell r="C538" t="str">
            <v>4602</v>
          </cell>
          <cell r="D538" t="str">
            <v>HuyÖn T©n Biªn</v>
          </cell>
        </row>
        <row r="539">
          <cell r="C539" t="str">
            <v>4603</v>
          </cell>
          <cell r="D539" t="str">
            <v>HuyÖn T©n Ch©u</v>
          </cell>
        </row>
        <row r="540">
          <cell r="C540" t="str">
            <v>4604</v>
          </cell>
          <cell r="D540" t="str">
            <v>HuyÖn D­¬ng Minh Ch©u</v>
          </cell>
        </row>
        <row r="541">
          <cell r="C541" t="str">
            <v>4605</v>
          </cell>
          <cell r="D541" t="str">
            <v>HuyÖn Ch©u Thµnh</v>
          </cell>
        </row>
        <row r="542">
          <cell r="C542" t="str">
            <v>4606</v>
          </cell>
          <cell r="D542" t="str">
            <v>HuyÖn Hoµ Thµnh</v>
          </cell>
        </row>
        <row r="543">
          <cell r="C543" t="str">
            <v>4607</v>
          </cell>
          <cell r="D543" t="str">
            <v>HuyÖn BÕn CÇu</v>
          </cell>
        </row>
        <row r="544">
          <cell r="C544" t="str">
            <v>4608</v>
          </cell>
          <cell r="D544" t="str">
            <v>HuyÖn Gß DÇu</v>
          </cell>
        </row>
        <row r="545">
          <cell r="C545" t="str">
            <v>4609</v>
          </cell>
          <cell r="D545" t="str">
            <v>HuyÖn Tr¶ng Bµng</v>
          </cell>
        </row>
        <row r="546">
          <cell r="C546" t="str">
            <v>4700</v>
          </cell>
          <cell r="D546" t="str">
            <v>Së Gi¸o dôc vµ §µo t¹o</v>
          </cell>
        </row>
        <row r="547">
          <cell r="C547" t="str">
            <v>4701</v>
          </cell>
          <cell r="D547" t="str">
            <v>Thµnh phè Phan ThiÕt</v>
          </cell>
        </row>
        <row r="548">
          <cell r="C548" t="str">
            <v>4702</v>
          </cell>
          <cell r="D548" t="str">
            <v>HuyÖn Tuy Phong</v>
          </cell>
        </row>
        <row r="549">
          <cell r="C549" t="str">
            <v>4703</v>
          </cell>
          <cell r="D549" t="str">
            <v>HuyÖn B¾c B×nh</v>
          </cell>
        </row>
        <row r="550">
          <cell r="C550" t="str">
            <v>4704</v>
          </cell>
          <cell r="D550" t="str">
            <v>HuyÖn Hµm ThuËn B¾c</v>
          </cell>
        </row>
        <row r="551">
          <cell r="C551" t="str">
            <v>4705</v>
          </cell>
          <cell r="D551" t="str">
            <v>HuyÖn Hµm ThuËn Nam</v>
          </cell>
        </row>
        <row r="552">
          <cell r="C552" t="str">
            <v>4706</v>
          </cell>
          <cell r="D552" t="str">
            <v>HuyÖn Hµm T©n</v>
          </cell>
        </row>
        <row r="553">
          <cell r="C553" t="str">
            <v>4707</v>
          </cell>
          <cell r="D553" t="str">
            <v>HuyÖn §øc Linh</v>
          </cell>
        </row>
        <row r="554">
          <cell r="C554" t="str">
            <v>4708</v>
          </cell>
          <cell r="D554" t="str">
            <v>HuyÖn T¸nh Linh</v>
          </cell>
        </row>
        <row r="555">
          <cell r="C555" t="str">
            <v>4709</v>
          </cell>
          <cell r="D555" t="str">
            <v>HuyÖn ®¶o Phó Quý</v>
          </cell>
        </row>
        <row r="556">
          <cell r="C556" t="str">
            <v>4800</v>
          </cell>
          <cell r="D556" t="str">
            <v>Së Gi¸o dôc vµ §µo t¹o</v>
          </cell>
        </row>
        <row r="557">
          <cell r="C557" t="str">
            <v>4801</v>
          </cell>
          <cell r="D557" t="str">
            <v>Thµnh phè Biªn Hoµ</v>
          </cell>
        </row>
        <row r="558">
          <cell r="C558" t="str">
            <v>4802</v>
          </cell>
          <cell r="D558" t="str">
            <v>HuyÖn VÜnh Cöu</v>
          </cell>
        </row>
        <row r="559">
          <cell r="C559" t="str">
            <v>4803</v>
          </cell>
          <cell r="D559" t="str">
            <v>HuyÖn T©n Phó</v>
          </cell>
        </row>
        <row r="560">
          <cell r="C560" t="str">
            <v>4804</v>
          </cell>
          <cell r="D560" t="str">
            <v>HuyÖn §Þnh Qu¸n</v>
          </cell>
        </row>
        <row r="561">
          <cell r="C561" t="str">
            <v>4805</v>
          </cell>
          <cell r="D561" t="str">
            <v>HuyÖn Thèng NhÊt</v>
          </cell>
        </row>
        <row r="562">
          <cell r="C562" t="str">
            <v>4806</v>
          </cell>
          <cell r="D562" t="str">
            <v>ThÞ x· Long Kh¸nh</v>
          </cell>
        </row>
        <row r="563">
          <cell r="C563" t="str">
            <v>4807</v>
          </cell>
          <cell r="D563" t="str">
            <v>HuyÖn Xu©n Léc</v>
          </cell>
        </row>
        <row r="564">
          <cell r="C564" t="str">
            <v>4808</v>
          </cell>
          <cell r="D564" t="str">
            <v>HuyÖn Long Thµnh</v>
          </cell>
        </row>
        <row r="565">
          <cell r="C565" t="str">
            <v>4809</v>
          </cell>
          <cell r="D565" t="str">
            <v>HuyÖn Nh¬n Tr¹ch</v>
          </cell>
        </row>
        <row r="566">
          <cell r="C566" t="str">
            <v>4810</v>
          </cell>
          <cell r="D566" t="str">
            <v>HuyÖn Tr¶ng Bom</v>
          </cell>
        </row>
        <row r="567">
          <cell r="C567" t="str">
            <v>4811</v>
          </cell>
          <cell r="D567" t="str">
            <v>HuyÖn CÈm Mü</v>
          </cell>
        </row>
        <row r="568">
          <cell r="C568" t="str">
            <v>4900</v>
          </cell>
          <cell r="D568" t="str">
            <v>Së Gi¸o dôc vµ §µo t¹o</v>
          </cell>
        </row>
        <row r="569">
          <cell r="C569" t="str">
            <v>4901</v>
          </cell>
          <cell r="D569" t="str">
            <v>ThÞ x·. T©n An</v>
          </cell>
        </row>
        <row r="570">
          <cell r="C570" t="str">
            <v>4902</v>
          </cell>
          <cell r="D570" t="str">
            <v>HuyÖn VÜnh H­ng</v>
          </cell>
        </row>
        <row r="571">
          <cell r="C571" t="str">
            <v>4903</v>
          </cell>
          <cell r="D571" t="str">
            <v>HuyÖn Méc Ho¸</v>
          </cell>
        </row>
        <row r="572">
          <cell r="C572" t="str">
            <v>4904</v>
          </cell>
          <cell r="D572" t="str">
            <v>HuyÖn T©n Th¹nh</v>
          </cell>
        </row>
        <row r="573">
          <cell r="C573" t="str">
            <v>4905</v>
          </cell>
          <cell r="D573" t="str">
            <v>HuyÖn Th¹nh Ho¸</v>
          </cell>
        </row>
        <row r="574">
          <cell r="C574" t="str">
            <v>4906</v>
          </cell>
          <cell r="D574" t="str">
            <v>HuyÖn §øc HuÖ</v>
          </cell>
        </row>
        <row r="575">
          <cell r="C575" t="str">
            <v>4907</v>
          </cell>
          <cell r="D575" t="str">
            <v>HuyÖn §øc Hoµ</v>
          </cell>
        </row>
        <row r="576">
          <cell r="C576" t="str">
            <v>4908</v>
          </cell>
          <cell r="D576" t="str">
            <v>HuyÖn BÕn Løc</v>
          </cell>
        </row>
        <row r="577">
          <cell r="C577" t="str">
            <v>4909</v>
          </cell>
          <cell r="D577" t="str">
            <v>HuyÖn Thñ Thõa</v>
          </cell>
        </row>
        <row r="578">
          <cell r="C578" t="str">
            <v>4910</v>
          </cell>
          <cell r="D578" t="str">
            <v>HuyÖn Ch©u Thµnh</v>
          </cell>
        </row>
        <row r="579">
          <cell r="C579" t="str">
            <v>4911</v>
          </cell>
          <cell r="D579" t="str">
            <v>HuyÖn T©n Trô</v>
          </cell>
        </row>
        <row r="580">
          <cell r="C580" t="str">
            <v>4912</v>
          </cell>
          <cell r="D580" t="str">
            <v>HuyÖn CÇn §­íc</v>
          </cell>
        </row>
        <row r="581">
          <cell r="C581" t="str">
            <v>4913</v>
          </cell>
          <cell r="D581" t="str">
            <v>HuyÖn CÇn Giuéc</v>
          </cell>
        </row>
        <row r="582">
          <cell r="C582" t="str">
            <v>4914</v>
          </cell>
          <cell r="D582" t="str">
            <v>HuyÖn T©n H­ng</v>
          </cell>
        </row>
        <row r="583">
          <cell r="C583" t="str">
            <v>5000</v>
          </cell>
          <cell r="D583" t="str">
            <v>Së Gi¸o dôc vµ §µo t¹o</v>
          </cell>
        </row>
        <row r="584">
          <cell r="C584" t="str">
            <v>5001</v>
          </cell>
          <cell r="D584" t="str">
            <v>ThÞ x· Cao L·nh</v>
          </cell>
        </row>
        <row r="585">
          <cell r="C585" t="str">
            <v>5002</v>
          </cell>
          <cell r="D585" t="str">
            <v>ThÞ x· Sa §Ðc</v>
          </cell>
        </row>
        <row r="586">
          <cell r="C586" t="str">
            <v>5003</v>
          </cell>
          <cell r="D586" t="str">
            <v>HuyÖn T©n Hång</v>
          </cell>
        </row>
        <row r="587">
          <cell r="C587" t="str">
            <v>5004</v>
          </cell>
          <cell r="D587" t="str">
            <v>HuyÖn Hång Ngù</v>
          </cell>
        </row>
        <row r="588">
          <cell r="C588" t="str">
            <v>5005</v>
          </cell>
          <cell r="D588" t="str">
            <v>HuyÖn Tam N«ng</v>
          </cell>
        </row>
        <row r="589">
          <cell r="C589" t="str">
            <v>5006</v>
          </cell>
          <cell r="D589" t="str">
            <v>HuyÖn Thanh B×nh</v>
          </cell>
        </row>
        <row r="590">
          <cell r="C590" t="str">
            <v>5007</v>
          </cell>
          <cell r="D590" t="str">
            <v>HuyÖn Cao L·nh</v>
          </cell>
        </row>
        <row r="591">
          <cell r="C591" t="str">
            <v>5008</v>
          </cell>
          <cell r="D591" t="str">
            <v>HuyÖn LÊp Vß</v>
          </cell>
        </row>
        <row r="592">
          <cell r="C592" t="str">
            <v>5009</v>
          </cell>
          <cell r="D592" t="str">
            <v>HuyÖn Th¸p M­êi</v>
          </cell>
        </row>
        <row r="593">
          <cell r="C593" t="str">
            <v>5010</v>
          </cell>
          <cell r="D593" t="str">
            <v>HuyÖn Lai Vung</v>
          </cell>
        </row>
        <row r="594">
          <cell r="C594" t="str">
            <v>5011</v>
          </cell>
          <cell r="D594" t="str">
            <v>HuyÖn Ch©u Thµnh</v>
          </cell>
        </row>
        <row r="595">
          <cell r="C595" t="str">
            <v>5100</v>
          </cell>
          <cell r="D595" t="str">
            <v>Së Gi¸o dôc vµ §µo t¹o</v>
          </cell>
        </row>
        <row r="596">
          <cell r="C596" t="str">
            <v>5101</v>
          </cell>
          <cell r="D596" t="str">
            <v>Thµnh phè Long Xuyªn</v>
          </cell>
        </row>
        <row r="597">
          <cell r="C597" t="str">
            <v>5102</v>
          </cell>
          <cell r="D597" t="str">
            <v>ThÞ x· Ch©u §èc</v>
          </cell>
        </row>
        <row r="598">
          <cell r="C598" t="str">
            <v>5103</v>
          </cell>
          <cell r="D598" t="str">
            <v>HuyÖn An Phó</v>
          </cell>
        </row>
        <row r="599">
          <cell r="C599" t="str">
            <v>5104</v>
          </cell>
          <cell r="D599" t="str">
            <v>HuyÖn T©n Ch©u</v>
          </cell>
        </row>
        <row r="600">
          <cell r="C600" t="str">
            <v>5105</v>
          </cell>
          <cell r="D600" t="str">
            <v>HuyÖn Phó T©n</v>
          </cell>
        </row>
        <row r="601">
          <cell r="C601" t="str">
            <v>5106</v>
          </cell>
          <cell r="D601" t="str">
            <v>HuyÖn TÞnh Biªn</v>
          </cell>
        </row>
        <row r="602">
          <cell r="C602" t="str">
            <v>5107</v>
          </cell>
          <cell r="D602" t="str">
            <v>HuyÖn Tri T«n</v>
          </cell>
        </row>
        <row r="603">
          <cell r="C603" t="str">
            <v>5108</v>
          </cell>
          <cell r="D603" t="str">
            <v>HuyÖn Ch©u Phó</v>
          </cell>
        </row>
        <row r="604">
          <cell r="C604" t="str">
            <v>5109</v>
          </cell>
          <cell r="D604" t="str">
            <v>HuyÖn Chî Míi</v>
          </cell>
        </row>
        <row r="605">
          <cell r="C605" t="str">
            <v>5110</v>
          </cell>
          <cell r="D605" t="str">
            <v>HuyÖn Ch©u Thµnh</v>
          </cell>
        </row>
        <row r="606">
          <cell r="C606" t="str">
            <v>5111</v>
          </cell>
          <cell r="D606" t="str">
            <v>HuyÖn Tho¹i S¬n</v>
          </cell>
        </row>
        <row r="607">
          <cell r="C607" t="str">
            <v>5200</v>
          </cell>
          <cell r="D607" t="str">
            <v>Së Gi¸o dôc vµ §µo t¹o</v>
          </cell>
        </row>
        <row r="608">
          <cell r="C608" t="str">
            <v>5201</v>
          </cell>
          <cell r="D608" t="str">
            <v>Thµnh phè Vòng Tµu</v>
          </cell>
        </row>
        <row r="609">
          <cell r="C609" t="str">
            <v>5202</v>
          </cell>
          <cell r="D609" t="str">
            <v>ThÞ x· Bµ RÞa</v>
          </cell>
        </row>
        <row r="610">
          <cell r="C610" t="str">
            <v>5203</v>
          </cell>
          <cell r="D610" t="str">
            <v>HuyÖn Xuyªn Méc</v>
          </cell>
        </row>
        <row r="611">
          <cell r="C611" t="str">
            <v>5204</v>
          </cell>
          <cell r="D611" t="str">
            <v>HuyÖn Long §iÒn</v>
          </cell>
        </row>
        <row r="612">
          <cell r="C612" t="str">
            <v>5205</v>
          </cell>
          <cell r="D612" t="str">
            <v>HuyÖn C«n §¶o</v>
          </cell>
        </row>
        <row r="613">
          <cell r="C613" t="str">
            <v>5206</v>
          </cell>
          <cell r="D613" t="str">
            <v>HuyÖn T©n Thµnh</v>
          </cell>
        </row>
        <row r="614">
          <cell r="C614" t="str">
            <v>5207</v>
          </cell>
          <cell r="D614" t="str">
            <v>HuyÖn Ch©u §øc</v>
          </cell>
        </row>
        <row r="615">
          <cell r="C615" t="str">
            <v>5208</v>
          </cell>
          <cell r="D615" t="str">
            <v>HuyÖn §Êt §á</v>
          </cell>
        </row>
        <row r="616">
          <cell r="C616" t="str">
            <v>5300</v>
          </cell>
          <cell r="D616" t="str">
            <v>Së Gi¸o dôc vµ §µo t¹o</v>
          </cell>
        </row>
        <row r="617">
          <cell r="C617" t="str">
            <v>5301</v>
          </cell>
          <cell r="D617" t="str">
            <v>Thµnh phè Mü Tho</v>
          </cell>
        </row>
        <row r="618">
          <cell r="C618" t="str">
            <v>5302</v>
          </cell>
          <cell r="D618" t="str">
            <v>ThÞ x· Gß C«ng</v>
          </cell>
        </row>
        <row r="619">
          <cell r="C619" t="str">
            <v>5303</v>
          </cell>
          <cell r="D619" t="str">
            <v>HuyÖn C¸i BÌ</v>
          </cell>
        </row>
        <row r="620">
          <cell r="C620" t="str">
            <v>5304</v>
          </cell>
          <cell r="D620" t="str">
            <v>HuyÖn Cai Lëy</v>
          </cell>
        </row>
        <row r="621">
          <cell r="C621" t="str">
            <v>5305</v>
          </cell>
          <cell r="D621" t="str">
            <v>HuyÖn Ch©u Thµnh</v>
          </cell>
        </row>
        <row r="622">
          <cell r="C622" t="str">
            <v>5306</v>
          </cell>
          <cell r="D622" t="str">
            <v>HuyÖn Chî G¹o</v>
          </cell>
        </row>
        <row r="623">
          <cell r="C623" t="str">
            <v>5307</v>
          </cell>
          <cell r="D623" t="str">
            <v>HuyÖn Gß C«ng T©y</v>
          </cell>
        </row>
        <row r="624">
          <cell r="C624" t="str">
            <v>5308</v>
          </cell>
          <cell r="D624" t="str">
            <v>HuyÖn Gß C«ng §«ng</v>
          </cell>
        </row>
        <row r="625">
          <cell r="C625" t="str">
            <v>5309</v>
          </cell>
          <cell r="D625" t="str">
            <v>HuyÖn T©n Ph­íc</v>
          </cell>
        </row>
        <row r="626">
          <cell r="C626" t="str">
            <v>5400</v>
          </cell>
          <cell r="D626" t="str">
            <v>Së Gi¸o dôc vµ §µo t¹o</v>
          </cell>
        </row>
        <row r="627">
          <cell r="C627" t="str">
            <v>5401</v>
          </cell>
          <cell r="D627" t="str">
            <v>ThÞ x· R¹ch Gi¸</v>
          </cell>
        </row>
        <row r="628">
          <cell r="C628" t="str">
            <v>5402</v>
          </cell>
          <cell r="D628" t="str">
            <v>ThÞ x· Hµ Tiªn</v>
          </cell>
        </row>
        <row r="629">
          <cell r="C629" t="str">
            <v>5403</v>
          </cell>
          <cell r="D629" t="str">
            <v>HuyÖn Kiªn L­¬ng</v>
          </cell>
        </row>
        <row r="630">
          <cell r="C630" t="str">
            <v>5404</v>
          </cell>
          <cell r="D630" t="str">
            <v>HuyÖn Hßn §Êt</v>
          </cell>
        </row>
        <row r="631">
          <cell r="C631" t="str">
            <v>5405</v>
          </cell>
          <cell r="D631" t="str">
            <v>HuyÖn T©n HiÖp</v>
          </cell>
        </row>
        <row r="632">
          <cell r="C632" t="str">
            <v>5406</v>
          </cell>
          <cell r="D632" t="str">
            <v>HuyÖn Ch©u Thµnh</v>
          </cell>
        </row>
        <row r="633">
          <cell r="C633" t="str">
            <v>5407</v>
          </cell>
          <cell r="D633" t="str">
            <v>HuyÖn Giång RiÒng</v>
          </cell>
        </row>
        <row r="634">
          <cell r="C634" t="str">
            <v>5408</v>
          </cell>
          <cell r="D634" t="str">
            <v>HuyÖn Gß Quao</v>
          </cell>
        </row>
        <row r="635">
          <cell r="C635" t="str">
            <v>5409</v>
          </cell>
          <cell r="D635" t="str">
            <v>HuyÖn An Biªn</v>
          </cell>
        </row>
        <row r="636">
          <cell r="C636" t="str">
            <v>5410</v>
          </cell>
          <cell r="D636" t="str">
            <v>HuyÖn An Minh</v>
          </cell>
        </row>
        <row r="637">
          <cell r="C637" t="str">
            <v>5411</v>
          </cell>
          <cell r="D637" t="str">
            <v>HuyÖn VÜnh ThuËn</v>
          </cell>
        </row>
        <row r="638">
          <cell r="C638" t="str">
            <v>5412</v>
          </cell>
          <cell r="D638" t="str">
            <v>HuyÖn Phó Quèc</v>
          </cell>
        </row>
        <row r="639">
          <cell r="C639" t="str">
            <v>5413</v>
          </cell>
          <cell r="D639" t="str">
            <v>HuyÖn Kiªn H¶i</v>
          </cell>
        </row>
        <row r="640">
          <cell r="C640" t="str">
            <v>5500</v>
          </cell>
          <cell r="D640" t="str">
            <v>Së Gi¸o dôc vµ §µo t¹o</v>
          </cell>
        </row>
        <row r="641">
          <cell r="C641" t="str">
            <v>5501</v>
          </cell>
          <cell r="D641" t="str">
            <v>QuËn Ninh KiÒu</v>
          </cell>
        </row>
        <row r="642">
          <cell r="C642" t="str">
            <v>5502</v>
          </cell>
          <cell r="D642" t="str">
            <v>QuËn B×nh Thuû</v>
          </cell>
        </row>
        <row r="643">
          <cell r="C643" t="str">
            <v>5503</v>
          </cell>
          <cell r="D643" t="str">
            <v>QuËn C¸i R¨ng</v>
          </cell>
        </row>
        <row r="644">
          <cell r="C644" t="str">
            <v>5504</v>
          </cell>
          <cell r="D644" t="str">
            <v>QuËn ¤ M«n</v>
          </cell>
        </row>
        <row r="645">
          <cell r="C645" t="str">
            <v>5505</v>
          </cell>
          <cell r="D645" t="str">
            <v>HuyÖn Phong §iÒn</v>
          </cell>
        </row>
        <row r="646">
          <cell r="C646" t="str">
            <v>5506</v>
          </cell>
          <cell r="D646" t="str">
            <v>HuyÖn Cê §á</v>
          </cell>
        </row>
        <row r="647">
          <cell r="C647" t="str">
            <v>5507</v>
          </cell>
          <cell r="D647" t="str">
            <v>HuyÖn VÜnh Thanh</v>
          </cell>
        </row>
        <row r="648">
          <cell r="C648" t="str">
            <v>5508</v>
          </cell>
          <cell r="D648" t="str">
            <v>HuþÖn Thèt Nèt</v>
          </cell>
        </row>
        <row r="649">
          <cell r="C649" t="str">
            <v>5600</v>
          </cell>
          <cell r="D649" t="str">
            <v>Së Gi¸o dôc vµ §µo t¹o</v>
          </cell>
        </row>
        <row r="650">
          <cell r="C650" t="str">
            <v>5601</v>
          </cell>
          <cell r="D650" t="str">
            <v>ThÞ x· BÕn Tre</v>
          </cell>
        </row>
        <row r="651">
          <cell r="C651" t="str">
            <v>5602</v>
          </cell>
          <cell r="D651" t="str">
            <v>HuyÖn Ch©u Thµnh</v>
          </cell>
        </row>
        <row r="652">
          <cell r="C652" t="str">
            <v>5603</v>
          </cell>
          <cell r="D652" t="str">
            <v>HuyÖn Chî L¸ch</v>
          </cell>
        </row>
        <row r="653">
          <cell r="C653" t="str">
            <v>5604</v>
          </cell>
          <cell r="D653" t="str">
            <v>HuyÖn Má Cµy</v>
          </cell>
        </row>
        <row r="654">
          <cell r="C654" t="str">
            <v>5605</v>
          </cell>
          <cell r="D654" t="str">
            <v>HuyÖn Giång Tr«m</v>
          </cell>
        </row>
        <row r="655">
          <cell r="C655" t="str">
            <v>5606</v>
          </cell>
          <cell r="D655" t="str">
            <v>HuyÖn B×nh §¹i</v>
          </cell>
        </row>
        <row r="656">
          <cell r="C656" t="str">
            <v>5607</v>
          </cell>
          <cell r="D656" t="str">
            <v>HuyÖn Ba Tri</v>
          </cell>
        </row>
        <row r="657">
          <cell r="C657" t="str">
            <v>5608</v>
          </cell>
          <cell r="D657" t="str">
            <v>HuyÖn Th¹nh Phó</v>
          </cell>
        </row>
        <row r="658">
          <cell r="C658" t="str">
            <v>5700</v>
          </cell>
          <cell r="D658" t="str">
            <v>Së Gi¸o dôc vµ §µo t¹o</v>
          </cell>
        </row>
        <row r="659">
          <cell r="C659" t="str">
            <v>5701</v>
          </cell>
          <cell r="D659" t="str">
            <v>ThÞ x· VÜnh Long</v>
          </cell>
        </row>
        <row r="660">
          <cell r="C660" t="str">
            <v>5702</v>
          </cell>
          <cell r="D660" t="str">
            <v>HuyÖn Long Hå</v>
          </cell>
        </row>
        <row r="661">
          <cell r="C661" t="str">
            <v>5703</v>
          </cell>
          <cell r="D661" t="str">
            <v>HuyÖn Mang ThÝt</v>
          </cell>
        </row>
        <row r="662">
          <cell r="C662" t="str">
            <v>5704</v>
          </cell>
          <cell r="D662" t="str">
            <v>HuyÖn B×nh Minh</v>
          </cell>
        </row>
        <row r="663">
          <cell r="C663" t="str">
            <v>5705</v>
          </cell>
          <cell r="D663" t="str">
            <v>HuyÖn Tam B×nh</v>
          </cell>
        </row>
        <row r="664">
          <cell r="C664" t="str">
            <v>5706</v>
          </cell>
          <cell r="D664" t="str">
            <v>HuyÖn Trµ ¤n</v>
          </cell>
        </row>
        <row r="665">
          <cell r="C665" t="str">
            <v>5707</v>
          </cell>
          <cell r="D665" t="str">
            <v>HuyÖn Vòng Liªm</v>
          </cell>
        </row>
        <row r="666">
          <cell r="C666" t="str">
            <v>5800</v>
          </cell>
          <cell r="D666" t="str">
            <v>Së Gi¸o dôc vµ §µo t¹o</v>
          </cell>
        </row>
        <row r="667">
          <cell r="C667" t="str">
            <v>5801</v>
          </cell>
          <cell r="D667" t="str">
            <v>ThÞ x· Trµ Vinh</v>
          </cell>
        </row>
        <row r="668">
          <cell r="C668" t="str">
            <v>5802</v>
          </cell>
          <cell r="D668" t="str">
            <v>HuyÖn Cµng Long</v>
          </cell>
        </row>
        <row r="669">
          <cell r="C669" t="str">
            <v>5803</v>
          </cell>
          <cell r="D669" t="str">
            <v>HuyÖn CÇu KÌ</v>
          </cell>
        </row>
        <row r="670">
          <cell r="C670" t="str">
            <v>5804</v>
          </cell>
          <cell r="D670" t="str">
            <v>HuyÖn TiÓu CÇn</v>
          </cell>
        </row>
        <row r="671">
          <cell r="C671" t="str">
            <v>5805</v>
          </cell>
          <cell r="D671" t="str">
            <v>HuyÖn Ch©u Thµnh</v>
          </cell>
        </row>
        <row r="672">
          <cell r="C672" t="str">
            <v>5806</v>
          </cell>
          <cell r="D672" t="str">
            <v>HuyÖn Trµ Có</v>
          </cell>
        </row>
        <row r="673">
          <cell r="C673" t="str">
            <v>5807</v>
          </cell>
          <cell r="D673" t="str">
            <v>HuyÖn CÇu Ngang</v>
          </cell>
        </row>
        <row r="674">
          <cell r="C674" t="str">
            <v>5808</v>
          </cell>
          <cell r="D674" t="str">
            <v>HuyÖn Duyªn H¶i</v>
          </cell>
        </row>
        <row r="675">
          <cell r="C675" t="str">
            <v>5900</v>
          </cell>
          <cell r="D675" t="str">
            <v>Së Gi¸o dôc vµ §µo t¹o</v>
          </cell>
        </row>
        <row r="676">
          <cell r="C676" t="str">
            <v>5901</v>
          </cell>
          <cell r="D676" t="str">
            <v>ThÞ x· Sãc Tr¨ng</v>
          </cell>
        </row>
        <row r="677">
          <cell r="C677" t="str">
            <v>5902</v>
          </cell>
          <cell r="D677" t="str">
            <v>HuyÖn KÕ S¸ch</v>
          </cell>
        </row>
        <row r="678">
          <cell r="C678" t="str">
            <v>5903</v>
          </cell>
          <cell r="D678" t="str">
            <v>HuyÖn Mü Tó</v>
          </cell>
        </row>
        <row r="679">
          <cell r="C679" t="str">
            <v>5904</v>
          </cell>
          <cell r="D679" t="str">
            <v>HuyÖn Mü Xuyªn</v>
          </cell>
        </row>
        <row r="680">
          <cell r="C680" t="str">
            <v>5905</v>
          </cell>
          <cell r="D680" t="str">
            <v>HuyÖn Th¹nh TrÞ</v>
          </cell>
        </row>
        <row r="681">
          <cell r="C681" t="str">
            <v>5906</v>
          </cell>
          <cell r="D681" t="str">
            <v>HuyÖn Long Phó</v>
          </cell>
        </row>
        <row r="682">
          <cell r="C682" t="str">
            <v>5907</v>
          </cell>
          <cell r="D682" t="str">
            <v>HuyÖn VÜnh Ch©u</v>
          </cell>
        </row>
        <row r="683">
          <cell r="C683" t="str">
            <v>5908</v>
          </cell>
          <cell r="D683" t="str">
            <v>HuyÖn Cï Lao Dung</v>
          </cell>
        </row>
        <row r="684">
          <cell r="C684" t="str">
            <v>5909</v>
          </cell>
          <cell r="D684" t="str">
            <v>HuyÖn Ng· N¨m</v>
          </cell>
        </row>
        <row r="685">
          <cell r="C685" t="str">
            <v>6000</v>
          </cell>
          <cell r="D685" t="str">
            <v>Së Gi¸o dôc vµ §µo t¹o</v>
          </cell>
        </row>
        <row r="686">
          <cell r="C686" t="str">
            <v>6001</v>
          </cell>
          <cell r="D686" t="str">
            <v>ThÞ x· B¹c Liªu</v>
          </cell>
        </row>
        <row r="687">
          <cell r="C687" t="str">
            <v>6002</v>
          </cell>
          <cell r="D687" t="str">
            <v>HuyÖn VÜnh Lîi</v>
          </cell>
        </row>
        <row r="688">
          <cell r="C688" t="str">
            <v>6003</v>
          </cell>
          <cell r="D688" t="str">
            <v>HuyÖn Hång D©n</v>
          </cell>
        </row>
        <row r="689">
          <cell r="C689" t="str">
            <v>6004</v>
          </cell>
          <cell r="D689" t="str">
            <v>HuyÖn Gi¸ Rai</v>
          </cell>
        </row>
        <row r="690">
          <cell r="C690" t="str">
            <v>6005</v>
          </cell>
          <cell r="D690" t="str">
            <v>HuyÖn Ph­íc Long</v>
          </cell>
        </row>
        <row r="691">
          <cell r="C691" t="str">
            <v>6006</v>
          </cell>
          <cell r="D691" t="str">
            <v>HuyÖn §«ng H¶i</v>
          </cell>
        </row>
        <row r="692">
          <cell r="C692" t="str">
            <v>6100</v>
          </cell>
          <cell r="D692" t="str">
            <v>Së Gi¸o dôc vµ §µo t¹o</v>
          </cell>
        </row>
        <row r="693">
          <cell r="C693" t="str">
            <v>6101</v>
          </cell>
          <cell r="D693" t="str">
            <v>Thµnh phè Cµ Mau</v>
          </cell>
        </row>
        <row r="694">
          <cell r="C694" t="str">
            <v>6102</v>
          </cell>
          <cell r="D694" t="str">
            <v>HuyÖn Thíi B×nh</v>
          </cell>
        </row>
        <row r="695">
          <cell r="C695" t="str">
            <v>6103</v>
          </cell>
          <cell r="D695" t="str">
            <v>HuyÖn U Minh</v>
          </cell>
        </row>
        <row r="696">
          <cell r="C696" t="str">
            <v>6104</v>
          </cell>
          <cell r="D696" t="str">
            <v>HuyÖn TrÇn V¨n Thêi</v>
          </cell>
        </row>
        <row r="697">
          <cell r="C697" t="str">
            <v>6105</v>
          </cell>
          <cell r="D697" t="str">
            <v>HuyÖn C¸i N­íc</v>
          </cell>
        </row>
        <row r="698">
          <cell r="C698" t="str">
            <v>6106</v>
          </cell>
          <cell r="D698" t="str">
            <v>HuyÖn §Çm D¬i</v>
          </cell>
        </row>
        <row r="699">
          <cell r="C699" t="str">
            <v>6107</v>
          </cell>
          <cell r="D699" t="str">
            <v>HuyÖn Ngäc HiÓn</v>
          </cell>
        </row>
        <row r="700">
          <cell r="C700" t="str">
            <v>6108</v>
          </cell>
          <cell r="D700" t="str">
            <v>HuyÖn N¨m C¨n</v>
          </cell>
        </row>
        <row r="701">
          <cell r="C701" t="str">
            <v>6109</v>
          </cell>
          <cell r="D701" t="str">
            <v>HuyÖn Phó T©n</v>
          </cell>
        </row>
        <row r="702">
          <cell r="C702" t="str">
            <v>6200</v>
          </cell>
          <cell r="D702" t="str">
            <v>Së Gi¸o dôc vµ §µo t¹o</v>
          </cell>
        </row>
        <row r="703">
          <cell r="C703" t="str">
            <v>6201</v>
          </cell>
          <cell r="D703" t="str">
            <v>TP. §iÖn Biªn Phñ</v>
          </cell>
        </row>
        <row r="704">
          <cell r="C704" t="str">
            <v>6202</v>
          </cell>
          <cell r="D704" t="str">
            <v>ThÞ x· Lai Ch©u</v>
          </cell>
        </row>
        <row r="705">
          <cell r="C705" t="str">
            <v>6203</v>
          </cell>
          <cell r="D705" t="str">
            <v>HuyÖn §iÖn Biªn</v>
          </cell>
        </row>
        <row r="706">
          <cell r="C706" t="str">
            <v>6204</v>
          </cell>
          <cell r="D706" t="str">
            <v>HuyÖn TuÇn Gi¸o</v>
          </cell>
        </row>
        <row r="707">
          <cell r="C707" t="str">
            <v>6205</v>
          </cell>
          <cell r="D707" t="str">
            <v>HuyÖn M­êng Lay</v>
          </cell>
        </row>
        <row r="708">
          <cell r="C708" t="str">
            <v>6206</v>
          </cell>
          <cell r="D708" t="str">
            <v>HuyÖn Tña Chïa</v>
          </cell>
        </row>
        <row r="709">
          <cell r="C709" t="str">
            <v>6207</v>
          </cell>
          <cell r="D709" t="str">
            <v>HuyÖn §iÖn Biªn §«ng</v>
          </cell>
        </row>
        <row r="710">
          <cell r="C710" t="str">
            <v>6208</v>
          </cell>
          <cell r="D710" t="str">
            <v>HuyÖn M­êng NhÐ</v>
          </cell>
        </row>
        <row r="711">
          <cell r="C711" t="str">
            <v>6300</v>
          </cell>
          <cell r="D711" t="str">
            <v>Së Gi¸o dôc vµ §µo t¹o</v>
          </cell>
        </row>
        <row r="712">
          <cell r="C712" t="str">
            <v>6301</v>
          </cell>
          <cell r="D712" t="str">
            <v>ThÞ X· Gia NghÜa</v>
          </cell>
        </row>
        <row r="713">
          <cell r="C713" t="str">
            <v>6302</v>
          </cell>
          <cell r="D713" t="str">
            <v>HuyÖn D¨k' LÊp</v>
          </cell>
        </row>
        <row r="714">
          <cell r="C714" t="str">
            <v>6303</v>
          </cell>
          <cell r="D714" t="str">
            <v>HuyÖn §¨k Mil</v>
          </cell>
        </row>
        <row r="715">
          <cell r="C715" t="str">
            <v>6304</v>
          </cell>
          <cell r="D715" t="str">
            <v>HuyÖn C­ Jót</v>
          </cell>
        </row>
        <row r="716">
          <cell r="C716" t="str">
            <v>6305</v>
          </cell>
          <cell r="D716" t="str">
            <v>HuyÖn §¨k Song</v>
          </cell>
        </row>
        <row r="717">
          <cell r="C717" t="str">
            <v>6306</v>
          </cell>
          <cell r="D717" t="str">
            <v>HuyÖn Kr«ng N«</v>
          </cell>
        </row>
        <row r="718">
          <cell r="C718" t="str">
            <v>6400</v>
          </cell>
          <cell r="D718" t="str">
            <v>Së Gi¸o dôc vµ §µo t¹o</v>
          </cell>
        </row>
        <row r="719">
          <cell r="C719" t="str">
            <v>6401</v>
          </cell>
          <cell r="D719" t="str">
            <v>ThÞ x· VÞ Thanh</v>
          </cell>
        </row>
        <row r="720">
          <cell r="C720" t="str">
            <v>6402</v>
          </cell>
          <cell r="D720" t="str">
            <v>HuyÖn VÞ Thuû</v>
          </cell>
        </row>
        <row r="721">
          <cell r="C721" t="str">
            <v>6403</v>
          </cell>
          <cell r="D721" t="str">
            <v>HuyÖn Long Mü</v>
          </cell>
        </row>
        <row r="722">
          <cell r="C722" t="str">
            <v>6404</v>
          </cell>
          <cell r="D722" t="str">
            <v>HuyÖn Phông HiÖp</v>
          </cell>
        </row>
        <row r="723">
          <cell r="C723" t="str">
            <v>6405</v>
          </cell>
          <cell r="D723" t="str">
            <v>HuyÖn Ch©u Thµnh</v>
          </cell>
        </row>
        <row r="724">
          <cell r="C724" t="str">
            <v>6406</v>
          </cell>
          <cell r="D724" t="str">
            <v>HuyÖn Ch©u Thµnh A</v>
          </cell>
        </row>
        <row r="725">
          <cell r="C725" t="str">
            <v>4503</v>
          </cell>
          <cell r="D725" t="str">
            <v>HuyÖn Ninh H¶i</v>
          </cell>
        </row>
        <row r="726">
          <cell r="C726" t="str">
            <v>2406</v>
          </cell>
          <cell r="D726" t="str">
            <v>HuyÖn B×nh Lôc</v>
          </cell>
        </row>
        <row r="727">
          <cell r="C727" t="str">
            <v>3417</v>
          </cell>
          <cell r="D727" t="str">
            <v>HuyÖn Phó Ninh</v>
          </cell>
        </row>
        <row r="728">
          <cell r="C728" t="str">
            <v>3609</v>
          </cell>
          <cell r="D728" t="str">
            <v xml:space="preserve"> HuyÖn Tu M¬ R«ng</v>
          </cell>
        </row>
        <row r="729">
          <cell r="C729" t="str">
            <v>3909</v>
          </cell>
          <cell r="D729" t="str">
            <v>HuyÔn T©y Hoµ</v>
          </cell>
        </row>
        <row r="730">
          <cell r="C730" t="str">
            <v>4212</v>
          </cell>
          <cell r="D730" t="str">
            <v>HuyÖn §am R«ng</v>
          </cell>
        </row>
        <row r="731">
          <cell r="C731" t="str">
            <v>4506</v>
          </cell>
          <cell r="D731" t="str">
            <v xml:space="preserve"> HuyÖn ThuËn b¾c</v>
          </cell>
        </row>
        <row r="732">
          <cell r="C732" t="str">
            <v>6307</v>
          </cell>
          <cell r="D732" t="str">
            <v>HuyÖn §¨k GLong</v>
          </cell>
        </row>
        <row r="733">
          <cell r="C733" t="str">
            <v>6407</v>
          </cell>
          <cell r="D733" t="str">
            <v>ThÞ x· T©n HiÖp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igianThi"/>
      <sheetName val="Sheet1"/>
      <sheetName val="dot 1(010411)"/>
    </sheetNames>
    <sheetDataSet>
      <sheetData sheetId="0">
        <row r="1">
          <cell r="A1" t="str">
            <v>Tªn Líp</v>
          </cell>
          <cell r="B1" t="str">
            <v>SS</v>
          </cell>
          <cell r="C1" t="str">
            <v>TuÇn</v>
          </cell>
          <cell r="D1" t="str">
            <v>Ngµy b¾t ®Çu</v>
          </cell>
          <cell r="E1" t="str">
            <v>Ngµy kÕt thóc</v>
          </cell>
          <cell r="F1" t="str">
            <v>Sè tuÇn</v>
          </cell>
          <cell r="G1" t="str">
            <v>Kho¸ häc</v>
          </cell>
          <cell r="H1" t="str">
            <v>SS</v>
          </cell>
        </row>
        <row r="2">
          <cell r="A2" t="str">
            <v>ĐK-OTO2</v>
          </cell>
          <cell r="B2">
            <v>35</v>
          </cell>
          <cell r="D2">
            <v>40637</v>
          </cell>
          <cell r="E2">
            <v>40646.5</v>
          </cell>
          <cell r="F2">
            <v>1.5</v>
          </cell>
          <cell r="H2">
            <v>35</v>
          </cell>
        </row>
        <row r="3">
          <cell r="A3" t="str">
            <v>ĐK-KTĐ2</v>
          </cell>
          <cell r="B3">
            <v>25</v>
          </cell>
          <cell r="D3">
            <v>40637</v>
          </cell>
          <cell r="E3">
            <v>40646.5</v>
          </cell>
          <cell r="F3">
            <v>1.5</v>
          </cell>
          <cell r="H3">
            <v>25</v>
          </cell>
        </row>
        <row r="4">
          <cell r="A4" t="str">
            <v>ĐK-ĐĐT2</v>
          </cell>
          <cell r="B4">
            <v>37</v>
          </cell>
          <cell r="D4">
            <v>40640</v>
          </cell>
          <cell r="E4">
            <v>40646</v>
          </cell>
          <cell r="F4">
            <v>1</v>
          </cell>
          <cell r="H4">
            <v>37</v>
          </cell>
        </row>
        <row r="5">
          <cell r="A5" t="str">
            <v>ĐK-ĐTĐ2</v>
          </cell>
          <cell r="B5">
            <v>40</v>
          </cell>
          <cell r="D5">
            <v>40640</v>
          </cell>
          <cell r="E5">
            <v>40646</v>
          </cell>
          <cell r="F5">
            <v>1</v>
          </cell>
          <cell r="H5">
            <v>40</v>
          </cell>
        </row>
        <row r="6">
          <cell r="A6" t="str">
            <v>ĐK-Hàn2</v>
          </cell>
          <cell r="B6">
            <v>16</v>
          </cell>
          <cell r="D6">
            <v>40640</v>
          </cell>
          <cell r="E6">
            <v>40646</v>
          </cell>
          <cell r="F6">
            <v>1</v>
          </cell>
          <cell r="H6">
            <v>16</v>
          </cell>
        </row>
        <row r="7">
          <cell r="A7" t="str">
            <v>ĐK-Tin2A 
+ ĐK-Tin2B</v>
          </cell>
          <cell r="B7">
            <v>91</v>
          </cell>
          <cell r="D7">
            <v>40640</v>
          </cell>
          <cell r="E7">
            <v>40646</v>
          </cell>
          <cell r="F7">
            <v>1</v>
          </cell>
          <cell r="H7">
            <v>91</v>
          </cell>
        </row>
        <row r="9">
          <cell r="A9" t="str">
            <v>ĐK-KTĐ3
ĐS - KTĐ3</v>
          </cell>
          <cell r="B9">
            <v>42</v>
          </cell>
          <cell r="D9">
            <v>40651</v>
          </cell>
          <cell r="E9">
            <v>40678</v>
          </cell>
          <cell r="F9">
            <v>4</v>
          </cell>
          <cell r="H9">
            <v>42</v>
          </cell>
        </row>
        <row r="11">
          <cell r="A11" t="str">
            <v>CK ĐĐT - K K9</v>
          </cell>
          <cell r="B11">
            <v>12</v>
          </cell>
          <cell r="D11">
            <v>40637</v>
          </cell>
          <cell r="E11">
            <v>40650</v>
          </cell>
          <cell r="F11">
            <v>2</v>
          </cell>
          <cell r="H11">
            <v>12</v>
          </cell>
        </row>
        <row r="12">
          <cell r="A12" t="str">
            <v>CK KTĐ - K K9</v>
          </cell>
          <cell r="B12">
            <v>37</v>
          </cell>
          <cell r="D12">
            <v>40637</v>
          </cell>
          <cell r="E12">
            <v>40650</v>
          </cell>
          <cell r="F12">
            <v>2</v>
          </cell>
          <cell r="H12">
            <v>37</v>
          </cell>
        </row>
        <row r="13">
          <cell r="A13" t="str">
            <v>CK Tin - K K9</v>
          </cell>
          <cell r="B13">
            <v>41</v>
          </cell>
          <cell r="D13">
            <v>40644</v>
          </cell>
          <cell r="E13">
            <v>40657</v>
          </cell>
          <cell r="F13">
            <v>2</v>
          </cell>
          <cell r="H13">
            <v>41</v>
          </cell>
        </row>
        <row r="14">
          <cell r="A14" t="str">
            <v>CK- Ô tô 11</v>
          </cell>
          <cell r="B14">
            <v>38</v>
          </cell>
          <cell r="D14">
            <v>40637</v>
          </cell>
          <cell r="E14">
            <v>40650</v>
          </cell>
          <cell r="F14">
            <v>2</v>
          </cell>
          <cell r="H14">
            <v>38</v>
          </cell>
        </row>
        <row r="15">
          <cell r="A15" t="str">
            <v xml:space="preserve"> ĐS- Tin 2A
+ ĐS- Tin2B</v>
          </cell>
          <cell r="B15">
            <v>80</v>
          </cell>
          <cell r="D15">
            <v>40644</v>
          </cell>
          <cell r="E15">
            <v>40664</v>
          </cell>
          <cell r="F15">
            <v>3</v>
          </cell>
          <cell r="H15">
            <v>80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igianThi"/>
      <sheetName val="Sheet1"/>
      <sheetName val="dot 1(010411)"/>
    </sheetNames>
    <sheetDataSet>
      <sheetData sheetId="0">
        <row r="1">
          <cell r="A1" t="str">
            <v>Tªn Líp</v>
          </cell>
          <cell r="B1" t="str">
            <v>SS</v>
          </cell>
          <cell r="C1" t="str">
            <v>TuÇn</v>
          </cell>
          <cell r="D1" t="str">
            <v>Ngµy b¾t ®Çu</v>
          </cell>
          <cell r="E1" t="str">
            <v>Ngµy kÕt thóc</v>
          </cell>
          <cell r="F1" t="str">
            <v>Sè tuÇn</v>
          </cell>
          <cell r="G1" t="str">
            <v>Kho¸ häc</v>
          </cell>
          <cell r="H1" t="str">
            <v>SS</v>
          </cell>
        </row>
        <row r="2">
          <cell r="A2" t="str">
            <v>ĐK-OTO2</v>
          </cell>
          <cell r="B2">
            <v>35</v>
          </cell>
          <cell r="D2">
            <v>40637</v>
          </cell>
          <cell r="E2">
            <v>40646.5</v>
          </cell>
          <cell r="F2">
            <v>1.5</v>
          </cell>
          <cell r="H2">
            <v>35</v>
          </cell>
        </row>
        <row r="3">
          <cell r="A3" t="str">
            <v>ĐK-KTĐ2</v>
          </cell>
          <cell r="B3">
            <v>25</v>
          </cell>
          <cell r="D3">
            <v>40637</v>
          </cell>
          <cell r="E3">
            <v>40646.5</v>
          </cell>
          <cell r="F3">
            <v>1.5</v>
          </cell>
          <cell r="H3">
            <v>25</v>
          </cell>
        </row>
        <row r="4">
          <cell r="A4" t="str">
            <v>ĐK-ĐĐT2</v>
          </cell>
          <cell r="B4">
            <v>37</v>
          </cell>
          <cell r="D4">
            <v>40640</v>
          </cell>
          <cell r="E4">
            <v>40646</v>
          </cell>
          <cell r="F4">
            <v>1</v>
          </cell>
          <cell r="H4">
            <v>37</v>
          </cell>
        </row>
        <row r="5">
          <cell r="A5" t="str">
            <v>ĐK-ĐTĐ2</v>
          </cell>
          <cell r="B5">
            <v>40</v>
          </cell>
          <cell r="D5">
            <v>40640</v>
          </cell>
          <cell r="E5">
            <v>40646</v>
          </cell>
          <cell r="F5">
            <v>1</v>
          </cell>
          <cell r="H5">
            <v>40</v>
          </cell>
        </row>
        <row r="6">
          <cell r="A6" t="str">
            <v>ĐK-Hàn2</v>
          </cell>
          <cell r="B6">
            <v>16</v>
          </cell>
          <cell r="D6">
            <v>40640</v>
          </cell>
          <cell r="E6">
            <v>40646</v>
          </cell>
          <cell r="F6">
            <v>1</v>
          </cell>
          <cell r="H6">
            <v>16</v>
          </cell>
        </row>
        <row r="7">
          <cell r="A7" t="str">
            <v>ĐK-Tin2A 
+ ĐK-Tin2B</v>
          </cell>
          <cell r="B7">
            <v>91</v>
          </cell>
          <cell r="D7">
            <v>40640</v>
          </cell>
          <cell r="E7">
            <v>40646</v>
          </cell>
          <cell r="F7">
            <v>1</v>
          </cell>
          <cell r="H7">
            <v>91</v>
          </cell>
        </row>
        <row r="9">
          <cell r="A9" t="str">
            <v>ĐK-KTĐ3
ĐS - KTĐ3</v>
          </cell>
          <cell r="B9">
            <v>42</v>
          </cell>
          <cell r="D9">
            <v>40651</v>
          </cell>
          <cell r="E9">
            <v>40678</v>
          </cell>
          <cell r="F9">
            <v>4</v>
          </cell>
          <cell r="H9">
            <v>42</v>
          </cell>
        </row>
        <row r="11">
          <cell r="A11" t="str">
            <v>CK ĐĐT - K K9</v>
          </cell>
          <cell r="B11">
            <v>12</v>
          </cell>
          <cell r="D11">
            <v>40637</v>
          </cell>
          <cell r="E11">
            <v>40650</v>
          </cell>
          <cell r="F11">
            <v>2</v>
          </cell>
          <cell r="H11">
            <v>12</v>
          </cell>
        </row>
        <row r="12">
          <cell r="A12" t="str">
            <v>CK KTĐ - K K9</v>
          </cell>
          <cell r="B12">
            <v>37</v>
          </cell>
          <cell r="D12">
            <v>40637</v>
          </cell>
          <cell r="E12">
            <v>40650</v>
          </cell>
          <cell r="F12">
            <v>2</v>
          </cell>
          <cell r="H12">
            <v>37</v>
          </cell>
        </row>
        <row r="13">
          <cell r="A13" t="str">
            <v>CK Tin - K K9</v>
          </cell>
          <cell r="B13">
            <v>41</v>
          </cell>
          <cell r="D13">
            <v>40644</v>
          </cell>
          <cell r="E13">
            <v>40657</v>
          </cell>
          <cell r="F13">
            <v>2</v>
          </cell>
          <cell r="H13">
            <v>41</v>
          </cell>
        </row>
        <row r="14">
          <cell r="A14" t="str">
            <v>CK- Ô tô 11</v>
          </cell>
          <cell r="B14">
            <v>38</v>
          </cell>
          <cell r="D14">
            <v>40637</v>
          </cell>
          <cell r="E14">
            <v>40650</v>
          </cell>
          <cell r="F14">
            <v>2</v>
          </cell>
          <cell r="H14">
            <v>38</v>
          </cell>
        </row>
        <row r="15">
          <cell r="A15" t="str">
            <v xml:space="preserve"> ĐS- Tin 2A
+ ĐS- Tin2B</v>
          </cell>
          <cell r="B15">
            <v>80</v>
          </cell>
          <cell r="D15">
            <v>40644</v>
          </cell>
          <cell r="E15">
            <v>40664</v>
          </cell>
          <cell r="F15">
            <v>3</v>
          </cell>
          <cell r="H15">
            <v>80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SDL PCGD Thi HKy"/>
      <sheetName val="ThoigianThi"/>
      <sheetName val="Mau"/>
      <sheetName val="01"/>
      <sheetName val="02"/>
    </sheetNames>
    <sheetDataSet>
      <sheetData sheetId="0">
        <row r="7">
          <cell r="I7">
            <v>9</v>
          </cell>
          <cell r="J7" t="str">
            <v>1-7</v>
          </cell>
          <cell r="K7">
            <v>40091</v>
          </cell>
        </row>
        <row r="8">
          <cell r="I8">
            <v>9.5</v>
          </cell>
          <cell r="K8">
            <v>40094</v>
          </cell>
        </row>
        <row r="9">
          <cell r="I9">
            <v>10</v>
          </cell>
          <cell r="K9">
            <v>40098</v>
          </cell>
        </row>
        <row r="10">
          <cell r="I10">
            <v>10.5</v>
          </cell>
          <cell r="K10">
            <v>40101</v>
          </cell>
        </row>
        <row r="11">
          <cell r="I11">
            <v>11</v>
          </cell>
          <cell r="K11">
            <v>40105</v>
          </cell>
        </row>
        <row r="12">
          <cell r="I12">
            <v>11.5</v>
          </cell>
          <cell r="K12">
            <v>40108</v>
          </cell>
        </row>
        <row r="13">
          <cell r="I13">
            <v>12</v>
          </cell>
          <cell r="K13">
            <v>40112</v>
          </cell>
        </row>
        <row r="14">
          <cell r="I14">
            <v>12.5</v>
          </cell>
          <cell r="K14">
            <v>40115</v>
          </cell>
        </row>
        <row r="15">
          <cell r="I15">
            <v>13</v>
          </cell>
          <cell r="K15">
            <v>40119</v>
          </cell>
        </row>
        <row r="16">
          <cell r="I16">
            <v>13.5</v>
          </cell>
          <cell r="K16">
            <v>40122</v>
          </cell>
        </row>
        <row r="17">
          <cell r="I17">
            <v>14</v>
          </cell>
          <cell r="K17">
            <v>40126</v>
          </cell>
        </row>
        <row r="18">
          <cell r="I18">
            <v>14.5</v>
          </cell>
          <cell r="K18">
            <v>40129</v>
          </cell>
        </row>
        <row r="19">
          <cell r="I19">
            <v>15</v>
          </cell>
          <cell r="K19">
            <v>40133</v>
          </cell>
        </row>
        <row r="20">
          <cell r="I20">
            <v>15.5</v>
          </cell>
          <cell r="K20">
            <v>40136</v>
          </cell>
        </row>
        <row r="21">
          <cell r="I21">
            <v>16</v>
          </cell>
          <cell r="K21">
            <v>40140</v>
          </cell>
        </row>
        <row r="22">
          <cell r="I22">
            <v>16.5</v>
          </cell>
          <cell r="K22">
            <v>40143</v>
          </cell>
        </row>
        <row r="23">
          <cell r="I23">
            <v>17</v>
          </cell>
          <cell r="K23">
            <v>40147</v>
          </cell>
        </row>
        <row r="24">
          <cell r="I24">
            <v>17.5</v>
          </cell>
          <cell r="K24">
            <v>40150</v>
          </cell>
        </row>
        <row r="25">
          <cell r="I25">
            <v>18</v>
          </cell>
          <cell r="K25">
            <v>40154</v>
          </cell>
        </row>
        <row r="26">
          <cell r="I26">
            <v>18.5</v>
          </cell>
          <cell r="K26">
            <v>40157</v>
          </cell>
        </row>
        <row r="27">
          <cell r="I27">
            <v>19</v>
          </cell>
          <cell r="K27">
            <v>40161</v>
          </cell>
        </row>
        <row r="28">
          <cell r="I28">
            <v>19.5</v>
          </cell>
          <cell r="K28">
            <v>40164</v>
          </cell>
        </row>
        <row r="29">
          <cell r="I29">
            <v>20</v>
          </cell>
          <cell r="K29">
            <v>40168</v>
          </cell>
        </row>
        <row r="30">
          <cell r="I30">
            <v>20.5</v>
          </cell>
          <cell r="K30">
            <v>40171</v>
          </cell>
        </row>
        <row r="31">
          <cell r="I31">
            <v>21</v>
          </cell>
          <cell r="K31">
            <v>40175</v>
          </cell>
        </row>
        <row r="32">
          <cell r="I32">
            <v>21.5</v>
          </cell>
          <cell r="K32">
            <v>40178</v>
          </cell>
        </row>
        <row r="33">
          <cell r="I33">
            <v>22</v>
          </cell>
          <cell r="K33">
            <v>40182</v>
          </cell>
        </row>
        <row r="34">
          <cell r="I34">
            <v>22.5</v>
          </cell>
          <cell r="K34">
            <v>40185</v>
          </cell>
        </row>
        <row r="35">
          <cell r="I35">
            <v>23</v>
          </cell>
          <cell r="K35">
            <v>40189</v>
          </cell>
        </row>
        <row r="36">
          <cell r="I36">
            <v>23.5</v>
          </cell>
          <cell r="K36">
            <v>40192</v>
          </cell>
        </row>
        <row r="37">
          <cell r="I37">
            <v>24</v>
          </cell>
          <cell r="K37">
            <v>40196</v>
          </cell>
        </row>
        <row r="38">
          <cell r="I38">
            <v>24.5</v>
          </cell>
          <cell r="K38">
            <v>40199</v>
          </cell>
        </row>
        <row r="39">
          <cell r="I39">
            <v>25</v>
          </cell>
          <cell r="K39">
            <v>40203</v>
          </cell>
        </row>
        <row r="40">
          <cell r="I40">
            <v>25.5</v>
          </cell>
          <cell r="K40">
            <v>40206</v>
          </cell>
        </row>
        <row r="41">
          <cell r="I41">
            <v>26</v>
          </cell>
          <cell r="K41">
            <v>40210</v>
          </cell>
        </row>
        <row r="42">
          <cell r="I42">
            <v>26.5</v>
          </cell>
          <cell r="K42">
            <v>40213</v>
          </cell>
        </row>
        <row r="43">
          <cell r="I43">
            <v>27</v>
          </cell>
          <cell r="K43">
            <v>40217</v>
          </cell>
        </row>
        <row r="44">
          <cell r="I44">
            <v>27.5</v>
          </cell>
          <cell r="K44">
            <v>40220</v>
          </cell>
        </row>
        <row r="45">
          <cell r="I45">
            <v>28</v>
          </cell>
          <cell r="K45">
            <v>40224</v>
          </cell>
        </row>
        <row r="46">
          <cell r="I46">
            <v>28.5</v>
          </cell>
          <cell r="K46">
            <v>40227</v>
          </cell>
        </row>
        <row r="47">
          <cell r="I47">
            <v>29</v>
          </cell>
          <cell r="K47">
            <v>40231</v>
          </cell>
        </row>
        <row r="48">
          <cell r="I48">
            <v>29.5</v>
          </cell>
          <cell r="K48">
            <v>40234</v>
          </cell>
        </row>
        <row r="49">
          <cell r="I49">
            <v>30</v>
          </cell>
          <cell r="K49">
            <v>40238</v>
          </cell>
        </row>
        <row r="50">
          <cell r="I50">
            <v>30.5</v>
          </cell>
          <cell r="K50">
            <v>40241</v>
          </cell>
        </row>
        <row r="51">
          <cell r="I51">
            <v>31</v>
          </cell>
          <cell r="K51">
            <v>40245</v>
          </cell>
        </row>
        <row r="52">
          <cell r="I52">
            <v>31.5</v>
          </cell>
          <cell r="K52">
            <v>40248</v>
          </cell>
        </row>
        <row r="53">
          <cell r="I53">
            <v>32</v>
          </cell>
          <cell r="K53">
            <v>40252</v>
          </cell>
        </row>
        <row r="54">
          <cell r="I54">
            <v>32.5</v>
          </cell>
          <cell r="K54">
            <v>40255</v>
          </cell>
        </row>
        <row r="55">
          <cell r="I55">
            <v>33</v>
          </cell>
          <cell r="K55">
            <v>40259</v>
          </cell>
        </row>
        <row r="56">
          <cell r="I56">
            <v>33.5</v>
          </cell>
          <cell r="K56">
            <v>40262</v>
          </cell>
        </row>
        <row r="57">
          <cell r="I57">
            <v>34</v>
          </cell>
          <cell r="K57">
            <v>40266</v>
          </cell>
        </row>
        <row r="58">
          <cell r="I58">
            <v>34.5</v>
          </cell>
          <cell r="K58">
            <v>40269</v>
          </cell>
        </row>
        <row r="59">
          <cell r="I59">
            <v>35</v>
          </cell>
          <cell r="K59">
            <v>40273</v>
          </cell>
        </row>
        <row r="60">
          <cell r="I60">
            <v>35.5</v>
          </cell>
          <cell r="K60">
            <v>40276</v>
          </cell>
        </row>
        <row r="61">
          <cell r="I61">
            <v>36</v>
          </cell>
          <cell r="K61">
            <v>40280</v>
          </cell>
        </row>
        <row r="62">
          <cell r="I62">
            <v>36.5</v>
          </cell>
          <cell r="K62">
            <v>40283</v>
          </cell>
        </row>
        <row r="63">
          <cell r="I63">
            <v>37</v>
          </cell>
          <cell r="K63">
            <v>40287</v>
          </cell>
        </row>
        <row r="64">
          <cell r="I64">
            <v>37.5</v>
          </cell>
          <cell r="K64">
            <v>40290</v>
          </cell>
        </row>
        <row r="65">
          <cell r="I65">
            <v>38</v>
          </cell>
          <cell r="K65">
            <v>40294</v>
          </cell>
        </row>
        <row r="66">
          <cell r="I66">
            <v>38.5</v>
          </cell>
          <cell r="K66">
            <v>40297</v>
          </cell>
        </row>
        <row r="67">
          <cell r="I67">
            <v>39</v>
          </cell>
          <cell r="K67">
            <v>40301</v>
          </cell>
        </row>
        <row r="68">
          <cell r="I68">
            <v>39.5</v>
          </cell>
          <cell r="K68">
            <v>40304</v>
          </cell>
        </row>
        <row r="69">
          <cell r="I69">
            <v>40</v>
          </cell>
          <cell r="K69">
            <v>40308</v>
          </cell>
        </row>
        <row r="70">
          <cell r="I70">
            <v>40.5</v>
          </cell>
          <cell r="K70">
            <v>40311</v>
          </cell>
        </row>
        <row r="71">
          <cell r="I71">
            <v>41</v>
          </cell>
          <cell r="K71">
            <v>40315</v>
          </cell>
        </row>
        <row r="72">
          <cell r="I72">
            <v>41.5</v>
          </cell>
          <cell r="K72">
            <v>40318</v>
          </cell>
        </row>
        <row r="73">
          <cell r="I73">
            <v>42</v>
          </cell>
          <cell r="K73">
            <v>40322</v>
          </cell>
        </row>
        <row r="74">
          <cell r="I74">
            <v>42.5</v>
          </cell>
          <cell r="K74">
            <v>40325</v>
          </cell>
        </row>
        <row r="75">
          <cell r="I75">
            <v>43</v>
          </cell>
          <cell r="K75">
            <v>40329</v>
          </cell>
        </row>
        <row r="76">
          <cell r="I76">
            <v>43.5</v>
          </cell>
          <cell r="K76">
            <v>40332</v>
          </cell>
        </row>
        <row r="77">
          <cell r="I77">
            <v>44</v>
          </cell>
          <cell r="K77">
            <v>40336</v>
          </cell>
        </row>
        <row r="78">
          <cell r="I78">
            <v>44.5</v>
          </cell>
          <cell r="K78">
            <v>40339</v>
          </cell>
        </row>
        <row r="79">
          <cell r="I79">
            <v>45</v>
          </cell>
          <cell r="K79">
            <v>40343</v>
          </cell>
        </row>
        <row r="80">
          <cell r="I80">
            <v>45.5</v>
          </cell>
          <cell r="K80">
            <v>40346</v>
          </cell>
        </row>
        <row r="81">
          <cell r="I81">
            <v>46</v>
          </cell>
          <cell r="K81">
            <v>40350</v>
          </cell>
        </row>
        <row r="82">
          <cell r="I82">
            <v>46.5</v>
          </cell>
          <cell r="K82">
            <v>40353</v>
          </cell>
        </row>
        <row r="83">
          <cell r="I83">
            <v>47</v>
          </cell>
          <cell r="K83">
            <v>40357</v>
          </cell>
        </row>
        <row r="84">
          <cell r="I84">
            <v>47.5</v>
          </cell>
          <cell r="K84">
            <v>40360</v>
          </cell>
        </row>
        <row r="85">
          <cell r="I85">
            <v>48</v>
          </cell>
          <cell r="K85">
            <v>40364</v>
          </cell>
        </row>
        <row r="86">
          <cell r="I86">
            <v>48.5</v>
          </cell>
          <cell r="K86">
            <v>40367</v>
          </cell>
        </row>
        <row r="87">
          <cell r="I87">
            <v>49</v>
          </cell>
          <cell r="K87">
            <v>40371</v>
          </cell>
        </row>
        <row r="88">
          <cell r="I88">
            <v>49.5</v>
          </cell>
          <cell r="K88">
            <v>40374</v>
          </cell>
        </row>
        <row r="89">
          <cell r="I89">
            <v>50</v>
          </cell>
          <cell r="K89">
            <v>40378</v>
          </cell>
        </row>
        <row r="90">
          <cell r="I90">
            <v>50.5</v>
          </cell>
          <cell r="K90">
            <v>40381</v>
          </cell>
        </row>
        <row r="91">
          <cell r="I91">
            <v>51</v>
          </cell>
          <cell r="K91">
            <v>40385</v>
          </cell>
        </row>
        <row r="92">
          <cell r="I92">
            <v>51.5</v>
          </cell>
          <cell r="K92">
            <v>40388</v>
          </cell>
        </row>
        <row r="93">
          <cell r="I93">
            <v>52</v>
          </cell>
          <cell r="K93">
            <v>40392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SDL PCGD Thi HKy"/>
      <sheetName val="ThoigianThi"/>
      <sheetName val="Mau"/>
      <sheetName val="01"/>
      <sheetName val="02"/>
    </sheetNames>
    <sheetDataSet>
      <sheetData sheetId="0">
        <row r="7">
          <cell r="I7">
            <v>9</v>
          </cell>
          <cell r="J7" t="str">
            <v>1-7</v>
          </cell>
          <cell r="K7">
            <v>40091</v>
          </cell>
        </row>
        <row r="8">
          <cell r="I8">
            <v>9.5</v>
          </cell>
          <cell r="K8">
            <v>40094</v>
          </cell>
        </row>
        <row r="9">
          <cell r="I9">
            <v>10</v>
          </cell>
          <cell r="K9">
            <v>40098</v>
          </cell>
        </row>
        <row r="10">
          <cell r="I10">
            <v>10.5</v>
          </cell>
          <cell r="K10">
            <v>40101</v>
          </cell>
        </row>
        <row r="11">
          <cell r="I11">
            <v>11</v>
          </cell>
          <cell r="K11">
            <v>40105</v>
          </cell>
        </row>
        <row r="12">
          <cell r="I12">
            <v>11.5</v>
          </cell>
          <cell r="K12">
            <v>40108</v>
          </cell>
        </row>
        <row r="13">
          <cell r="I13">
            <v>12</v>
          </cell>
          <cell r="K13">
            <v>40112</v>
          </cell>
        </row>
        <row r="14">
          <cell r="I14">
            <v>12.5</v>
          </cell>
          <cell r="K14">
            <v>40115</v>
          </cell>
        </row>
        <row r="15">
          <cell r="I15">
            <v>13</v>
          </cell>
          <cell r="K15">
            <v>40119</v>
          </cell>
        </row>
        <row r="16">
          <cell r="I16">
            <v>13.5</v>
          </cell>
          <cell r="K16">
            <v>40122</v>
          </cell>
        </row>
        <row r="17">
          <cell r="I17">
            <v>14</v>
          </cell>
          <cell r="K17">
            <v>40126</v>
          </cell>
        </row>
        <row r="18">
          <cell r="I18">
            <v>14.5</v>
          </cell>
          <cell r="K18">
            <v>40129</v>
          </cell>
        </row>
        <row r="19">
          <cell r="I19">
            <v>15</v>
          </cell>
          <cell r="K19">
            <v>40133</v>
          </cell>
        </row>
        <row r="20">
          <cell r="I20">
            <v>15.5</v>
          </cell>
          <cell r="K20">
            <v>40136</v>
          </cell>
        </row>
        <row r="21">
          <cell r="I21">
            <v>16</v>
          </cell>
          <cell r="K21">
            <v>40140</v>
          </cell>
        </row>
        <row r="22">
          <cell r="I22">
            <v>16.5</v>
          </cell>
          <cell r="K22">
            <v>40143</v>
          </cell>
        </row>
        <row r="23">
          <cell r="I23">
            <v>17</v>
          </cell>
          <cell r="K23">
            <v>40147</v>
          </cell>
        </row>
        <row r="24">
          <cell r="I24">
            <v>17.5</v>
          </cell>
          <cell r="K24">
            <v>40150</v>
          </cell>
        </row>
        <row r="25">
          <cell r="I25">
            <v>18</v>
          </cell>
          <cell r="K25">
            <v>40154</v>
          </cell>
        </row>
        <row r="26">
          <cell r="I26">
            <v>18.5</v>
          </cell>
          <cell r="K26">
            <v>40157</v>
          </cell>
        </row>
        <row r="27">
          <cell r="I27">
            <v>19</v>
          </cell>
          <cell r="K27">
            <v>40161</v>
          </cell>
        </row>
        <row r="28">
          <cell r="I28">
            <v>19.5</v>
          </cell>
          <cell r="K28">
            <v>40164</v>
          </cell>
        </row>
        <row r="29">
          <cell r="I29">
            <v>20</v>
          </cell>
          <cell r="K29">
            <v>40168</v>
          </cell>
        </row>
        <row r="30">
          <cell r="I30">
            <v>20.5</v>
          </cell>
          <cell r="K30">
            <v>40171</v>
          </cell>
        </row>
        <row r="31">
          <cell r="I31">
            <v>21</v>
          </cell>
          <cell r="K31">
            <v>40175</v>
          </cell>
        </row>
        <row r="32">
          <cell r="I32">
            <v>21.5</v>
          </cell>
          <cell r="K32">
            <v>40178</v>
          </cell>
        </row>
        <row r="33">
          <cell r="I33">
            <v>22</v>
          </cell>
          <cell r="K33">
            <v>40182</v>
          </cell>
        </row>
        <row r="34">
          <cell r="I34">
            <v>22.5</v>
          </cell>
          <cell r="K34">
            <v>40185</v>
          </cell>
        </row>
        <row r="35">
          <cell r="I35">
            <v>23</v>
          </cell>
          <cell r="K35">
            <v>40189</v>
          </cell>
        </row>
        <row r="36">
          <cell r="I36">
            <v>23.5</v>
          </cell>
          <cell r="K36">
            <v>40192</v>
          </cell>
        </row>
        <row r="37">
          <cell r="I37">
            <v>24</v>
          </cell>
          <cell r="K37">
            <v>40196</v>
          </cell>
        </row>
        <row r="38">
          <cell r="I38">
            <v>24.5</v>
          </cell>
          <cell r="K38">
            <v>40199</v>
          </cell>
        </row>
        <row r="39">
          <cell r="I39">
            <v>25</v>
          </cell>
          <cell r="K39">
            <v>40203</v>
          </cell>
        </row>
        <row r="40">
          <cell r="I40">
            <v>25.5</v>
          </cell>
          <cell r="K40">
            <v>40206</v>
          </cell>
        </row>
        <row r="41">
          <cell r="I41">
            <v>26</v>
          </cell>
          <cell r="K41">
            <v>40210</v>
          </cell>
        </row>
        <row r="42">
          <cell r="I42">
            <v>26.5</v>
          </cell>
          <cell r="K42">
            <v>40213</v>
          </cell>
        </row>
        <row r="43">
          <cell r="I43">
            <v>27</v>
          </cell>
          <cell r="K43">
            <v>40217</v>
          </cell>
        </row>
        <row r="44">
          <cell r="I44">
            <v>27.5</v>
          </cell>
          <cell r="K44">
            <v>40220</v>
          </cell>
        </row>
        <row r="45">
          <cell r="I45">
            <v>28</v>
          </cell>
          <cell r="K45">
            <v>40224</v>
          </cell>
        </row>
        <row r="46">
          <cell r="I46">
            <v>28.5</v>
          </cell>
          <cell r="K46">
            <v>40227</v>
          </cell>
        </row>
        <row r="47">
          <cell r="I47">
            <v>29</v>
          </cell>
          <cell r="K47">
            <v>40231</v>
          </cell>
        </row>
        <row r="48">
          <cell r="I48">
            <v>29.5</v>
          </cell>
          <cell r="K48">
            <v>40234</v>
          </cell>
        </row>
        <row r="49">
          <cell r="I49">
            <v>30</v>
          </cell>
          <cell r="K49">
            <v>40238</v>
          </cell>
        </row>
        <row r="50">
          <cell r="I50">
            <v>30.5</v>
          </cell>
          <cell r="K50">
            <v>40241</v>
          </cell>
        </row>
        <row r="51">
          <cell r="I51">
            <v>31</v>
          </cell>
          <cell r="K51">
            <v>40245</v>
          </cell>
        </row>
        <row r="52">
          <cell r="I52">
            <v>31.5</v>
          </cell>
          <cell r="K52">
            <v>40248</v>
          </cell>
        </row>
        <row r="53">
          <cell r="I53">
            <v>32</v>
          </cell>
          <cell r="K53">
            <v>40252</v>
          </cell>
        </row>
        <row r="54">
          <cell r="I54">
            <v>32.5</v>
          </cell>
          <cell r="K54">
            <v>40255</v>
          </cell>
        </row>
        <row r="55">
          <cell r="I55">
            <v>33</v>
          </cell>
          <cell r="K55">
            <v>40259</v>
          </cell>
        </row>
        <row r="56">
          <cell r="I56">
            <v>33.5</v>
          </cell>
          <cell r="K56">
            <v>40262</v>
          </cell>
        </row>
        <row r="57">
          <cell r="I57">
            <v>34</v>
          </cell>
          <cell r="K57">
            <v>40266</v>
          </cell>
        </row>
        <row r="58">
          <cell r="I58">
            <v>34.5</v>
          </cell>
          <cell r="K58">
            <v>40269</v>
          </cell>
        </row>
        <row r="59">
          <cell r="I59">
            <v>35</v>
          </cell>
          <cell r="K59">
            <v>40273</v>
          </cell>
        </row>
        <row r="60">
          <cell r="I60">
            <v>35.5</v>
          </cell>
          <cell r="K60">
            <v>40276</v>
          </cell>
        </row>
        <row r="61">
          <cell r="I61">
            <v>36</v>
          </cell>
          <cell r="K61">
            <v>40280</v>
          </cell>
        </row>
        <row r="62">
          <cell r="I62">
            <v>36.5</v>
          </cell>
          <cell r="K62">
            <v>40283</v>
          </cell>
        </row>
        <row r="63">
          <cell r="I63">
            <v>37</v>
          </cell>
          <cell r="K63">
            <v>40287</v>
          </cell>
        </row>
        <row r="64">
          <cell r="I64">
            <v>37.5</v>
          </cell>
          <cell r="K64">
            <v>40290</v>
          </cell>
        </row>
        <row r="65">
          <cell r="I65">
            <v>38</v>
          </cell>
          <cell r="K65">
            <v>40294</v>
          </cell>
        </row>
        <row r="66">
          <cell r="I66">
            <v>38.5</v>
          </cell>
          <cell r="K66">
            <v>40297</v>
          </cell>
        </row>
        <row r="67">
          <cell r="I67">
            <v>39</v>
          </cell>
          <cell r="K67">
            <v>40301</v>
          </cell>
        </row>
        <row r="68">
          <cell r="I68">
            <v>39.5</v>
          </cell>
          <cell r="K68">
            <v>40304</v>
          </cell>
        </row>
        <row r="69">
          <cell r="I69">
            <v>40</v>
          </cell>
          <cell r="K69">
            <v>40308</v>
          </cell>
        </row>
        <row r="70">
          <cell r="I70">
            <v>40.5</v>
          </cell>
          <cell r="K70">
            <v>40311</v>
          </cell>
        </row>
        <row r="71">
          <cell r="I71">
            <v>41</v>
          </cell>
          <cell r="K71">
            <v>40315</v>
          </cell>
        </row>
        <row r="72">
          <cell r="I72">
            <v>41.5</v>
          </cell>
          <cell r="K72">
            <v>40318</v>
          </cell>
        </row>
        <row r="73">
          <cell r="I73">
            <v>42</v>
          </cell>
          <cell r="K73">
            <v>40322</v>
          </cell>
        </row>
        <row r="74">
          <cell r="I74">
            <v>42.5</v>
          </cell>
          <cell r="K74">
            <v>40325</v>
          </cell>
        </row>
        <row r="75">
          <cell r="I75">
            <v>43</v>
          </cell>
          <cell r="K75">
            <v>40329</v>
          </cell>
        </row>
        <row r="76">
          <cell r="I76">
            <v>43.5</v>
          </cell>
          <cell r="K76">
            <v>40332</v>
          </cell>
        </row>
        <row r="77">
          <cell r="I77">
            <v>44</v>
          </cell>
          <cell r="K77">
            <v>40336</v>
          </cell>
        </row>
        <row r="78">
          <cell r="I78">
            <v>44.5</v>
          </cell>
          <cell r="K78">
            <v>40339</v>
          </cell>
        </row>
        <row r="79">
          <cell r="I79">
            <v>45</v>
          </cell>
          <cell r="K79">
            <v>40343</v>
          </cell>
        </row>
        <row r="80">
          <cell r="I80">
            <v>45.5</v>
          </cell>
          <cell r="K80">
            <v>40346</v>
          </cell>
        </row>
        <row r="81">
          <cell r="I81">
            <v>46</v>
          </cell>
          <cell r="K81">
            <v>40350</v>
          </cell>
        </row>
        <row r="82">
          <cell r="I82">
            <v>46.5</v>
          </cell>
          <cell r="K82">
            <v>40353</v>
          </cell>
        </row>
        <row r="83">
          <cell r="I83">
            <v>47</v>
          </cell>
          <cell r="K83">
            <v>40357</v>
          </cell>
        </row>
        <row r="84">
          <cell r="I84">
            <v>47.5</v>
          </cell>
          <cell r="K84">
            <v>40360</v>
          </cell>
        </row>
        <row r="85">
          <cell r="I85">
            <v>48</v>
          </cell>
          <cell r="K85">
            <v>40364</v>
          </cell>
        </row>
        <row r="86">
          <cell r="I86">
            <v>48.5</v>
          </cell>
          <cell r="K86">
            <v>40367</v>
          </cell>
        </row>
        <row r="87">
          <cell r="I87">
            <v>49</v>
          </cell>
          <cell r="K87">
            <v>40371</v>
          </cell>
        </row>
        <row r="88">
          <cell r="I88">
            <v>49.5</v>
          </cell>
          <cell r="K88">
            <v>40374</v>
          </cell>
        </row>
        <row r="89">
          <cell r="I89">
            <v>50</v>
          </cell>
          <cell r="K89">
            <v>40378</v>
          </cell>
        </row>
        <row r="90">
          <cell r="I90">
            <v>50.5</v>
          </cell>
          <cell r="K90">
            <v>40381</v>
          </cell>
        </row>
        <row r="91">
          <cell r="I91">
            <v>51</v>
          </cell>
          <cell r="K91">
            <v>40385</v>
          </cell>
        </row>
        <row r="92">
          <cell r="I92">
            <v>51.5</v>
          </cell>
          <cell r="K92">
            <v>40388</v>
          </cell>
        </row>
        <row r="93">
          <cell r="I93">
            <v>52</v>
          </cell>
          <cell r="K93">
            <v>40392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6 ky 2"/>
      <sheetName val="Mau 5 ky 1"/>
      <sheetName val="Mau 4 ky 1"/>
      <sheetName val="Mau 3 ky 1"/>
      <sheetName val="To 1"/>
      <sheetName val="To 3"/>
      <sheetName val="To 2"/>
      <sheetName val="thang 12"/>
      <sheetName val="thong ke theo thang 1"/>
    </sheetNames>
    <sheetDataSet>
      <sheetData sheetId="0"/>
      <sheetData sheetId="1"/>
      <sheetData sheetId="2"/>
      <sheetData sheetId="3"/>
      <sheetData sheetId="4">
        <row r="4">
          <cell r="M4" t="str">
            <v>Coi thi</v>
          </cell>
          <cell r="N4" t="str">
            <v>Chấm thi</v>
          </cell>
          <cell r="P4" t="str">
            <v>Vinh</v>
          </cell>
          <cell r="Q4" t="str">
            <v>Phương</v>
          </cell>
          <cell r="R4" t="str">
            <v>Hải</v>
          </cell>
          <cell r="S4" t="str">
            <v>Đ.Hiền</v>
          </cell>
          <cell r="T4" t="str">
            <v>P.Hiền</v>
          </cell>
          <cell r="U4" t="str">
            <v>Cúc</v>
          </cell>
          <cell r="V4" t="str">
            <v>Duyên</v>
          </cell>
          <cell r="W4" t="str">
            <v>Thuận</v>
          </cell>
          <cell r="X4" t="str">
            <v>Lĩnh</v>
          </cell>
        </row>
      </sheetData>
      <sheetData sheetId="5"/>
      <sheetData sheetId="6">
        <row r="5">
          <cell r="M5">
            <v>1.2</v>
          </cell>
        </row>
      </sheetData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9"/>
      <sheetName val="Mau 8"/>
      <sheetName val="CANAM"/>
      <sheetName val="Mau 1 KI"/>
      <sheetName val="Mau 4vky 1"/>
      <sheetName val="Mau 3 ky 1"/>
      <sheetName val="Mau 5 ky 1"/>
      <sheetName val="Mau 6 ky 1 "/>
      <sheetName val="T.Phú KI"/>
      <sheetName val="T.Vinh KI"/>
      <sheetName val="C.Phương KI"/>
      <sheetName val="C.LĩnhKI"/>
      <sheetName val="C.Thuận KI"/>
      <sheetName val="C.Phiền KI"/>
      <sheetName val="C.Đ.Hiền KI"/>
      <sheetName val="C.Duyên KI"/>
      <sheetName val="C.Hải KI"/>
      <sheetName val="C.Cúc KI"/>
      <sheetName val="Mau 4 ky 2"/>
      <sheetName val="Mau 3 ky 2"/>
      <sheetName val="Mau 5 ky 2"/>
      <sheetName val="Mau 6 ky 2"/>
      <sheetName val="Mau 1 KII"/>
      <sheetName val="T.Phú KII"/>
      <sheetName val="T.Vinh KII"/>
      <sheetName val="C.Phương KII"/>
      <sheetName val="C.Lĩnh KII"/>
      <sheetName val="C.Thuận KII"/>
      <sheetName val="C.Phiền KII"/>
      <sheetName val="C.Đ.Hiền KII"/>
      <sheetName val="C.Duyên KII"/>
      <sheetName val="C.Hải KII"/>
      <sheetName val="C.Cúc KII"/>
      <sheetName val="C.T.Nhung"/>
      <sheetName val="Sheet1"/>
      <sheetName val="Sheet2"/>
      <sheetName val="Sheet3"/>
      <sheetName val="Sheet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8">
          <cell r="C18">
            <v>24.9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số 04"/>
      <sheetName val="Mâu 4 kỳ II"/>
      <sheetName val="Mẫu 3 kỳ II"/>
      <sheetName val="Tháng 6"/>
      <sheetName val="Tháng 7"/>
      <sheetName val="Tháng 8"/>
    </sheetNames>
    <sheetDataSet>
      <sheetData sheetId="0" refreshError="1">
        <row r="42">
          <cell r="R42">
            <v>1.2</v>
          </cell>
          <cell r="T42">
            <v>5.7</v>
          </cell>
          <cell r="U42">
            <v>2.7</v>
          </cell>
          <cell r="AG42">
            <v>22.200000000000003</v>
          </cell>
          <cell r="AJ42">
            <v>26.8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9" sqref="G9"/>
    </sheetView>
  </sheetViews>
  <sheetFormatPr defaultRowHeight="15.75"/>
  <cols>
    <col min="1" max="1" width="4.85546875" style="90" customWidth="1"/>
    <col min="2" max="2" width="20.42578125" style="90" customWidth="1"/>
    <col min="3" max="3" width="11.28515625" style="90" customWidth="1"/>
    <col min="4" max="4" width="9.42578125" style="90" customWidth="1"/>
    <col min="5" max="5" width="11.140625" style="90" customWidth="1"/>
    <col min="6" max="6" width="13.42578125" style="90" customWidth="1"/>
    <col min="7" max="7" width="14.140625" style="90" customWidth="1"/>
    <col min="8" max="8" width="9.42578125" style="90" customWidth="1"/>
    <col min="9" max="9" width="10" style="90" customWidth="1"/>
    <col min="10" max="10" width="13.140625" style="90" customWidth="1"/>
    <col min="11" max="11" width="9.28515625" style="90" customWidth="1"/>
    <col min="12" max="256" width="9.140625" style="90"/>
    <col min="257" max="257" width="4.85546875" style="90" customWidth="1"/>
    <col min="258" max="258" width="20.42578125" style="90" customWidth="1"/>
    <col min="259" max="259" width="11.28515625" style="90" customWidth="1"/>
    <col min="260" max="260" width="9.42578125" style="90" customWidth="1"/>
    <col min="261" max="261" width="11.140625" style="90" customWidth="1"/>
    <col min="262" max="262" width="13.42578125" style="90" customWidth="1"/>
    <col min="263" max="263" width="14.140625" style="90" customWidth="1"/>
    <col min="264" max="264" width="9.42578125" style="90" customWidth="1"/>
    <col min="265" max="265" width="10" style="90" customWidth="1"/>
    <col min="266" max="266" width="13.140625" style="90" customWidth="1"/>
    <col min="267" max="267" width="9.28515625" style="90" customWidth="1"/>
    <col min="268" max="512" width="9.140625" style="90"/>
    <col min="513" max="513" width="4.85546875" style="90" customWidth="1"/>
    <col min="514" max="514" width="20.42578125" style="90" customWidth="1"/>
    <col min="515" max="515" width="11.28515625" style="90" customWidth="1"/>
    <col min="516" max="516" width="9.42578125" style="90" customWidth="1"/>
    <col min="517" max="517" width="11.140625" style="90" customWidth="1"/>
    <col min="518" max="518" width="13.42578125" style="90" customWidth="1"/>
    <col min="519" max="519" width="14.140625" style="90" customWidth="1"/>
    <col min="520" max="520" width="9.42578125" style="90" customWidth="1"/>
    <col min="521" max="521" width="10" style="90" customWidth="1"/>
    <col min="522" max="522" width="13.140625" style="90" customWidth="1"/>
    <col min="523" max="523" width="9.28515625" style="90" customWidth="1"/>
    <col min="524" max="768" width="9.140625" style="90"/>
    <col min="769" max="769" width="4.85546875" style="90" customWidth="1"/>
    <col min="770" max="770" width="20.42578125" style="90" customWidth="1"/>
    <col min="771" max="771" width="11.28515625" style="90" customWidth="1"/>
    <col min="772" max="772" width="9.42578125" style="90" customWidth="1"/>
    <col min="773" max="773" width="11.140625" style="90" customWidth="1"/>
    <col min="774" max="774" width="13.42578125" style="90" customWidth="1"/>
    <col min="775" max="775" width="14.140625" style="90" customWidth="1"/>
    <col min="776" max="776" width="9.42578125" style="90" customWidth="1"/>
    <col min="777" max="777" width="10" style="90" customWidth="1"/>
    <col min="778" max="778" width="13.140625" style="90" customWidth="1"/>
    <col min="779" max="779" width="9.28515625" style="90" customWidth="1"/>
    <col min="780" max="1024" width="9.140625" style="90"/>
    <col min="1025" max="1025" width="4.85546875" style="90" customWidth="1"/>
    <col min="1026" max="1026" width="20.42578125" style="90" customWidth="1"/>
    <col min="1027" max="1027" width="11.28515625" style="90" customWidth="1"/>
    <col min="1028" max="1028" width="9.42578125" style="90" customWidth="1"/>
    <col min="1029" max="1029" width="11.140625" style="90" customWidth="1"/>
    <col min="1030" max="1030" width="13.42578125" style="90" customWidth="1"/>
    <col min="1031" max="1031" width="14.140625" style="90" customWidth="1"/>
    <col min="1032" max="1032" width="9.42578125" style="90" customWidth="1"/>
    <col min="1033" max="1033" width="10" style="90" customWidth="1"/>
    <col min="1034" max="1034" width="13.140625" style="90" customWidth="1"/>
    <col min="1035" max="1035" width="9.28515625" style="90" customWidth="1"/>
    <col min="1036" max="1280" width="9.140625" style="90"/>
    <col min="1281" max="1281" width="4.85546875" style="90" customWidth="1"/>
    <col min="1282" max="1282" width="20.42578125" style="90" customWidth="1"/>
    <col min="1283" max="1283" width="11.28515625" style="90" customWidth="1"/>
    <col min="1284" max="1284" width="9.42578125" style="90" customWidth="1"/>
    <col min="1285" max="1285" width="11.140625" style="90" customWidth="1"/>
    <col min="1286" max="1286" width="13.42578125" style="90" customWidth="1"/>
    <col min="1287" max="1287" width="14.140625" style="90" customWidth="1"/>
    <col min="1288" max="1288" width="9.42578125" style="90" customWidth="1"/>
    <col min="1289" max="1289" width="10" style="90" customWidth="1"/>
    <col min="1290" max="1290" width="13.140625" style="90" customWidth="1"/>
    <col min="1291" max="1291" width="9.28515625" style="90" customWidth="1"/>
    <col min="1292" max="1536" width="9.140625" style="90"/>
    <col min="1537" max="1537" width="4.85546875" style="90" customWidth="1"/>
    <col min="1538" max="1538" width="20.42578125" style="90" customWidth="1"/>
    <col min="1539" max="1539" width="11.28515625" style="90" customWidth="1"/>
    <col min="1540" max="1540" width="9.42578125" style="90" customWidth="1"/>
    <col min="1541" max="1541" width="11.140625" style="90" customWidth="1"/>
    <col min="1542" max="1542" width="13.42578125" style="90" customWidth="1"/>
    <col min="1543" max="1543" width="14.140625" style="90" customWidth="1"/>
    <col min="1544" max="1544" width="9.42578125" style="90" customWidth="1"/>
    <col min="1545" max="1545" width="10" style="90" customWidth="1"/>
    <col min="1546" max="1546" width="13.140625" style="90" customWidth="1"/>
    <col min="1547" max="1547" width="9.28515625" style="90" customWidth="1"/>
    <col min="1548" max="1792" width="9.140625" style="90"/>
    <col min="1793" max="1793" width="4.85546875" style="90" customWidth="1"/>
    <col min="1794" max="1794" width="20.42578125" style="90" customWidth="1"/>
    <col min="1795" max="1795" width="11.28515625" style="90" customWidth="1"/>
    <col min="1796" max="1796" width="9.42578125" style="90" customWidth="1"/>
    <col min="1797" max="1797" width="11.140625" style="90" customWidth="1"/>
    <col min="1798" max="1798" width="13.42578125" style="90" customWidth="1"/>
    <col min="1799" max="1799" width="14.140625" style="90" customWidth="1"/>
    <col min="1800" max="1800" width="9.42578125" style="90" customWidth="1"/>
    <col min="1801" max="1801" width="10" style="90" customWidth="1"/>
    <col min="1802" max="1802" width="13.140625" style="90" customWidth="1"/>
    <col min="1803" max="1803" width="9.28515625" style="90" customWidth="1"/>
    <col min="1804" max="2048" width="9.140625" style="90"/>
    <col min="2049" max="2049" width="4.85546875" style="90" customWidth="1"/>
    <col min="2050" max="2050" width="20.42578125" style="90" customWidth="1"/>
    <col min="2051" max="2051" width="11.28515625" style="90" customWidth="1"/>
    <col min="2052" max="2052" width="9.42578125" style="90" customWidth="1"/>
    <col min="2053" max="2053" width="11.140625" style="90" customWidth="1"/>
    <col min="2054" max="2054" width="13.42578125" style="90" customWidth="1"/>
    <col min="2055" max="2055" width="14.140625" style="90" customWidth="1"/>
    <col min="2056" max="2056" width="9.42578125" style="90" customWidth="1"/>
    <col min="2057" max="2057" width="10" style="90" customWidth="1"/>
    <col min="2058" max="2058" width="13.140625" style="90" customWidth="1"/>
    <col min="2059" max="2059" width="9.28515625" style="90" customWidth="1"/>
    <col min="2060" max="2304" width="9.140625" style="90"/>
    <col min="2305" max="2305" width="4.85546875" style="90" customWidth="1"/>
    <col min="2306" max="2306" width="20.42578125" style="90" customWidth="1"/>
    <col min="2307" max="2307" width="11.28515625" style="90" customWidth="1"/>
    <col min="2308" max="2308" width="9.42578125" style="90" customWidth="1"/>
    <col min="2309" max="2309" width="11.140625" style="90" customWidth="1"/>
    <col min="2310" max="2310" width="13.42578125" style="90" customWidth="1"/>
    <col min="2311" max="2311" width="14.140625" style="90" customWidth="1"/>
    <col min="2312" max="2312" width="9.42578125" style="90" customWidth="1"/>
    <col min="2313" max="2313" width="10" style="90" customWidth="1"/>
    <col min="2314" max="2314" width="13.140625" style="90" customWidth="1"/>
    <col min="2315" max="2315" width="9.28515625" style="90" customWidth="1"/>
    <col min="2316" max="2560" width="9.140625" style="90"/>
    <col min="2561" max="2561" width="4.85546875" style="90" customWidth="1"/>
    <col min="2562" max="2562" width="20.42578125" style="90" customWidth="1"/>
    <col min="2563" max="2563" width="11.28515625" style="90" customWidth="1"/>
    <col min="2564" max="2564" width="9.42578125" style="90" customWidth="1"/>
    <col min="2565" max="2565" width="11.140625" style="90" customWidth="1"/>
    <col min="2566" max="2566" width="13.42578125" style="90" customWidth="1"/>
    <col min="2567" max="2567" width="14.140625" style="90" customWidth="1"/>
    <col min="2568" max="2568" width="9.42578125" style="90" customWidth="1"/>
    <col min="2569" max="2569" width="10" style="90" customWidth="1"/>
    <col min="2570" max="2570" width="13.140625" style="90" customWidth="1"/>
    <col min="2571" max="2571" width="9.28515625" style="90" customWidth="1"/>
    <col min="2572" max="2816" width="9.140625" style="90"/>
    <col min="2817" max="2817" width="4.85546875" style="90" customWidth="1"/>
    <col min="2818" max="2818" width="20.42578125" style="90" customWidth="1"/>
    <col min="2819" max="2819" width="11.28515625" style="90" customWidth="1"/>
    <col min="2820" max="2820" width="9.42578125" style="90" customWidth="1"/>
    <col min="2821" max="2821" width="11.140625" style="90" customWidth="1"/>
    <col min="2822" max="2822" width="13.42578125" style="90" customWidth="1"/>
    <col min="2823" max="2823" width="14.140625" style="90" customWidth="1"/>
    <col min="2824" max="2824" width="9.42578125" style="90" customWidth="1"/>
    <col min="2825" max="2825" width="10" style="90" customWidth="1"/>
    <col min="2826" max="2826" width="13.140625" style="90" customWidth="1"/>
    <col min="2827" max="2827" width="9.28515625" style="90" customWidth="1"/>
    <col min="2828" max="3072" width="9.140625" style="90"/>
    <col min="3073" max="3073" width="4.85546875" style="90" customWidth="1"/>
    <col min="3074" max="3074" width="20.42578125" style="90" customWidth="1"/>
    <col min="3075" max="3075" width="11.28515625" style="90" customWidth="1"/>
    <col min="3076" max="3076" width="9.42578125" style="90" customWidth="1"/>
    <col min="3077" max="3077" width="11.140625" style="90" customWidth="1"/>
    <col min="3078" max="3078" width="13.42578125" style="90" customWidth="1"/>
    <col min="3079" max="3079" width="14.140625" style="90" customWidth="1"/>
    <col min="3080" max="3080" width="9.42578125" style="90" customWidth="1"/>
    <col min="3081" max="3081" width="10" style="90" customWidth="1"/>
    <col min="3082" max="3082" width="13.140625" style="90" customWidth="1"/>
    <col min="3083" max="3083" width="9.28515625" style="90" customWidth="1"/>
    <col min="3084" max="3328" width="9.140625" style="90"/>
    <col min="3329" max="3329" width="4.85546875" style="90" customWidth="1"/>
    <col min="3330" max="3330" width="20.42578125" style="90" customWidth="1"/>
    <col min="3331" max="3331" width="11.28515625" style="90" customWidth="1"/>
    <col min="3332" max="3332" width="9.42578125" style="90" customWidth="1"/>
    <col min="3333" max="3333" width="11.140625" style="90" customWidth="1"/>
    <col min="3334" max="3334" width="13.42578125" style="90" customWidth="1"/>
    <col min="3335" max="3335" width="14.140625" style="90" customWidth="1"/>
    <col min="3336" max="3336" width="9.42578125" style="90" customWidth="1"/>
    <col min="3337" max="3337" width="10" style="90" customWidth="1"/>
    <col min="3338" max="3338" width="13.140625" style="90" customWidth="1"/>
    <col min="3339" max="3339" width="9.28515625" style="90" customWidth="1"/>
    <col min="3340" max="3584" width="9.140625" style="90"/>
    <col min="3585" max="3585" width="4.85546875" style="90" customWidth="1"/>
    <col min="3586" max="3586" width="20.42578125" style="90" customWidth="1"/>
    <col min="3587" max="3587" width="11.28515625" style="90" customWidth="1"/>
    <col min="3588" max="3588" width="9.42578125" style="90" customWidth="1"/>
    <col min="3589" max="3589" width="11.140625" style="90" customWidth="1"/>
    <col min="3590" max="3590" width="13.42578125" style="90" customWidth="1"/>
    <col min="3591" max="3591" width="14.140625" style="90" customWidth="1"/>
    <col min="3592" max="3592" width="9.42578125" style="90" customWidth="1"/>
    <col min="3593" max="3593" width="10" style="90" customWidth="1"/>
    <col min="3594" max="3594" width="13.140625" style="90" customWidth="1"/>
    <col min="3595" max="3595" width="9.28515625" style="90" customWidth="1"/>
    <col min="3596" max="3840" width="9.140625" style="90"/>
    <col min="3841" max="3841" width="4.85546875" style="90" customWidth="1"/>
    <col min="3842" max="3842" width="20.42578125" style="90" customWidth="1"/>
    <col min="3843" max="3843" width="11.28515625" style="90" customWidth="1"/>
    <col min="3844" max="3844" width="9.42578125" style="90" customWidth="1"/>
    <col min="3845" max="3845" width="11.140625" style="90" customWidth="1"/>
    <col min="3846" max="3846" width="13.42578125" style="90" customWidth="1"/>
    <col min="3847" max="3847" width="14.140625" style="90" customWidth="1"/>
    <col min="3848" max="3848" width="9.42578125" style="90" customWidth="1"/>
    <col min="3849" max="3849" width="10" style="90" customWidth="1"/>
    <col min="3850" max="3850" width="13.140625" style="90" customWidth="1"/>
    <col min="3851" max="3851" width="9.28515625" style="90" customWidth="1"/>
    <col min="3852" max="4096" width="9.140625" style="90"/>
    <col min="4097" max="4097" width="4.85546875" style="90" customWidth="1"/>
    <col min="4098" max="4098" width="20.42578125" style="90" customWidth="1"/>
    <col min="4099" max="4099" width="11.28515625" style="90" customWidth="1"/>
    <col min="4100" max="4100" width="9.42578125" style="90" customWidth="1"/>
    <col min="4101" max="4101" width="11.140625" style="90" customWidth="1"/>
    <col min="4102" max="4102" width="13.42578125" style="90" customWidth="1"/>
    <col min="4103" max="4103" width="14.140625" style="90" customWidth="1"/>
    <col min="4104" max="4104" width="9.42578125" style="90" customWidth="1"/>
    <col min="4105" max="4105" width="10" style="90" customWidth="1"/>
    <col min="4106" max="4106" width="13.140625" style="90" customWidth="1"/>
    <col min="4107" max="4107" width="9.28515625" style="90" customWidth="1"/>
    <col min="4108" max="4352" width="9.140625" style="90"/>
    <col min="4353" max="4353" width="4.85546875" style="90" customWidth="1"/>
    <col min="4354" max="4354" width="20.42578125" style="90" customWidth="1"/>
    <col min="4355" max="4355" width="11.28515625" style="90" customWidth="1"/>
    <col min="4356" max="4356" width="9.42578125" style="90" customWidth="1"/>
    <col min="4357" max="4357" width="11.140625" style="90" customWidth="1"/>
    <col min="4358" max="4358" width="13.42578125" style="90" customWidth="1"/>
    <col min="4359" max="4359" width="14.140625" style="90" customWidth="1"/>
    <col min="4360" max="4360" width="9.42578125" style="90" customWidth="1"/>
    <col min="4361" max="4361" width="10" style="90" customWidth="1"/>
    <col min="4362" max="4362" width="13.140625" style="90" customWidth="1"/>
    <col min="4363" max="4363" width="9.28515625" style="90" customWidth="1"/>
    <col min="4364" max="4608" width="9.140625" style="90"/>
    <col min="4609" max="4609" width="4.85546875" style="90" customWidth="1"/>
    <col min="4610" max="4610" width="20.42578125" style="90" customWidth="1"/>
    <col min="4611" max="4611" width="11.28515625" style="90" customWidth="1"/>
    <col min="4612" max="4612" width="9.42578125" style="90" customWidth="1"/>
    <col min="4613" max="4613" width="11.140625" style="90" customWidth="1"/>
    <col min="4614" max="4614" width="13.42578125" style="90" customWidth="1"/>
    <col min="4615" max="4615" width="14.140625" style="90" customWidth="1"/>
    <col min="4616" max="4616" width="9.42578125" style="90" customWidth="1"/>
    <col min="4617" max="4617" width="10" style="90" customWidth="1"/>
    <col min="4618" max="4618" width="13.140625" style="90" customWidth="1"/>
    <col min="4619" max="4619" width="9.28515625" style="90" customWidth="1"/>
    <col min="4620" max="4864" width="9.140625" style="90"/>
    <col min="4865" max="4865" width="4.85546875" style="90" customWidth="1"/>
    <col min="4866" max="4866" width="20.42578125" style="90" customWidth="1"/>
    <col min="4867" max="4867" width="11.28515625" style="90" customWidth="1"/>
    <col min="4868" max="4868" width="9.42578125" style="90" customWidth="1"/>
    <col min="4869" max="4869" width="11.140625" style="90" customWidth="1"/>
    <col min="4870" max="4870" width="13.42578125" style="90" customWidth="1"/>
    <col min="4871" max="4871" width="14.140625" style="90" customWidth="1"/>
    <col min="4872" max="4872" width="9.42578125" style="90" customWidth="1"/>
    <col min="4873" max="4873" width="10" style="90" customWidth="1"/>
    <col min="4874" max="4874" width="13.140625" style="90" customWidth="1"/>
    <col min="4875" max="4875" width="9.28515625" style="90" customWidth="1"/>
    <col min="4876" max="5120" width="9.140625" style="90"/>
    <col min="5121" max="5121" width="4.85546875" style="90" customWidth="1"/>
    <col min="5122" max="5122" width="20.42578125" style="90" customWidth="1"/>
    <col min="5123" max="5123" width="11.28515625" style="90" customWidth="1"/>
    <col min="5124" max="5124" width="9.42578125" style="90" customWidth="1"/>
    <col min="5125" max="5125" width="11.140625" style="90" customWidth="1"/>
    <col min="5126" max="5126" width="13.42578125" style="90" customWidth="1"/>
    <col min="5127" max="5127" width="14.140625" style="90" customWidth="1"/>
    <col min="5128" max="5128" width="9.42578125" style="90" customWidth="1"/>
    <col min="5129" max="5129" width="10" style="90" customWidth="1"/>
    <col min="5130" max="5130" width="13.140625" style="90" customWidth="1"/>
    <col min="5131" max="5131" width="9.28515625" style="90" customWidth="1"/>
    <col min="5132" max="5376" width="9.140625" style="90"/>
    <col min="5377" max="5377" width="4.85546875" style="90" customWidth="1"/>
    <col min="5378" max="5378" width="20.42578125" style="90" customWidth="1"/>
    <col min="5379" max="5379" width="11.28515625" style="90" customWidth="1"/>
    <col min="5380" max="5380" width="9.42578125" style="90" customWidth="1"/>
    <col min="5381" max="5381" width="11.140625" style="90" customWidth="1"/>
    <col min="5382" max="5382" width="13.42578125" style="90" customWidth="1"/>
    <col min="5383" max="5383" width="14.140625" style="90" customWidth="1"/>
    <col min="5384" max="5384" width="9.42578125" style="90" customWidth="1"/>
    <col min="5385" max="5385" width="10" style="90" customWidth="1"/>
    <col min="5386" max="5386" width="13.140625" style="90" customWidth="1"/>
    <col min="5387" max="5387" width="9.28515625" style="90" customWidth="1"/>
    <col min="5388" max="5632" width="9.140625" style="90"/>
    <col min="5633" max="5633" width="4.85546875" style="90" customWidth="1"/>
    <col min="5634" max="5634" width="20.42578125" style="90" customWidth="1"/>
    <col min="5635" max="5635" width="11.28515625" style="90" customWidth="1"/>
    <col min="5636" max="5636" width="9.42578125" style="90" customWidth="1"/>
    <col min="5637" max="5637" width="11.140625" style="90" customWidth="1"/>
    <col min="5638" max="5638" width="13.42578125" style="90" customWidth="1"/>
    <col min="5639" max="5639" width="14.140625" style="90" customWidth="1"/>
    <col min="5640" max="5640" width="9.42578125" style="90" customWidth="1"/>
    <col min="5641" max="5641" width="10" style="90" customWidth="1"/>
    <col min="5642" max="5642" width="13.140625" style="90" customWidth="1"/>
    <col min="5643" max="5643" width="9.28515625" style="90" customWidth="1"/>
    <col min="5644" max="5888" width="9.140625" style="90"/>
    <col min="5889" max="5889" width="4.85546875" style="90" customWidth="1"/>
    <col min="5890" max="5890" width="20.42578125" style="90" customWidth="1"/>
    <col min="5891" max="5891" width="11.28515625" style="90" customWidth="1"/>
    <col min="5892" max="5892" width="9.42578125" style="90" customWidth="1"/>
    <col min="5893" max="5893" width="11.140625" style="90" customWidth="1"/>
    <col min="5894" max="5894" width="13.42578125" style="90" customWidth="1"/>
    <col min="5895" max="5895" width="14.140625" style="90" customWidth="1"/>
    <col min="5896" max="5896" width="9.42578125" style="90" customWidth="1"/>
    <col min="5897" max="5897" width="10" style="90" customWidth="1"/>
    <col min="5898" max="5898" width="13.140625" style="90" customWidth="1"/>
    <col min="5899" max="5899" width="9.28515625" style="90" customWidth="1"/>
    <col min="5900" max="6144" width="9.140625" style="90"/>
    <col min="6145" max="6145" width="4.85546875" style="90" customWidth="1"/>
    <col min="6146" max="6146" width="20.42578125" style="90" customWidth="1"/>
    <col min="6147" max="6147" width="11.28515625" style="90" customWidth="1"/>
    <col min="6148" max="6148" width="9.42578125" style="90" customWidth="1"/>
    <col min="6149" max="6149" width="11.140625" style="90" customWidth="1"/>
    <col min="6150" max="6150" width="13.42578125" style="90" customWidth="1"/>
    <col min="6151" max="6151" width="14.140625" style="90" customWidth="1"/>
    <col min="6152" max="6152" width="9.42578125" style="90" customWidth="1"/>
    <col min="6153" max="6153" width="10" style="90" customWidth="1"/>
    <col min="6154" max="6154" width="13.140625" style="90" customWidth="1"/>
    <col min="6155" max="6155" width="9.28515625" style="90" customWidth="1"/>
    <col min="6156" max="6400" width="9.140625" style="90"/>
    <col min="6401" max="6401" width="4.85546875" style="90" customWidth="1"/>
    <col min="6402" max="6402" width="20.42578125" style="90" customWidth="1"/>
    <col min="6403" max="6403" width="11.28515625" style="90" customWidth="1"/>
    <col min="6404" max="6404" width="9.42578125" style="90" customWidth="1"/>
    <col min="6405" max="6405" width="11.140625" style="90" customWidth="1"/>
    <col min="6406" max="6406" width="13.42578125" style="90" customWidth="1"/>
    <col min="6407" max="6407" width="14.140625" style="90" customWidth="1"/>
    <col min="6408" max="6408" width="9.42578125" style="90" customWidth="1"/>
    <col min="6409" max="6409" width="10" style="90" customWidth="1"/>
    <col min="6410" max="6410" width="13.140625" style="90" customWidth="1"/>
    <col min="6411" max="6411" width="9.28515625" style="90" customWidth="1"/>
    <col min="6412" max="6656" width="9.140625" style="90"/>
    <col min="6657" max="6657" width="4.85546875" style="90" customWidth="1"/>
    <col min="6658" max="6658" width="20.42578125" style="90" customWidth="1"/>
    <col min="6659" max="6659" width="11.28515625" style="90" customWidth="1"/>
    <col min="6660" max="6660" width="9.42578125" style="90" customWidth="1"/>
    <col min="6661" max="6661" width="11.140625" style="90" customWidth="1"/>
    <col min="6662" max="6662" width="13.42578125" style="90" customWidth="1"/>
    <col min="6663" max="6663" width="14.140625" style="90" customWidth="1"/>
    <col min="6664" max="6664" width="9.42578125" style="90" customWidth="1"/>
    <col min="6665" max="6665" width="10" style="90" customWidth="1"/>
    <col min="6666" max="6666" width="13.140625" style="90" customWidth="1"/>
    <col min="6667" max="6667" width="9.28515625" style="90" customWidth="1"/>
    <col min="6668" max="6912" width="9.140625" style="90"/>
    <col min="6913" max="6913" width="4.85546875" style="90" customWidth="1"/>
    <col min="6914" max="6914" width="20.42578125" style="90" customWidth="1"/>
    <col min="6915" max="6915" width="11.28515625" style="90" customWidth="1"/>
    <col min="6916" max="6916" width="9.42578125" style="90" customWidth="1"/>
    <col min="6917" max="6917" width="11.140625" style="90" customWidth="1"/>
    <col min="6918" max="6918" width="13.42578125" style="90" customWidth="1"/>
    <col min="6919" max="6919" width="14.140625" style="90" customWidth="1"/>
    <col min="6920" max="6920" width="9.42578125" style="90" customWidth="1"/>
    <col min="6921" max="6921" width="10" style="90" customWidth="1"/>
    <col min="6922" max="6922" width="13.140625" style="90" customWidth="1"/>
    <col min="6923" max="6923" width="9.28515625" style="90" customWidth="1"/>
    <col min="6924" max="7168" width="9.140625" style="90"/>
    <col min="7169" max="7169" width="4.85546875" style="90" customWidth="1"/>
    <col min="7170" max="7170" width="20.42578125" style="90" customWidth="1"/>
    <col min="7171" max="7171" width="11.28515625" style="90" customWidth="1"/>
    <col min="7172" max="7172" width="9.42578125" style="90" customWidth="1"/>
    <col min="7173" max="7173" width="11.140625" style="90" customWidth="1"/>
    <col min="7174" max="7174" width="13.42578125" style="90" customWidth="1"/>
    <col min="7175" max="7175" width="14.140625" style="90" customWidth="1"/>
    <col min="7176" max="7176" width="9.42578125" style="90" customWidth="1"/>
    <col min="7177" max="7177" width="10" style="90" customWidth="1"/>
    <col min="7178" max="7178" width="13.140625" style="90" customWidth="1"/>
    <col min="7179" max="7179" width="9.28515625" style="90" customWidth="1"/>
    <col min="7180" max="7424" width="9.140625" style="90"/>
    <col min="7425" max="7425" width="4.85546875" style="90" customWidth="1"/>
    <col min="7426" max="7426" width="20.42578125" style="90" customWidth="1"/>
    <col min="7427" max="7427" width="11.28515625" style="90" customWidth="1"/>
    <col min="7428" max="7428" width="9.42578125" style="90" customWidth="1"/>
    <col min="7429" max="7429" width="11.140625" style="90" customWidth="1"/>
    <col min="7430" max="7430" width="13.42578125" style="90" customWidth="1"/>
    <col min="7431" max="7431" width="14.140625" style="90" customWidth="1"/>
    <col min="7432" max="7432" width="9.42578125" style="90" customWidth="1"/>
    <col min="7433" max="7433" width="10" style="90" customWidth="1"/>
    <col min="7434" max="7434" width="13.140625" style="90" customWidth="1"/>
    <col min="7435" max="7435" width="9.28515625" style="90" customWidth="1"/>
    <col min="7436" max="7680" width="9.140625" style="90"/>
    <col min="7681" max="7681" width="4.85546875" style="90" customWidth="1"/>
    <col min="7682" max="7682" width="20.42578125" style="90" customWidth="1"/>
    <col min="7683" max="7683" width="11.28515625" style="90" customWidth="1"/>
    <col min="7684" max="7684" width="9.42578125" style="90" customWidth="1"/>
    <col min="7685" max="7685" width="11.140625" style="90" customWidth="1"/>
    <col min="7686" max="7686" width="13.42578125" style="90" customWidth="1"/>
    <col min="7687" max="7687" width="14.140625" style="90" customWidth="1"/>
    <col min="7688" max="7688" width="9.42578125" style="90" customWidth="1"/>
    <col min="7689" max="7689" width="10" style="90" customWidth="1"/>
    <col min="7690" max="7690" width="13.140625" style="90" customWidth="1"/>
    <col min="7691" max="7691" width="9.28515625" style="90" customWidth="1"/>
    <col min="7692" max="7936" width="9.140625" style="90"/>
    <col min="7937" max="7937" width="4.85546875" style="90" customWidth="1"/>
    <col min="7938" max="7938" width="20.42578125" style="90" customWidth="1"/>
    <col min="7939" max="7939" width="11.28515625" style="90" customWidth="1"/>
    <col min="7940" max="7940" width="9.42578125" style="90" customWidth="1"/>
    <col min="7941" max="7941" width="11.140625" style="90" customWidth="1"/>
    <col min="7942" max="7942" width="13.42578125" style="90" customWidth="1"/>
    <col min="7943" max="7943" width="14.140625" style="90" customWidth="1"/>
    <col min="7944" max="7944" width="9.42578125" style="90" customWidth="1"/>
    <col min="7945" max="7945" width="10" style="90" customWidth="1"/>
    <col min="7946" max="7946" width="13.140625" style="90" customWidth="1"/>
    <col min="7947" max="7947" width="9.28515625" style="90" customWidth="1"/>
    <col min="7948" max="8192" width="9.140625" style="90"/>
    <col min="8193" max="8193" width="4.85546875" style="90" customWidth="1"/>
    <col min="8194" max="8194" width="20.42578125" style="90" customWidth="1"/>
    <col min="8195" max="8195" width="11.28515625" style="90" customWidth="1"/>
    <col min="8196" max="8196" width="9.42578125" style="90" customWidth="1"/>
    <col min="8197" max="8197" width="11.140625" style="90" customWidth="1"/>
    <col min="8198" max="8198" width="13.42578125" style="90" customWidth="1"/>
    <col min="8199" max="8199" width="14.140625" style="90" customWidth="1"/>
    <col min="8200" max="8200" width="9.42578125" style="90" customWidth="1"/>
    <col min="8201" max="8201" width="10" style="90" customWidth="1"/>
    <col min="8202" max="8202" width="13.140625" style="90" customWidth="1"/>
    <col min="8203" max="8203" width="9.28515625" style="90" customWidth="1"/>
    <col min="8204" max="8448" width="9.140625" style="90"/>
    <col min="8449" max="8449" width="4.85546875" style="90" customWidth="1"/>
    <col min="8450" max="8450" width="20.42578125" style="90" customWidth="1"/>
    <col min="8451" max="8451" width="11.28515625" style="90" customWidth="1"/>
    <col min="8452" max="8452" width="9.42578125" style="90" customWidth="1"/>
    <col min="8453" max="8453" width="11.140625" style="90" customWidth="1"/>
    <col min="8454" max="8454" width="13.42578125" style="90" customWidth="1"/>
    <col min="8455" max="8455" width="14.140625" style="90" customWidth="1"/>
    <col min="8456" max="8456" width="9.42578125" style="90" customWidth="1"/>
    <col min="8457" max="8457" width="10" style="90" customWidth="1"/>
    <col min="8458" max="8458" width="13.140625" style="90" customWidth="1"/>
    <col min="8459" max="8459" width="9.28515625" style="90" customWidth="1"/>
    <col min="8460" max="8704" width="9.140625" style="90"/>
    <col min="8705" max="8705" width="4.85546875" style="90" customWidth="1"/>
    <col min="8706" max="8706" width="20.42578125" style="90" customWidth="1"/>
    <col min="8707" max="8707" width="11.28515625" style="90" customWidth="1"/>
    <col min="8708" max="8708" width="9.42578125" style="90" customWidth="1"/>
    <col min="8709" max="8709" width="11.140625" style="90" customWidth="1"/>
    <col min="8710" max="8710" width="13.42578125" style="90" customWidth="1"/>
    <col min="8711" max="8711" width="14.140625" style="90" customWidth="1"/>
    <col min="8712" max="8712" width="9.42578125" style="90" customWidth="1"/>
    <col min="8713" max="8713" width="10" style="90" customWidth="1"/>
    <col min="8714" max="8714" width="13.140625" style="90" customWidth="1"/>
    <col min="8715" max="8715" width="9.28515625" style="90" customWidth="1"/>
    <col min="8716" max="8960" width="9.140625" style="90"/>
    <col min="8961" max="8961" width="4.85546875" style="90" customWidth="1"/>
    <col min="8962" max="8962" width="20.42578125" style="90" customWidth="1"/>
    <col min="8963" max="8963" width="11.28515625" style="90" customWidth="1"/>
    <col min="8964" max="8964" width="9.42578125" style="90" customWidth="1"/>
    <col min="8965" max="8965" width="11.140625" style="90" customWidth="1"/>
    <col min="8966" max="8966" width="13.42578125" style="90" customWidth="1"/>
    <col min="8967" max="8967" width="14.140625" style="90" customWidth="1"/>
    <col min="8968" max="8968" width="9.42578125" style="90" customWidth="1"/>
    <col min="8969" max="8969" width="10" style="90" customWidth="1"/>
    <col min="8970" max="8970" width="13.140625" style="90" customWidth="1"/>
    <col min="8971" max="8971" width="9.28515625" style="90" customWidth="1"/>
    <col min="8972" max="9216" width="9.140625" style="90"/>
    <col min="9217" max="9217" width="4.85546875" style="90" customWidth="1"/>
    <col min="9218" max="9218" width="20.42578125" style="90" customWidth="1"/>
    <col min="9219" max="9219" width="11.28515625" style="90" customWidth="1"/>
    <col min="9220" max="9220" width="9.42578125" style="90" customWidth="1"/>
    <col min="9221" max="9221" width="11.140625" style="90" customWidth="1"/>
    <col min="9222" max="9222" width="13.42578125" style="90" customWidth="1"/>
    <col min="9223" max="9223" width="14.140625" style="90" customWidth="1"/>
    <col min="9224" max="9224" width="9.42578125" style="90" customWidth="1"/>
    <col min="9225" max="9225" width="10" style="90" customWidth="1"/>
    <col min="9226" max="9226" width="13.140625" style="90" customWidth="1"/>
    <col min="9227" max="9227" width="9.28515625" style="90" customWidth="1"/>
    <col min="9228" max="9472" width="9.140625" style="90"/>
    <col min="9473" max="9473" width="4.85546875" style="90" customWidth="1"/>
    <col min="9474" max="9474" width="20.42578125" style="90" customWidth="1"/>
    <col min="9475" max="9475" width="11.28515625" style="90" customWidth="1"/>
    <col min="9476" max="9476" width="9.42578125" style="90" customWidth="1"/>
    <col min="9477" max="9477" width="11.140625" style="90" customWidth="1"/>
    <col min="9478" max="9478" width="13.42578125" style="90" customWidth="1"/>
    <col min="9479" max="9479" width="14.140625" style="90" customWidth="1"/>
    <col min="9480" max="9480" width="9.42578125" style="90" customWidth="1"/>
    <col min="9481" max="9481" width="10" style="90" customWidth="1"/>
    <col min="9482" max="9482" width="13.140625" style="90" customWidth="1"/>
    <col min="9483" max="9483" width="9.28515625" style="90" customWidth="1"/>
    <col min="9484" max="9728" width="9.140625" style="90"/>
    <col min="9729" max="9729" width="4.85546875" style="90" customWidth="1"/>
    <col min="9730" max="9730" width="20.42578125" style="90" customWidth="1"/>
    <col min="9731" max="9731" width="11.28515625" style="90" customWidth="1"/>
    <col min="9732" max="9732" width="9.42578125" style="90" customWidth="1"/>
    <col min="9733" max="9733" width="11.140625" style="90" customWidth="1"/>
    <col min="9734" max="9734" width="13.42578125" style="90" customWidth="1"/>
    <col min="9735" max="9735" width="14.140625" style="90" customWidth="1"/>
    <col min="9736" max="9736" width="9.42578125" style="90" customWidth="1"/>
    <col min="9737" max="9737" width="10" style="90" customWidth="1"/>
    <col min="9738" max="9738" width="13.140625" style="90" customWidth="1"/>
    <col min="9739" max="9739" width="9.28515625" style="90" customWidth="1"/>
    <col min="9740" max="9984" width="9.140625" style="90"/>
    <col min="9985" max="9985" width="4.85546875" style="90" customWidth="1"/>
    <col min="9986" max="9986" width="20.42578125" style="90" customWidth="1"/>
    <col min="9987" max="9987" width="11.28515625" style="90" customWidth="1"/>
    <col min="9988" max="9988" width="9.42578125" style="90" customWidth="1"/>
    <col min="9989" max="9989" width="11.140625" style="90" customWidth="1"/>
    <col min="9990" max="9990" width="13.42578125" style="90" customWidth="1"/>
    <col min="9991" max="9991" width="14.140625" style="90" customWidth="1"/>
    <col min="9992" max="9992" width="9.42578125" style="90" customWidth="1"/>
    <col min="9993" max="9993" width="10" style="90" customWidth="1"/>
    <col min="9994" max="9994" width="13.140625" style="90" customWidth="1"/>
    <col min="9995" max="9995" width="9.28515625" style="90" customWidth="1"/>
    <col min="9996" max="10240" width="9.140625" style="90"/>
    <col min="10241" max="10241" width="4.85546875" style="90" customWidth="1"/>
    <col min="10242" max="10242" width="20.42578125" style="90" customWidth="1"/>
    <col min="10243" max="10243" width="11.28515625" style="90" customWidth="1"/>
    <col min="10244" max="10244" width="9.42578125" style="90" customWidth="1"/>
    <col min="10245" max="10245" width="11.140625" style="90" customWidth="1"/>
    <col min="10246" max="10246" width="13.42578125" style="90" customWidth="1"/>
    <col min="10247" max="10247" width="14.140625" style="90" customWidth="1"/>
    <col min="10248" max="10248" width="9.42578125" style="90" customWidth="1"/>
    <col min="10249" max="10249" width="10" style="90" customWidth="1"/>
    <col min="10250" max="10250" width="13.140625" style="90" customWidth="1"/>
    <col min="10251" max="10251" width="9.28515625" style="90" customWidth="1"/>
    <col min="10252" max="10496" width="9.140625" style="90"/>
    <col min="10497" max="10497" width="4.85546875" style="90" customWidth="1"/>
    <col min="10498" max="10498" width="20.42578125" style="90" customWidth="1"/>
    <col min="10499" max="10499" width="11.28515625" style="90" customWidth="1"/>
    <col min="10500" max="10500" width="9.42578125" style="90" customWidth="1"/>
    <col min="10501" max="10501" width="11.140625" style="90" customWidth="1"/>
    <col min="10502" max="10502" width="13.42578125" style="90" customWidth="1"/>
    <col min="10503" max="10503" width="14.140625" style="90" customWidth="1"/>
    <col min="10504" max="10504" width="9.42578125" style="90" customWidth="1"/>
    <col min="10505" max="10505" width="10" style="90" customWidth="1"/>
    <col min="10506" max="10506" width="13.140625" style="90" customWidth="1"/>
    <col min="10507" max="10507" width="9.28515625" style="90" customWidth="1"/>
    <col min="10508" max="10752" width="9.140625" style="90"/>
    <col min="10753" max="10753" width="4.85546875" style="90" customWidth="1"/>
    <col min="10754" max="10754" width="20.42578125" style="90" customWidth="1"/>
    <col min="10755" max="10755" width="11.28515625" style="90" customWidth="1"/>
    <col min="10756" max="10756" width="9.42578125" style="90" customWidth="1"/>
    <col min="10757" max="10757" width="11.140625" style="90" customWidth="1"/>
    <col min="10758" max="10758" width="13.42578125" style="90" customWidth="1"/>
    <col min="10759" max="10759" width="14.140625" style="90" customWidth="1"/>
    <col min="10760" max="10760" width="9.42578125" style="90" customWidth="1"/>
    <col min="10761" max="10761" width="10" style="90" customWidth="1"/>
    <col min="10762" max="10762" width="13.140625" style="90" customWidth="1"/>
    <col min="10763" max="10763" width="9.28515625" style="90" customWidth="1"/>
    <col min="10764" max="11008" width="9.140625" style="90"/>
    <col min="11009" max="11009" width="4.85546875" style="90" customWidth="1"/>
    <col min="11010" max="11010" width="20.42578125" style="90" customWidth="1"/>
    <col min="11011" max="11011" width="11.28515625" style="90" customWidth="1"/>
    <col min="11012" max="11012" width="9.42578125" style="90" customWidth="1"/>
    <col min="11013" max="11013" width="11.140625" style="90" customWidth="1"/>
    <col min="11014" max="11014" width="13.42578125" style="90" customWidth="1"/>
    <col min="11015" max="11015" width="14.140625" style="90" customWidth="1"/>
    <col min="11016" max="11016" width="9.42578125" style="90" customWidth="1"/>
    <col min="11017" max="11017" width="10" style="90" customWidth="1"/>
    <col min="11018" max="11018" width="13.140625" style="90" customWidth="1"/>
    <col min="11019" max="11019" width="9.28515625" style="90" customWidth="1"/>
    <col min="11020" max="11264" width="9.140625" style="90"/>
    <col min="11265" max="11265" width="4.85546875" style="90" customWidth="1"/>
    <col min="11266" max="11266" width="20.42578125" style="90" customWidth="1"/>
    <col min="11267" max="11267" width="11.28515625" style="90" customWidth="1"/>
    <col min="11268" max="11268" width="9.42578125" style="90" customWidth="1"/>
    <col min="11269" max="11269" width="11.140625" style="90" customWidth="1"/>
    <col min="11270" max="11270" width="13.42578125" style="90" customWidth="1"/>
    <col min="11271" max="11271" width="14.140625" style="90" customWidth="1"/>
    <col min="11272" max="11272" width="9.42578125" style="90" customWidth="1"/>
    <col min="11273" max="11273" width="10" style="90" customWidth="1"/>
    <col min="11274" max="11274" width="13.140625" style="90" customWidth="1"/>
    <col min="11275" max="11275" width="9.28515625" style="90" customWidth="1"/>
    <col min="11276" max="11520" width="9.140625" style="90"/>
    <col min="11521" max="11521" width="4.85546875" style="90" customWidth="1"/>
    <col min="11522" max="11522" width="20.42578125" style="90" customWidth="1"/>
    <col min="11523" max="11523" width="11.28515625" style="90" customWidth="1"/>
    <col min="11524" max="11524" width="9.42578125" style="90" customWidth="1"/>
    <col min="11525" max="11525" width="11.140625" style="90" customWidth="1"/>
    <col min="11526" max="11526" width="13.42578125" style="90" customWidth="1"/>
    <col min="11527" max="11527" width="14.140625" style="90" customWidth="1"/>
    <col min="11528" max="11528" width="9.42578125" style="90" customWidth="1"/>
    <col min="11529" max="11529" width="10" style="90" customWidth="1"/>
    <col min="11530" max="11530" width="13.140625" style="90" customWidth="1"/>
    <col min="11531" max="11531" width="9.28515625" style="90" customWidth="1"/>
    <col min="11532" max="11776" width="9.140625" style="90"/>
    <col min="11777" max="11777" width="4.85546875" style="90" customWidth="1"/>
    <col min="11778" max="11778" width="20.42578125" style="90" customWidth="1"/>
    <col min="11779" max="11779" width="11.28515625" style="90" customWidth="1"/>
    <col min="11780" max="11780" width="9.42578125" style="90" customWidth="1"/>
    <col min="11781" max="11781" width="11.140625" style="90" customWidth="1"/>
    <col min="11782" max="11782" width="13.42578125" style="90" customWidth="1"/>
    <col min="11783" max="11783" width="14.140625" style="90" customWidth="1"/>
    <col min="11784" max="11784" width="9.42578125" style="90" customWidth="1"/>
    <col min="11785" max="11785" width="10" style="90" customWidth="1"/>
    <col min="11786" max="11786" width="13.140625" style="90" customWidth="1"/>
    <col min="11787" max="11787" width="9.28515625" style="90" customWidth="1"/>
    <col min="11788" max="12032" width="9.140625" style="90"/>
    <col min="12033" max="12033" width="4.85546875" style="90" customWidth="1"/>
    <col min="12034" max="12034" width="20.42578125" style="90" customWidth="1"/>
    <col min="12035" max="12035" width="11.28515625" style="90" customWidth="1"/>
    <col min="12036" max="12036" width="9.42578125" style="90" customWidth="1"/>
    <col min="12037" max="12037" width="11.140625" style="90" customWidth="1"/>
    <col min="12038" max="12038" width="13.42578125" style="90" customWidth="1"/>
    <col min="12039" max="12039" width="14.140625" style="90" customWidth="1"/>
    <col min="12040" max="12040" width="9.42578125" style="90" customWidth="1"/>
    <col min="12041" max="12041" width="10" style="90" customWidth="1"/>
    <col min="12042" max="12042" width="13.140625" style="90" customWidth="1"/>
    <col min="12043" max="12043" width="9.28515625" style="90" customWidth="1"/>
    <col min="12044" max="12288" width="9.140625" style="90"/>
    <col min="12289" max="12289" width="4.85546875" style="90" customWidth="1"/>
    <col min="12290" max="12290" width="20.42578125" style="90" customWidth="1"/>
    <col min="12291" max="12291" width="11.28515625" style="90" customWidth="1"/>
    <col min="12292" max="12292" width="9.42578125" style="90" customWidth="1"/>
    <col min="12293" max="12293" width="11.140625" style="90" customWidth="1"/>
    <col min="12294" max="12294" width="13.42578125" style="90" customWidth="1"/>
    <col min="12295" max="12295" width="14.140625" style="90" customWidth="1"/>
    <col min="12296" max="12296" width="9.42578125" style="90" customWidth="1"/>
    <col min="12297" max="12297" width="10" style="90" customWidth="1"/>
    <col min="12298" max="12298" width="13.140625" style="90" customWidth="1"/>
    <col min="12299" max="12299" width="9.28515625" style="90" customWidth="1"/>
    <col min="12300" max="12544" width="9.140625" style="90"/>
    <col min="12545" max="12545" width="4.85546875" style="90" customWidth="1"/>
    <col min="12546" max="12546" width="20.42578125" style="90" customWidth="1"/>
    <col min="12547" max="12547" width="11.28515625" style="90" customWidth="1"/>
    <col min="12548" max="12548" width="9.42578125" style="90" customWidth="1"/>
    <col min="12549" max="12549" width="11.140625" style="90" customWidth="1"/>
    <col min="12550" max="12550" width="13.42578125" style="90" customWidth="1"/>
    <col min="12551" max="12551" width="14.140625" style="90" customWidth="1"/>
    <col min="12552" max="12552" width="9.42578125" style="90" customWidth="1"/>
    <col min="12553" max="12553" width="10" style="90" customWidth="1"/>
    <col min="12554" max="12554" width="13.140625" style="90" customWidth="1"/>
    <col min="12555" max="12555" width="9.28515625" style="90" customWidth="1"/>
    <col min="12556" max="12800" width="9.140625" style="90"/>
    <col min="12801" max="12801" width="4.85546875" style="90" customWidth="1"/>
    <col min="12802" max="12802" width="20.42578125" style="90" customWidth="1"/>
    <col min="12803" max="12803" width="11.28515625" style="90" customWidth="1"/>
    <col min="12804" max="12804" width="9.42578125" style="90" customWidth="1"/>
    <col min="12805" max="12805" width="11.140625" style="90" customWidth="1"/>
    <col min="12806" max="12806" width="13.42578125" style="90" customWidth="1"/>
    <col min="12807" max="12807" width="14.140625" style="90" customWidth="1"/>
    <col min="12808" max="12808" width="9.42578125" style="90" customWidth="1"/>
    <col min="12809" max="12809" width="10" style="90" customWidth="1"/>
    <col min="12810" max="12810" width="13.140625" style="90" customWidth="1"/>
    <col min="12811" max="12811" width="9.28515625" style="90" customWidth="1"/>
    <col min="12812" max="13056" width="9.140625" style="90"/>
    <col min="13057" max="13057" width="4.85546875" style="90" customWidth="1"/>
    <col min="13058" max="13058" width="20.42578125" style="90" customWidth="1"/>
    <col min="13059" max="13059" width="11.28515625" style="90" customWidth="1"/>
    <col min="13060" max="13060" width="9.42578125" style="90" customWidth="1"/>
    <col min="13061" max="13061" width="11.140625" style="90" customWidth="1"/>
    <col min="13062" max="13062" width="13.42578125" style="90" customWidth="1"/>
    <col min="13063" max="13063" width="14.140625" style="90" customWidth="1"/>
    <col min="13064" max="13064" width="9.42578125" style="90" customWidth="1"/>
    <col min="13065" max="13065" width="10" style="90" customWidth="1"/>
    <col min="13066" max="13066" width="13.140625" style="90" customWidth="1"/>
    <col min="13067" max="13067" width="9.28515625" style="90" customWidth="1"/>
    <col min="13068" max="13312" width="9.140625" style="90"/>
    <col min="13313" max="13313" width="4.85546875" style="90" customWidth="1"/>
    <col min="13314" max="13314" width="20.42578125" style="90" customWidth="1"/>
    <col min="13315" max="13315" width="11.28515625" style="90" customWidth="1"/>
    <col min="13316" max="13316" width="9.42578125" style="90" customWidth="1"/>
    <col min="13317" max="13317" width="11.140625" style="90" customWidth="1"/>
    <col min="13318" max="13318" width="13.42578125" style="90" customWidth="1"/>
    <col min="13319" max="13319" width="14.140625" style="90" customWidth="1"/>
    <col min="13320" max="13320" width="9.42578125" style="90" customWidth="1"/>
    <col min="13321" max="13321" width="10" style="90" customWidth="1"/>
    <col min="13322" max="13322" width="13.140625" style="90" customWidth="1"/>
    <col min="13323" max="13323" width="9.28515625" style="90" customWidth="1"/>
    <col min="13324" max="13568" width="9.140625" style="90"/>
    <col min="13569" max="13569" width="4.85546875" style="90" customWidth="1"/>
    <col min="13570" max="13570" width="20.42578125" style="90" customWidth="1"/>
    <col min="13571" max="13571" width="11.28515625" style="90" customWidth="1"/>
    <col min="13572" max="13572" width="9.42578125" style="90" customWidth="1"/>
    <col min="13573" max="13573" width="11.140625" style="90" customWidth="1"/>
    <col min="13574" max="13574" width="13.42578125" style="90" customWidth="1"/>
    <col min="13575" max="13575" width="14.140625" style="90" customWidth="1"/>
    <col min="13576" max="13576" width="9.42578125" style="90" customWidth="1"/>
    <col min="13577" max="13577" width="10" style="90" customWidth="1"/>
    <col min="13578" max="13578" width="13.140625" style="90" customWidth="1"/>
    <col min="13579" max="13579" width="9.28515625" style="90" customWidth="1"/>
    <col min="13580" max="13824" width="9.140625" style="90"/>
    <col min="13825" max="13825" width="4.85546875" style="90" customWidth="1"/>
    <col min="13826" max="13826" width="20.42578125" style="90" customWidth="1"/>
    <col min="13827" max="13827" width="11.28515625" style="90" customWidth="1"/>
    <col min="13828" max="13828" width="9.42578125" style="90" customWidth="1"/>
    <col min="13829" max="13829" width="11.140625" style="90" customWidth="1"/>
    <col min="13830" max="13830" width="13.42578125" style="90" customWidth="1"/>
    <col min="13831" max="13831" width="14.140625" style="90" customWidth="1"/>
    <col min="13832" max="13832" width="9.42578125" style="90" customWidth="1"/>
    <col min="13833" max="13833" width="10" style="90" customWidth="1"/>
    <col min="13834" max="13834" width="13.140625" style="90" customWidth="1"/>
    <col min="13835" max="13835" width="9.28515625" style="90" customWidth="1"/>
    <col min="13836" max="14080" width="9.140625" style="90"/>
    <col min="14081" max="14081" width="4.85546875" style="90" customWidth="1"/>
    <col min="14082" max="14082" width="20.42578125" style="90" customWidth="1"/>
    <col min="14083" max="14083" width="11.28515625" style="90" customWidth="1"/>
    <col min="14084" max="14084" width="9.42578125" style="90" customWidth="1"/>
    <col min="14085" max="14085" width="11.140625" style="90" customWidth="1"/>
    <col min="14086" max="14086" width="13.42578125" style="90" customWidth="1"/>
    <col min="14087" max="14087" width="14.140625" style="90" customWidth="1"/>
    <col min="14088" max="14088" width="9.42578125" style="90" customWidth="1"/>
    <col min="14089" max="14089" width="10" style="90" customWidth="1"/>
    <col min="14090" max="14090" width="13.140625" style="90" customWidth="1"/>
    <col min="14091" max="14091" width="9.28515625" style="90" customWidth="1"/>
    <col min="14092" max="14336" width="9.140625" style="90"/>
    <col min="14337" max="14337" width="4.85546875" style="90" customWidth="1"/>
    <col min="14338" max="14338" width="20.42578125" style="90" customWidth="1"/>
    <col min="14339" max="14339" width="11.28515625" style="90" customWidth="1"/>
    <col min="14340" max="14340" width="9.42578125" style="90" customWidth="1"/>
    <col min="14341" max="14341" width="11.140625" style="90" customWidth="1"/>
    <col min="14342" max="14342" width="13.42578125" style="90" customWidth="1"/>
    <col min="14343" max="14343" width="14.140625" style="90" customWidth="1"/>
    <col min="14344" max="14344" width="9.42578125" style="90" customWidth="1"/>
    <col min="14345" max="14345" width="10" style="90" customWidth="1"/>
    <col min="14346" max="14346" width="13.140625" style="90" customWidth="1"/>
    <col min="14347" max="14347" width="9.28515625" style="90" customWidth="1"/>
    <col min="14348" max="14592" width="9.140625" style="90"/>
    <col min="14593" max="14593" width="4.85546875" style="90" customWidth="1"/>
    <col min="14594" max="14594" width="20.42578125" style="90" customWidth="1"/>
    <col min="14595" max="14595" width="11.28515625" style="90" customWidth="1"/>
    <col min="14596" max="14596" width="9.42578125" style="90" customWidth="1"/>
    <col min="14597" max="14597" width="11.140625" style="90" customWidth="1"/>
    <col min="14598" max="14598" width="13.42578125" style="90" customWidth="1"/>
    <col min="14599" max="14599" width="14.140625" style="90" customWidth="1"/>
    <col min="14600" max="14600" width="9.42578125" style="90" customWidth="1"/>
    <col min="14601" max="14601" width="10" style="90" customWidth="1"/>
    <col min="14602" max="14602" width="13.140625" style="90" customWidth="1"/>
    <col min="14603" max="14603" width="9.28515625" style="90" customWidth="1"/>
    <col min="14604" max="14848" width="9.140625" style="90"/>
    <col min="14849" max="14849" width="4.85546875" style="90" customWidth="1"/>
    <col min="14850" max="14850" width="20.42578125" style="90" customWidth="1"/>
    <col min="14851" max="14851" width="11.28515625" style="90" customWidth="1"/>
    <col min="14852" max="14852" width="9.42578125" style="90" customWidth="1"/>
    <col min="14853" max="14853" width="11.140625" style="90" customWidth="1"/>
    <col min="14854" max="14854" width="13.42578125" style="90" customWidth="1"/>
    <col min="14855" max="14855" width="14.140625" style="90" customWidth="1"/>
    <col min="14856" max="14856" width="9.42578125" style="90" customWidth="1"/>
    <col min="14857" max="14857" width="10" style="90" customWidth="1"/>
    <col min="14858" max="14858" width="13.140625" style="90" customWidth="1"/>
    <col min="14859" max="14859" width="9.28515625" style="90" customWidth="1"/>
    <col min="14860" max="15104" width="9.140625" style="90"/>
    <col min="15105" max="15105" width="4.85546875" style="90" customWidth="1"/>
    <col min="15106" max="15106" width="20.42578125" style="90" customWidth="1"/>
    <col min="15107" max="15107" width="11.28515625" style="90" customWidth="1"/>
    <col min="15108" max="15108" width="9.42578125" style="90" customWidth="1"/>
    <col min="15109" max="15109" width="11.140625" style="90" customWidth="1"/>
    <col min="15110" max="15110" width="13.42578125" style="90" customWidth="1"/>
    <col min="15111" max="15111" width="14.140625" style="90" customWidth="1"/>
    <col min="15112" max="15112" width="9.42578125" style="90" customWidth="1"/>
    <col min="15113" max="15113" width="10" style="90" customWidth="1"/>
    <col min="15114" max="15114" width="13.140625" style="90" customWidth="1"/>
    <col min="15115" max="15115" width="9.28515625" style="90" customWidth="1"/>
    <col min="15116" max="15360" width="9.140625" style="90"/>
    <col min="15361" max="15361" width="4.85546875" style="90" customWidth="1"/>
    <col min="15362" max="15362" width="20.42578125" style="90" customWidth="1"/>
    <col min="15363" max="15363" width="11.28515625" style="90" customWidth="1"/>
    <col min="15364" max="15364" width="9.42578125" style="90" customWidth="1"/>
    <col min="15365" max="15365" width="11.140625" style="90" customWidth="1"/>
    <col min="15366" max="15366" width="13.42578125" style="90" customWidth="1"/>
    <col min="15367" max="15367" width="14.140625" style="90" customWidth="1"/>
    <col min="15368" max="15368" width="9.42578125" style="90" customWidth="1"/>
    <col min="15369" max="15369" width="10" style="90" customWidth="1"/>
    <col min="15370" max="15370" width="13.140625" style="90" customWidth="1"/>
    <col min="15371" max="15371" width="9.28515625" style="90" customWidth="1"/>
    <col min="15372" max="15616" width="9.140625" style="90"/>
    <col min="15617" max="15617" width="4.85546875" style="90" customWidth="1"/>
    <col min="15618" max="15618" width="20.42578125" style="90" customWidth="1"/>
    <col min="15619" max="15619" width="11.28515625" style="90" customWidth="1"/>
    <col min="15620" max="15620" width="9.42578125" style="90" customWidth="1"/>
    <col min="15621" max="15621" width="11.140625" style="90" customWidth="1"/>
    <col min="15622" max="15622" width="13.42578125" style="90" customWidth="1"/>
    <col min="15623" max="15623" width="14.140625" style="90" customWidth="1"/>
    <col min="15624" max="15624" width="9.42578125" style="90" customWidth="1"/>
    <col min="15625" max="15625" width="10" style="90" customWidth="1"/>
    <col min="15626" max="15626" width="13.140625" style="90" customWidth="1"/>
    <col min="15627" max="15627" width="9.28515625" style="90" customWidth="1"/>
    <col min="15628" max="15872" width="9.140625" style="90"/>
    <col min="15873" max="15873" width="4.85546875" style="90" customWidth="1"/>
    <col min="15874" max="15874" width="20.42578125" style="90" customWidth="1"/>
    <col min="15875" max="15875" width="11.28515625" style="90" customWidth="1"/>
    <col min="15876" max="15876" width="9.42578125" style="90" customWidth="1"/>
    <col min="15877" max="15877" width="11.140625" style="90" customWidth="1"/>
    <col min="15878" max="15878" width="13.42578125" style="90" customWidth="1"/>
    <col min="15879" max="15879" width="14.140625" style="90" customWidth="1"/>
    <col min="15880" max="15880" width="9.42578125" style="90" customWidth="1"/>
    <col min="15881" max="15881" width="10" style="90" customWidth="1"/>
    <col min="15882" max="15882" width="13.140625" style="90" customWidth="1"/>
    <col min="15883" max="15883" width="9.28515625" style="90" customWidth="1"/>
    <col min="15884" max="16128" width="9.140625" style="90"/>
    <col min="16129" max="16129" width="4.85546875" style="90" customWidth="1"/>
    <col min="16130" max="16130" width="20.42578125" style="90" customWidth="1"/>
    <col min="16131" max="16131" width="11.28515625" style="90" customWidth="1"/>
    <col min="16132" max="16132" width="9.42578125" style="90" customWidth="1"/>
    <col min="16133" max="16133" width="11.140625" style="90" customWidth="1"/>
    <col min="16134" max="16134" width="13.42578125" style="90" customWidth="1"/>
    <col min="16135" max="16135" width="14.140625" style="90" customWidth="1"/>
    <col min="16136" max="16136" width="9.42578125" style="90" customWidth="1"/>
    <col min="16137" max="16137" width="10" style="90" customWidth="1"/>
    <col min="16138" max="16138" width="13.140625" style="90" customWidth="1"/>
    <col min="16139" max="16139" width="9.28515625" style="90" customWidth="1"/>
    <col min="16140" max="16384" width="9.140625" style="90"/>
  </cols>
  <sheetData>
    <row r="1" spans="1:12">
      <c r="A1" s="89" t="s">
        <v>0</v>
      </c>
      <c r="J1" s="90" t="s">
        <v>1</v>
      </c>
      <c r="K1" s="91"/>
    </row>
    <row r="2" spans="1:12">
      <c r="A2" s="91" t="s">
        <v>2</v>
      </c>
      <c r="B2" s="89" t="s">
        <v>3</v>
      </c>
    </row>
    <row r="3" spans="1:12">
      <c r="A3" s="91" t="s">
        <v>4</v>
      </c>
      <c r="B3" s="89" t="s">
        <v>5</v>
      </c>
    </row>
    <row r="4" spans="1:12">
      <c r="A4" s="91"/>
      <c r="B4" s="89"/>
    </row>
    <row r="5" spans="1:12" ht="19.5" customHeight="1">
      <c r="A5" s="625" t="s">
        <v>6</v>
      </c>
      <c r="B5" s="625"/>
      <c r="C5" s="625"/>
      <c r="D5" s="625"/>
      <c r="E5" s="625"/>
      <c r="F5" s="625"/>
      <c r="G5" s="625"/>
      <c r="H5" s="625"/>
      <c r="I5" s="625"/>
      <c r="J5" s="625"/>
      <c r="K5" s="625"/>
    </row>
    <row r="6" spans="1:12">
      <c r="A6" s="624" t="s">
        <v>7</v>
      </c>
      <c r="B6" s="624"/>
      <c r="C6" s="624"/>
      <c r="D6" s="624"/>
      <c r="E6" s="624"/>
      <c r="F6" s="624"/>
      <c r="G6" s="624"/>
      <c r="H6" s="624"/>
      <c r="I6" s="624"/>
      <c r="J6" s="624"/>
      <c r="K6" s="624"/>
    </row>
    <row r="8" spans="1:12" ht="63">
      <c r="A8" s="92" t="s">
        <v>8</v>
      </c>
      <c r="B8" s="92" t="s">
        <v>9</v>
      </c>
      <c r="C8" s="92" t="s">
        <v>10</v>
      </c>
      <c r="D8" s="92" t="s">
        <v>11</v>
      </c>
      <c r="E8" s="92" t="s">
        <v>12</v>
      </c>
      <c r="F8" s="92" t="s">
        <v>13</v>
      </c>
      <c r="G8" s="92" t="s">
        <v>14</v>
      </c>
      <c r="H8" s="92" t="s">
        <v>15</v>
      </c>
      <c r="I8" s="92" t="s">
        <v>16</v>
      </c>
      <c r="J8" s="92" t="s">
        <v>17</v>
      </c>
      <c r="K8" s="92" t="s">
        <v>18</v>
      </c>
      <c r="L8" s="93"/>
    </row>
    <row r="9" spans="1:12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</row>
    <row r="10" spans="1:12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</row>
    <row r="11" spans="1:12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</row>
    <row r="12" spans="1:12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12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</row>
    <row r="14" spans="1:12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</row>
    <row r="15" spans="1:12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</row>
    <row r="16" spans="1:12">
      <c r="A16" s="97"/>
      <c r="B16" s="98" t="s">
        <v>19</v>
      </c>
      <c r="C16" s="98"/>
      <c r="D16" s="98"/>
      <c r="E16" s="98"/>
      <c r="F16" s="98"/>
      <c r="G16" s="98" t="s">
        <v>20</v>
      </c>
      <c r="H16" s="98" t="s">
        <v>20</v>
      </c>
      <c r="I16" s="98"/>
      <c r="J16" s="98" t="s">
        <v>20</v>
      </c>
      <c r="K16" s="97"/>
    </row>
    <row r="17" spans="1:11" ht="9" customHeight="1"/>
    <row r="18" spans="1:11">
      <c r="G18" s="99"/>
      <c r="H18" s="626" t="s">
        <v>21</v>
      </c>
      <c r="I18" s="626"/>
      <c r="J18" s="626"/>
      <c r="K18" s="626"/>
    </row>
    <row r="19" spans="1:11" ht="20.25" customHeight="1">
      <c r="A19" s="624" t="s">
        <v>22</v>
      </c>
      <c r="B19" s="624"/>
      <c r="C19" s="624"/>
      <c r="D19" s="624" t="s">
        <v>23</v>
      </c>
      <c r="E19" s="624"/>
      <c r="F19" s="624"/>
      <c r="G19" s="624"/>
      <c r="H19" s="624" t="s">
        <v>24</v>
      </c>
      <c r="I19" s="624"/>
      <c r="J19" s="624"/>
      <c r="K19" s="624"/>
    </row>
    <row r="26" spans="1:11">
      <c r="A26" s="624" t="s">
        <v>25</v>
      </c>
      <c r="B26" s="624"/>
      <c r="C26" s="624"/>
      <c r="D26" s="624"/>
      <c r="E26" s="244"/>
      <c r="H26" s="100" t="s">
        <v>26</v>
      </c>
      <c r="I26" s="100"/>
      <c r="J26" s="100"/>
      <c r="K26" s="100"/>
    </row>
  </sheetData>
  <mergeCells count="7">
    <mergeCell ref="A26:D26"/>
    <mergeCell ref="A5:K5"/>
    <mergeCell ref="A6:K6"/>
    <mergeCell ref="H18:K18"/>
    <mergeCell ref="A19:C19"/>
    <mergeCell ref="D19:G19"/>
    <mergeCell ref="H19:K19"/>
  </mergeCells>
  <printOptions horizontalCentered="1"/>
  <pageMargins left="0.37" right="0.18" top="0.56999999999999995" bottom="1" header="0.32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4" workbookViewId="0">
      <selection activeCell="D18" sqref="D18"/>
    </sheetView>
  </sheetViews>
  <sheetFormatPr defaultRowHeight="15"/>
  <cols>
    <col min="1" max="1" width="7.140625" style="156" customWidth="1"/>
    <col min="2" max="2" width="25.85546875" style="156" customWidth="1"/>
    <col min="3" max="3" width="13.42578125" style="156" customWidth="1"/>
    <col min="4" max="4" width="14.85546875" style="156" customWidth="1"/>
    <col min="5" max="5" width="15" style="156" customWidth="1"/>
    <col min="6" max="6" width="18.28515625" style="156" customWidth="1"/>
    <col min="7" max="7" width="23.42578125" style="156" customWidth="1"/>
    <col min="8" max="15" width="10.28515625" style="156" hidden="1" customWidth="1"/>
    <col min="16" max="16" width="0" style="156" hidden="1" customWidth="1"/>
    <col min="17" max="17" width="8.85546875" style="156"/>
    <col min="18" max="18" width="23.42578125" style="156" customWidth="1"/>
    <col min="19" max="20" width="8.85546875" style="156"/>
    <col min="21" max="21" width="11.28515625" style="156" bestFit="1" customWidth="1"/>
    <col min="22" max="256" width="8.85546875" style="156"/>
    <col min="257" max="257" width="7.140625" style="156" customWidth="1"/>
    <col min="258" max="258" width="24.140625" style="156" customWidth="1"/>
    <col min="259" max="261" width="12.85546875" style="156" customWidth="1"/>
    <col min="262" max="262" width="22.140625" style="156" customWidth="1"/>
    <col min="263" max="263" width="10.28515625" style="156" customWidth="1"/>
    <col min="264" max="272" width="0" style="156" hidden="1" customWidth="1"/>
    <col min="273" max="276" width="8.85546875" style="156"/>
    <col min="277" max="277" width="11.28515625" style="156" bestFit="1" customWidth="1"/>
    <col min="278" max="512" width="8.85546875" style="156"/>
    <col min="513" max="513" width="7.140625" style="156" customWidth="1"/>
    <col min="514" max="514" width="24.140625" style="156" customWidth="1"/>
    <col min="515" max="517" width="12.85546875" style="156" customWidth="1"/>
    <col min="518" max="518" width="22.140625" style="156" customWidth="1"/>
    <col min="519" max="519" width="10.28515625" style="156" customWidth="1"/>
    <col min="520" max="528" width="0" style="156" hidden="1" customWidth="1"/>
    <col min="529" max="532" width="8.85546875" style="156"/>
    <col min="533" max="533" width="11.28515625" style="156" bestFit="1" customWidth="1"/>
    <col min="534" max="768" width="8.85546875" style="156"/>
    <col min="769" max="769" width="7.140625" style="156" customWidth="1"/>
    <col min="770" max="770" width="24.140625" style="156" customWidth="1"/>
    <col min="771" max="773" width="12.85546875" style="156" customWidth="1"/>
    <col min="774" max="774" width="22.140625" style="156" customWidth="1"/>
    <col min="775" max="775" width="10.28515625" style="156" customWidth="1"/>
    <col min="776" max="784" width="0" style="156" hidden="1" customWidth="1"/>
    <col min="785" max="788" width="8.85546875" style="156"/>
    <col min="789" max="789" width="11.28515625" style="156" bestFit="1" customWidth="1"/>
    <col min="790" max="1024" width="8.85546875" style="156"/>
    <col min="1025" max="1025" width="7.140625" style="156" customWidth="1"/>
    <col min="1026" max="1026" width="24.140625" style="156" customWidth="1"/>
    <col min="1027" max="1029" width="12.85546875" style="156" customWidth="1"/>
    <col min="1030" max="1030" width="22.140625" style="156" customWidth="1"/>
    <col min="1031" max="1031" width="10.28515625" style="156" customWidth="1"/>
    <col min="1032" max="1040" width="0" style="156" hidden="1" customWidth="1"/>
    <col min="1041" max="1044" width="8.85546875" style="156"/>
    <col min="1045" max="1045" width="11.28515625" style="156" bestFit="1" customWidth="1"/>
    <col min="1046" max="1280" width="8.85546875" style="156"/>
    <col min="1281" max="1281" width="7.140625" style="156" customWidth="1"/>
    <col min="1282" max="1282" width="24.140625" style="156" customWidth="1"/>
    <col min="1283" max="1285" width="12.85546875" style="156" customWidth="1"/>
    <col min="1286" max="1286" width="22.140625" style="156" customWidth="1"/>
    <col min="1287" max="1287" width="10.28515625" style="156" customWidth="1"/>
    <col min="1288" max="1296" width="0" style="156" hidden="1" customWidth="1"/>
    <col min="1297" max="1300" width="8.85546875" style="156"/>
    <col min="1301" max="1301" width="11.28515625" style="156" bestFit="1" customWidth="1"/>
    <col min="1302" max="1536" width="8.85546875" style="156"/>
    <col min="1537" max="1537" width="7.140625" style="156" customWidth="1"/>
    <col min="1538" max="1538" width="24.140625" style="156" customWidth="1"/>
    <col min="1539" max="1541" width="12.85546875" style="156" customWidth="1"/>
    <col min="1542" max="1542" width="22.140625" style="156" customWidth="1"/>
    <col min="1543" max="1543" width="10.28515625" style="156" customWidth="1"/>
    <col min="1544" max="1552" width="0" style="156" hidden="1" customWidth="1"/>
    <col min="1553" max="1556" width="8.85546875" style="156"/>
    <col min="1557" max="1557" width="11.28515625" style="156" bestFit="1" customWidth="1"/>
    <col min="1558" max="1792" width="8.85546875" style="156"/>
    <col min="1793" max="1793" width="7.140625" style="156" customWidth="1"/>
    <col min="1794" max="1794" width="24.140625" style="156" customWidth="1"/>
    <col min="1795" max="1797" width="12.85546875" style="156" customWidth="1"/>
    <col min="1798" max="1798" width="22.140625" style="156" customWidth="1"/>
    <col min="1799" max="1799" width="10.28515625" style="156" customWidth="1"/>
    <col min="1800" max="1808" width="0" style="156" hidden="1" customWidth="1"/>
    <col min="1809" max="1812" width="8.85546875" style="156"/>
    <col min="1813" max="1813" width="11.28515625" style="156" bestFit="1" customWidth="1"/>
    <col min="1814" max="2048" width="8.85546875" style="156"/>
    <col min="2049" max="2049" width="7.140625" style="156" customWidth="1"/>
    <col min="2050" max="2050" width="24.140625" style="156" customWidth="1"/>
    <col min="2051" max="2053" width="12.85546875" style="156" customWidth="1"/>
    <col min="2054" max="2054" width="22.140625" style="156" customWidth="1"/>
    <col min="2055" max="2055" width="10.28515625" style="156" customWidth="1"/>
    <col min="2056" max="2064" width="0" style="156" hidden="1" customWidth="1"/>
    <col min="2065" max="2068" width="8.85546875" style="156"/>
    <col min="2069" max="2069" width="11.28515625" style="156" bestFit="1" customWidth="1"/>
    <col min="2070" max="2304" width="8.85546875" style="156"/>
    <col min="2305" max="2305" width="7.140625" style="156" customWidth="1"/>
    <col min="2306" max="2306" width="24.140625" style="156" customWidth="1"/>
    <col min="2307" max="2309" width="12.85546875" style="156" customWidth="1"/>
    <col min="2310" max="2310" width="22.140625" style="156" customWidth="1"/>
    <col min="2311" max="2311" width="10.28515625" style="156" customWidth="1"/>
    <col min="2312" max="2320" width="0" style="156" hidden="1" customWidth="1"/>
    <col min="2321" max="2324" width="8.85546875" style="156"/>
    <col min="2325" max="2325" width="11.28515625" style="156" bestFit="1" customWidth="1"/>
    <col min="2326" max="2560" width="8.85546875" style="156"/>
    <col min="2561" max="2561" width="7.140625" style="156" customWidth="1"/>
    <col min="2562" max="2562" width="24.140625" style="156" customWidth="1"/>
    <col min="2563" max="2565" width="12.85546875" style="156" customWidth="1"/>
    <col min="2566" max="2566" width="22.140625" style="156" customWidth="1"/>
    <col min="2567" max="2567" width="10.28515625" style="156" customWidth="1"/>
    <col min="2568" max="2576" width="0" style="156" hidden="1" customWidth="1"/>
    <col min="2577" max="2580" width="8.85546875" style="156"/>
    <col min="2581" max="2581" width="11.28515625" style="156" bestFit="1" customWidth="1"/>
    <col min="2582" max="2816" width="8.85546875" style="156"/>
    <col min="2817" max="2817" width="7.140625" style="156" customWidth="1"/>
    <col min="2818" max="2818" width="24.140625" style="156" customWidth="1"/>
    <col min="2819" max="2821" width="12.85546875" style="156" customWidth="1"/>
    <col min="2822" max="2822" width="22.140625" style="156" customWidth="1"/>
    <col min="2823" max="2823" width="10.28515625" style="156" customWidth="1"/>
    <col min="2824" max="2832" width="0" style="156" hidden="1" customWidth="1"/>
    <col min="2833" max="2836" width="8.85546875" style="156"/>
    <col min="2837" max="2837" width="11.28515625" style="156" bestFit="1" customWidth="1"/>
    <col min="2838" max="3072" width="8.85546875" style="156"/>
    <col min="3073" max="3073" width="7.140625" style="156" customWidth="1"/>
    <col min="3074" max="3074" width="24.140625" style="156" customWidth="1"/>
    <col min="3075" max="3077" width="12.85546875" style="156" customWidth="1"/>
    <col min="3078" max="3078" width="22.140625" style="156" customWidth="1"/>
    <col min="3079" max="3079" width="10.28515625" style="156" customWidth="1"/>
    <col min="3080" max="3088" width="0" style="156" hidden="1" customWidth="1"/>
    <col min="3089" max="3092" width="8.85546875" style="156"/>
    <col min="3093" max="3093" width="11.28515625" style="156" bestFit="1" customWidth="1"/>
    <col min="3094" max="3328" width="8.85546875" style="156"/>
    <col min="3329" max="3329" width="7.140625" style="156" customWidth="1"/>
    <col min="3330" max="3330" width="24.140625" style="156" customWidth="1"/>
    <col min="3331" max="3333" width="12.85546875" style="156" customWidth="1"/>
    <col min="3334" max="3334" width="22.140625" style="156" customWidth="1"/>
    <col min="3335" max="3335" width="10.28515625" style="156" customWidth="1"/>
    <col min="3336" max="3344" width="0" style="156" hidden="1" customWidth="1"/>
    <col min="3345" max="3348" width="8.85546875" style="156"/>
    <col min="3349" max="3349" width="11.28515625" style="156" bestFit="1" customWidth="1"/>
    <col min="3350" max="3584" width="8.85546875" style="156"/>
    <col min="3585" max="3585" width="7.140625" style="156" customWidth="1"/>
    <col min="3586" max="3586" width="24.140625" style="156" customWidth="1"/>
    <col min="3587" max="3589" width="12.85546875" style="156" customWidth="1"/>
    <col min="3590" max="3590" width="22.140625" style="156" customWidth="1"/>
    <col min="3591" max="3591" width="10.28515625" style="156" customWidth="1"/>
    <col min="3592" max="3600" width="0" style="156" hidden="1" customWidth="1"/>
    <col min="3601" max="3604" width="8.85546875" style="156"/>
    <col min="3605" max="3605" width="11.28515625" style="156" bestFit="1" customWidth="1"/>
    <col min="3606" max="3840" width="8.85546875" style="156"/>
    <col min="3841" max="3841" width="7.140625" style="156" customWidth="1"/>
    <col min="3842" max="3842" width="24.140625" style="156" customWidth="1"/>
    <col min="3843" max="3845" width="12.85546875" style="156" customWidth="1"/>
    <col min="3846" max="3846" width="22.140625" style="156" customWidth="1"/>
    <col min="3847" max="3847" width="10.28515625" style="156" customWidth="1"/>
    <col min="3848" max="3856" width="0" style="156" hidden="1" customWidth="1"/>
    <col min="3857" max="3860" width="8.85546875" style="156"/>
    <col min="3861" max="3861" width="11.28515625" style="156" bestFit="1" customWidth="1"/>
    <col min="3862" max="4096" width="8.85546875" style="156"/>
    <col min="4097" max="4097" width="7.140625" style="156" customWidth="1"/>
    <col min="4098" max="4098" width="24.140625" style="156" customWidth="1"/>
    <col min="4099" max="4101" width="12.85546875" style="156" customWidth="1"/>
    <col min="4102" max="4102" width="22.140625" style="156" customWidth="1"/>
    <col min="4103" max="4103" width="10.28515625" style="156" customWidth="1"/>
    <col min="4104" max="4112" width="0" style="156" hidden="1" customWidth="1"/>
    <col min="4113" max="4116" width="8.85546875" style="156"/>
    <col min="4117" max="4117" width="11.28515625" style="156" bestFit="1" customWidth="1"/>
    <col min="4118" max="4352" width="8.85546875" style="156"/>
    <col min="4353" max="4353" width="7.140625" style="156" customWidth="1"/>
    <col min="4354" max="4354" width="24.140625" style="156" customWidth="1"/>
    <col min="4355" max="4357" width="12.85546875" style="156" customWidth="1"/>
    <col min="4358" max="4358" width="22.140625" style="156" customWidth="1"/>
    <col min="4359" max="4359" width="10.28515625" style="156" customWidth="1"/>
    <col min="4360" max="4368" width="0" style="156" hidden="1" customWidth="1"/>
    <col min="4369" max="4372" width="8.85546875" style="156"/>
    <col min="4373" max="4373" width="11.28515625" style="156" bestFit="1" customWidth="1"/>
    <col min="4374" max="4608" width="8.85546875" style="156"/>
    <col min="4609" max="4609" width="7.140625" style="156" customWidth="1"/>
    <col min="4610" max="4610" width="24.140625" style="156" customWidth="1"/>
    <col min="4611" max="4613" width="12.85546875" style="156" customWidth="1"/>
    <col min="4614" max="4614" width="22.140625" style="156" customWidth="1"/>
    <col min="4615" max="4615" width="10.28515625" style="156" customWidth="1"/>
    <col min="4616" max="4624" width="0" style="156" hidden="1" customWidth="1"/>
    <col min="4625" max="4628" width="8.85546875" style="156"/>
    <col min="4629" max="4629" width="11.28515625" style="156" bestFit="1" customWidth="1"/>
    <col min="4630" max="4864" width="8.85546875" style="156"/>
    <col min="4865" max="4865" width="7.140625" style="156" customWidth="1"/>
    <col min="4866" max="4866" width="24.140625" style="156" customWidth="1"/>
    <col min="4867" max="4869" width="12.85546875" style="156" customWidth="1"/>
    <col min="4870" max="4870" width="22.140625" style="156" customWidth="1"/>
    <col min="4871" max="4871" width="10.28515625" style="156" customWidth="1"/>
    <col min="4872" max="4880" width="0" style="156" hidden="1" customWidth="1"/>
    <col min="4881" max="4884" width="8.85546875" style="156"/>
    <col min="4885" max="4885" width="11.28515625" style="156" bestFit="1" customWidth="1"/>
    <col min="4886" max="5120" width="8.85546875" style="156"/>
    <col min="5121" max="5121" width="7.140625" style="156" customWidth="1"/>
    <col min="5122" max="5122" width="24.140625" style="156" customWidth="1"/>
    <col min="5123" max="5125" width="12.85546875" style="156" customWidth="1"/>
    <col min="5126" max="5126" width="22.140625" style="156" customWidth="1"/>
    <col min="5127" max="5127" width="10.28515625" style="156" customWidth="1"/>
    <col min="5128" max="5136" width="0" style="156" hidden="1" customWidth="1"/>
    <col min="5137" max="5140" width="8.85546875" style="156"/>
    <col min="5141" max="5141" width="11.28515625" style="156" bestFit="1" customWidth="1"/>
    <col min="5142" max="5376" width="8.85546875" style="156"/>
    <col min="5377" max="5377" width="7.140625" style="156" customWidth="1"/>
    <col min="5378" max="5378" width="24.140625" style="156" customWidth="1"/>
    <col min="5379" max="5381" width="12.85546875" style="156" customWidth="1"/>
    <col min="5382" max="5382" width="22.140625" style="156" customWidth="1"/>
    <col min="5383" max="5383" width="10.28515625" style="156" customWidth="1"/>
    <col min="5384" max="5392" width="0" style="156" hidden="1" customWidth="1"/>
    <col min="5393" max="5396" width="8.85546875" style="156"/>
    <col min="5397" max="5397" width="11.28515625" style="156" bestFit="1" customWidth="1"/>
    <col min="5398" max="5632" width="8.85546875" style="156"/>
    <col min="5633" max="5633" width="7.140625" style="156" customWidth="1"/>
    <col min="5634" max="5634" width="24.140625" style="156" customWidth="1"/>
    <col min="5635" max="5637" width="12.85546875" style="156" customWidth="1"/>
    <col min="5638" max="5638" width="22.140625" style="156" customWidth="1"/>
    <col min="5639" max="5639" width="10.28515625" style="156" customWidth="1"/>
    <col min="5640" max="5648" width="0" style="156" hidden="1" customWidth="1"/>
    <col min="5649" max="5652" width="8.85546875" style="156"/>
    <col min="5653" max="5653" width="11.28515625" style="156" bestFit="1" customWidth="1"/>
    <col min="5654" max="5888" width="8.85546875" style="156"/>
    <col min="5889" max="5889" width="7.140625" style="156" customWidth="1"/>
    <col min="5890" max="5890" width="24.140625" style="156" customWidth="1"/>
    <col min="5891" max="5893" width="12.85546875" style="156" customWidth="1"/>
    <col min="5894" max="5894" width="22.140625" style="156" customWidth="1"/>
    <col min="5895" max="5895" width="10.28515625" style="156" customWidth="1"/>
    <col min="5896" max="5904" width="0" style="156" hidden="1" customWidth="1"/>
    <col min="5905" max="5908" width="8.85546875" style="156"/>
    <col min="5909" max="5909" width="11.28515625" style="156" bestFit="1" customWidth="1"/>
    <col min="5910" max="6144" width="8.85546875" style="156"/>
    <col min="6145" max="6145" width="7.140625" style="156" customWidth="1"/>
    <col min="6146" max="6146" width="24.140625" style="156" customWidth="1"/>
    <col min="6147" max="6149" width="12.85546875" style="156" customWidth="1"/>
    <col min="6150" max="6150" width="22.140625" style="156" customWidth="1"/>
    <col min="6151" max="6151" width="10.28515625" style="156" customWidth="1"/>
    <col min="6152" max="6160" width="0" style="156" hidden="1" customWidth="1"/>
    <col min="6161" max="6164" width="8.85546875" style="156"/>
    <col min="6165" max="6165" width="11.28515625" style="156" bestFit="1" customWidth="1"/>
    <col min="6166" max="6400" width="8.85546875" style="156"/>
    <col min="6401" max="6401" width="7.140625" style="156" customWidth="1"/>
    <col min="6402" max="6402" width="24.140625" style="156" customWidth="1"/>
    <col min="6403" max="6405" width="12.85546875" style="156" customWidth="1"/>
    <col min="6406" max="6406" width="22.140625" style="156" customWidth="1"/>
    <col min="6407" max="6407" width="10.28515625" style="156" customWidth="1"/>
    <col min="6408" max="6416" width="0" style="156" hidden="1" customWidth="1"/>
    <col min="6417" max="6420" width="8.85546875" style="156"/>
    <col min="6421" max="6421" width="11.28515625" style="156" bestFit="1" customWidth="1"/>
    <col min="6422" max="6656" width="8.85546875" style="156"/>
    <col min="6657" max="6657" width="7.140625" style="156" customWidth="1"/>
    <col min="6658" max="6658" width="24.140625" style="156" customWidth="1"/>
    <col min="6659" max="6661" width="12.85546875" style="156" customWidth="1"/>
    <col min="6662" max="6662" width="22.140625" style="156" customWidth="1"/>
    <col min="6663" max="6663" width="10.28515625" style="156" customWidth="1"/>
    <col min="6664" max="6672" width="0" style="156" hidden="1" customWidth="1"/>
    <col min="6673" max="6676" width="8.85546875" style="156"/>
    <col min="6677" max="6677" width="11.28515625" style="156" bestFit="1" customWidth="1"/>
    <col min="6678" max="6912" width="8.85546875" style="156"/>
    <col min="6913" max="6913" width="7.140625" style="156" customWidth="1"/>
    <col min="6914" max="6914" width="24.140625" style="156" customWidth="1"/>
    <col min="6915" max="6917" width="12.85546875" style="156" customWidth="1"/>
    <col min="6918" max="6918" width="22.140625" style="156" customWidth="1"/>
    <col min="6919" max="6919" width="10.28515625" style="156" customWidth="1"/>
    <col min="6920" max="6928" width="0" style="156" hidden="1" customWidth="1"/>
    <col min="6929" max="6932" width="8.85546875" style="156"/>
    <col min="6933" max="6933" width="11.28515625" style="156" bestFit="1" customWidth="1"/>
    <col min="6934" max="7168" width="8.85546875" style="156"/>
    <col min="7169" max="7169" width="7.140625" style="156" customWidth="1"/>
    <col min="7170" max="7170" width="24.140625" style="156" customWidth="1"/>
    <col min="7171" max="7173" width="12.85546875" style="156" customWidth="1"/>
    <col min="7174" max="7174" width="22.140625" style="156" customWidth="1"/>
    <col min="7175" max="7175" width="10.28515625" style="156" customWidth="1"/>
    <col min="7176" max="7184" width="0" style="156" hidden="1" customWidth="1"/>
    <col min="7185" max="7188" width="8.85546875" style="156"/>
    <col min="7189" max="7189" width="11.28515625" style="156" bestFit="1" customWidth="1"/>
    <col min="7190" max="7424" width="8.85546875" style="156"/>
    <col min="7425" max="7425" width="7.140625" style="156" customWidth="1"/>
    <col min="7426" max="7426" width="24.140625" style="156" customWidth="1"/>
    <col min="7427" max="7429" width="12.85546875" style="156" customWidth="1"/>
    <col min="7430" max="7430" width="22.140625" style="156" customWidth="1"/>
    <col min="7431" max="7431" width="10.28515625" style="156" customWidth="1"/>
    <col min="7432" max="7440" width="0" style="156" hidden="1" customWidth="1"/>
    <col min="7441" max="7444" width="8.85546875" style="156"/>
    <col min="7445" max="7445" width="11.28515625" style="156" bestFit="1" customWidth="1"/>
    <col min="7446" max="7680" width="8.85546875" style="156"/>
    <col min="7681" max="7681" width="7.140625" style="156" customWidth="1"/>
    <col min="7682" max="7682" width="24.140625" style="156" customWidth="1"/>
    <col min="7683" max="7685" width="12.85546875" style="156" customWidth="1"/>
    <col min="7686" max="7686" width="22.140625" style="156" customWidth="1"/>
    <col min="7687" max="7687" width="10.28515625" style="156" customWidth="1"/>
    <col min="7688" max="7696" width="0" style="156" hidden="1" customWidth="1"/>
    <col min="7697" max="7700" width="8.85546875" style="156"/>
    <col min="7701" max="7701" width="11.28515625" style="156" bestFit="1" customWidth="1"/>
    <col min="7702" max="7936" width="8.85546875" style="156"/>
    <col min="7937" max="7937" width="7.140625" style="156" customWidth="1"/>
    <col min="7938" max="7938" width="24.140625" style="156" customWidth="1"/>
    <col min="7939" max="7941" width="12.85546875" style="156" customWidth="1"/>
    <col min="7942" max="7942" width="22.140625" style="156" customWidth="1"/>
    <col min="7943" max="7943" width="10.28515625" style="156" customWidth="1"/>
    <col min="7944" max="7952" width="0" style="156" hidden="1" customWidth="1"/>
    <col min="7953" max="7956" width="8.85546875" style="156"/>
    <col min="7957" max="7957" width="11.28515625" style="156" bestFit="1" customWidth="1"/>
    <col min="7958" max="8192" width="8.85546875" style="156"/>
    <col min="8193" max="8193" width="7.140625" style="156" customWidth="1"/>
    <col min="8194" max="8194" width="24.140625" style="156" customWidth="1"/>
    <col min="8195" max="8197" width="12.85546875" style="156" customWidth="1"/>
    <col min="8198" max="8198" width="22.140625" style="156" customWidth="1"/>
    <col min="8199" max="8199" width="10.28515625" style="156" customWidth="1"/>
    <col min="8200" max="8208" width="0" style="156" hidden="1" customWidth="1"/>
    <col min="8209" max="8212" width="8.85546875" style="156"/>
    <col min="8213" max="8213" width="11.28515625" style="156" bestFit="1" customWidth="1"/>
    <col min="8214" max="8448" width="8.85546875" style="156"/>
    <col min="8449" max="8449" width="7.140625" style="156" customWidth="1"/>
    <col min="8450" max="8450" width="24.140625" style="156" customWidth="1"/>
    <col min="8451" max="8453" width="12.85546875" style="156" customWidth="1"/>
    <col min="8454" max="8454" width="22.140625" style="156" customWidth="1"/>
    <col min="8455" max="8455" width="10.28515625" style="156" customWidth="1"/>
    <col min="8456" max="8464" width="0" style="156" hidden="1" customWidth="1"/>
    <col min="8465" max="8468" width="8.85546875" style="156"/>
    <col min="8469" max="8469" width="11.28515625" style="156" bestFit="1" customWidth="1"/>
    <col min="8470" max="8704" width="8.85546875" style="156"/>
    <col min="8705" max="8705" width="7.140625" style="156" customWidth="1"/>
    <col min="8706" max="8706" width="24.140625" style="156" customWidth="1"/>
    <col min="8707" max="8709" width="12.85546875" style="156" customWidth="1"/>
    <col min="8710" max="8710" width="22.140625" style="156" customWidth="1"/>
    <col min="8711" max="8711" width="10.28515625" style="156" customWidth="1"/>
    <col min="8712" max="8720" width="0" style="156" hidden="1" customWidth="1"/>
    <col min="8721" max="8724" width="8.85546875" style="156"/>
    <col min="8725" max="8725" width="11.28515625" style="156" bestFit="1" customWidth="1"/>
    <col min="8726" max="8960" width="8.85546875" style="156"/>
    <col min="8961" max="8961" width="7.140625" style="156" customWidth="1"/>
    <col min="8962" max="8962" width="24.140625" style="156" customWidth="1"/>
    <col min="8963" max="8965" width="12.85546875" style="156" customWidth="1"/>
    <col min="8966" max="8966" width="22.140625" style="156" customWidth="1"/>
    <col min="8967" max="8967" width="10.28515625" style="156" customWidth="1"/>
    <col min="8968" max="8976" width="0" style="156" hidden="1" customWidth="1"/>
    <col min="8977" max="8980" width="8.85546875" style="156"/>
    <col min="8981" max="8981" width="11.28515625" style="156" bestFit="1" customWidth="1"/>
    <col min="8982" max="9216" width="8.85546875" style="156"/>
    <col min="9217" max="9217" width="7.140625" style="156" customWidth="1"/>
    <col min="9218" max="9218" width="24.140625" style="156" customWidth="1"/>
    <col min="9219" max="9221" width="12.85546875" style="156" customWidth="1"/>
    <col min="9222" max="9222" width="22.140625" style="156" customWidth="1"/>
    <col min="9223" max="9223" width="10.28515625" style="156" customWidth="1"/>
    <col min="9224" max="9232" width="0" style="156" hidden="1" customWidth="1"/>
    <col min="9233" max="9236" width="8.85546875" style="156"/>
    <col min="9237" max="9237" width="11.28515625" style="156" bestFit="1" customWidth="1"/>
    <col min="9238" max="9472" width="8.85546875" style="156"/>
    <col min="9473" max="9473" width="7.140625" style="156" customWidth="1"/>
    <col min="9474" max="9474" width="24.140625" style="156" customWidth="1"/>
    <col min="9475" max="9477" width="12.85546875" style="156" customWidth="1"/>
    <col min="9478" max="9478" width="22.140625" style="156" customWidth="1"/>
    <col min="9479" max="9479" width="10.28515625" style="156" customWidth="1"/>
    <col min="9480" max="9488" width="0" style="156" hidden="1" customWidth="1"/>
    <col min="9489" max="9492" width="8.85546875" style="156"/>
    <col min="9493" max="9493" width="11.28515625" style="156" bestFit="1" customWidth="1"/>
    <col min="9494" max="9728" width="8.85546875" style="156"/>
    <col min="9729" max="9729" width="7.140625" style="156" customWidth="1"/>
    <col min="9730" max="9730" width="24.140625" style="156" customWidth="1"/>
    <col min="9731" max="9733" width="12.85546875" style="156" customWidth="1"/>
    <col min="9734" max="9734" width="22.140625" style="156" customWidth="1"/>
    <col min="9735" max="9735" width="10.28515625" style="156" customWidth="1"/>
    <col min="9736" max="9744" width="0" style="156" hidden="1" customWidth="1"/>
    <col min="9745" max="9748" width="8.85546875" style="156"/>
    <col min="9749" max="9749" width="11.28515625" style="156" bestFit="1" customWidth="1"/>
    <col min="9750" max="9984" width="8.85546875" style="156"/>
    <col min="9985" max="9985" width="7.140625" style="156" customWidth="1"/>
    <col min="9986" max="9986" width="24.140625" style="156" customWidth="1"/>
    <col min="9987" max="9989" width="12.85546875" style="156" customWidth="1"/>
    <col min="9990" max="9990" width="22.140625" style="156" customWidth="1"/>
    <col min="9991" max="9991" width="10.28515625" style="156" customWidth="1"/>
    <col min="9992" max="10000" width="0" style="156" hidden="1" customWidth="1"/>
    <col min="10001" max="10004" width="8.85546875" style="156"/>
    <col min="10005" max="10005" width="11.28515625" style="156" bestFit="1" customWidth="1"/>
    <col min="10006" max="10240" width="8.85546875" style="156"/>
    <col min="10241" max="10241" width="7.140625" style="156" customWidth="1"/>
    <col min="10242" max="10242" width="24.140625" style="156" customWidth="1"/>
    <col min="10243" max="10245" width="12.85546875" style="156" customWidth="1"/>
    <col min="10246" max="10246" width="22.140625" style="156" customWidth="1"/>
    <col min="10247" max="10247" width="10.28515625" style="156" customWidth="1"/>
    <col min="10248" max="10256" width="0" style="156" hidden="1" customWidth="1"/>
    <col min="10257" max="10260" width="8.85546875" style="156"/>
    <col min="10261" max="10261" width="11.28515625" style="156" bestFit="1" customWidth="1"/>
    <col min="10262" max="10496" width="8.85546875" style="156"/>
    <col min="10497" max="10497" width="7.140625" style="156" customWidth="1"/>
    <col min="10498" max="10498" width="24.140625" style="156" customWidth="1"/>
    <col min="10499" max="10501" width="12.85546875" style="156" customWidth="1"/>
    <col min="10502" max="10502" width="22.140625" style="156" customWidth="1"/>
    <col min="10503" max="10503" width="10.28515625" style="156" customWidth="1"/>
    <col min="10504" max="10512" width="0" style="156" hidden="1" customWidth="1"/>
    <col min="10513" max="10516" width="8.85546875" style="156"/>
    <col min="10517" max="10517" width="11.28515625" style="156" bestFit="1" customWidth="1"/>
    <col min="10518" max="10752" width="8.85546875" style="156"/>
    <col min="10753" max="10753" width="7.140625" style="156" customWidth="1"/>
    <col min="10754" max="10754" width="24.140625" style="156" customWidth="1"/>
    <col min="10755" max="10757" width="12.85546875" style="156" customWidth="1"/>
    <col min="10758" max="10758" width="22.140625" style="156" customWidth="1"/>
    <col min="10759" max="10759" width="10.28515625" style="156" customWidth="1"/>
    <col min="10760" max="10768" width="0" style="156" hidden="1" customWidth="1"/>
    <col min="10769" max="10772" width="8.85546875" style="156"/>
    <col min="10773" max="10773" width="11.28515625" style="156" bestFit="1" customWidth="1"/>
    <col min="10774" max="11008" width="8.85546875" style="156"/>
    <col min="11009" max="11009" width="7.140625" style="156" customWidth="1"/>
    <col min="11010" max="11010" width="24.140625" style="156" customWidth="1"/>
    <col min="11011" max="11013" width="12.85546875" style="156" customWidth="1"/>
    <col min="11014" max="11014" width="22.140625" style="156" customWidth="1"/>
    <col min="11015" max="11015" width="10.28515625" style="156" customWidth="1"/>
    <col min="11016" max="11024" width="0" style="156" hidden="1" customWidth="1"/>
    <col min="11025" max="11028" width="8.85546875" style="156"/>
    <col min="11029" max="11029" width="11.28515625" style="156" bestFit="1" customWidth="1"/>
    <col min="11030" max="11264" width="8.85546875" style="156"/>
    <col min="11265" max="11265" width="7.140625" style="156" customWidth="1"/>
    <col min="11266" max="11266" width="24.140625" style="156" customWidth="1"/>
    <col min="11267" max="11269" width="12.85546875" style="156" customWidth="1"/>
    <col min="11270" max="11270" width="22.140625" style="156" customWidth="1"/>
    <col min="11271" max="11271" width="10.28515625" style="156" customWidth="1"/>
    <col min="11272" max="11280" width="0" style="156" hidden="1" customWidth="1"/>
    <col min="11281" max="11284" width="8.85546875" style="156"/>
    <col min="11285" max="11285" width="11.28515625" style="156" bestFit="1" customWidth="1"/>
    <col min="11286" max="11520" width="8.85546875" style="156"/>
    <col min="11521" max="11521" width="7.140625" style="156" customWidth="1"/>
    <col min="11522" max="11522" width="24.140625" style="156" customWidth="1"/>
    <col min="11523" max="11525" width="12.85546875" style="156" customWidth="1"/>
    <col min="11526" max="11526" width="22.140625" style="156" customWidth="1"/>
    <col min="11527" max="11527" width="10.28515625" style="156" customWidth="1"/>
    <col min="11528" max="11536" width="0" style="156" hidden="1" customWidth="1"/>
    <col min="11537" max="11540" width="8.85546875" style="156"/>
    <col min="11541" max="11541" width="11.28515625" style="156" bestFit="1" customWidth="1"/>
    <col min="11542" max="11776" width="8.85546875" style="156"/>
    <col min="11777" max="11777" width="7.140625" style="156" customWidth="1"/>
    <col min="11778" max="11778" width="24.140625" style="156" customWidth="1"/>
    <col min="11779" max="11781" width="12.85546875" style="156" customWidth="1"/>
    <col min="11782" max="11782" width="22.140625" style="156" customWidth="1"/>
    <col min="11783" max="11783" width="10.28515625" style="156" customWidth="1"/>
    <col min="11784" max="11792" width="0" style="156" hidden="1" customWidth="1"/>
    <col min="11793" max="11796" width="8.85546875" style="156"/>
    <col min="11797" max="11797" width="11.28515625" style="156" bestFit="1" customWidth="1"/>
    <col min="11798" max="12032" width="8.85546875" style="156"/>
    <col min="12033" max="12033" width="7.140625" style="156" customWidth="1"/>
    <col min="12034" max="12034" width="24.140625" style="156" customWidth="1"/>
    <col min="12035" max="12037" width="12.85546875" style="156" customWidth="1"/>
    <col min="12038" max="12038" width="22.140625" style="156" customWidth="1"/>
    <col min="12039" max="12039" width="10.28515625" style="156" customWidth="1"/>
    <col min="12040" max="12048" width="0" style="156" hidden="1" customWidth="1"/>
    <col min="12049" max="12052" width="8.85546875" style="156"/>
    <col min="12053" max="12053" width="11.28515625" style="156" bestFit="1" customWidth="1"/>
    <col min="12054" max="12288" width="8.85546875" style="156"/>
    <col min="12289" max="12289" width="7.140625" style="156" customWidth="1"/>
    <col min="12290" max="12290" width="24.140625" style="156" customWidth="1"/>
    <col min="12291" max="12293" width="12.85546875" style="156" customWidth="1"/>
    <col min="12294" max="12294" width="22.140625" style="156" customWidth="1"/>
    <col min="12295" max="12295" width="10.28515625" style="156" customWidth="1"/>
    <col min="12296" max="12304" width="0" style="156" hidden="1" customWidth="1"/>
    <col min="12305" max="12308" width="8.85546875" style="156"/>
    <col min="12309" max="12309" width="11.28515625" style="156" bestFit="1" customWidth="1"/>
    <col min="12310" max="12544" width="8.85546875" style="156"/>
    <col min="12545" max="12545" width="7.140625" style="156" customWidth="1"/>
    <col min="12546" max="12546" width="24.140625" style="156" customWidth="1"/>
    <col min="12547" max="12549" width="12.85546875" style="156" customWidth="1"/>
    <col min="12550" max="12550" width="22.140625" style="156" customWidth="1"/>
    <col min="12551" max="12551" width="10.28515625" style="156" customWidth="1"/>
    <col min="12552" max="12560" width="0" style="156" hidden="1" customWidth="1"/>
    <col min="12561" max="12564" width="8.85546875" style="156"/>
    <col min="12565" max="12565" width="11.28515625" style="156" bestFit="1" customWidth="1"/>
    <col min="12566" max="12800" width="8.85546875" style="156"/>
    <col min="12801" max="12801" width="7.140625" style="156" customWidth="1"/>
    <col min="12802" max="12802" width="24.140625" style="156" customWidth="1"/>
    <col min="12803" max="12805" width="12.85546875" style="156" customWidth="1"/>
    <col min="12806" max="12806" width="22.140625" style="156" customWidth="1"/>
    <col min="12807" max="12807" width="10.28515625" style="156" customWidth="1"/>
    <col min="12808" max="12816" width="0" style="156" hidden="1" customWidth="1"/>
    <col min="12817" max="12820" width="8.85546875" style="156"/>
    <col min="12821" max="12821" width="11.28515625" style="156" bestFit="1" customWidth="1"/>
    <col min="12822" max="13056" width="8.85546875" style="156"/>
    <col min="13057" max="13057" width="7.140625" style="156" customWidth="1"/>
    <col min="13058" max="13058" width="24.140625" style="156" customWidth="1"/>
    <col min="13059" max="13061" width="12.85546875" style="156" customWidth="1"/>
    <col min="13062" max="13062" width="22.140625" style="156" customWidth="1"/>
    <col min="13063" max="13063" width="10.28515625" style="156" customWidth="1"/>
    <col min="13064" max="13072" width="0" style="156" hidden="1" customWidth="1"/>
    <col min="13073" max="13076" width="8.85546875" style="156"/>
    <col min="13077" max="13077" width="11.28515625" style="156" bestFit="1" customWidth="1"/>
    <col min="13078" max="13312" width="8.85546875" style="156"/>
    <col min="13313" max="13313" width="7.140625" style="156" customWidth="1"/>
    <col min="13314" max="13314" width="24.140625" style="156" customWidth="1"/>
    <col min="13315" max="13317" width="12.85546875" style="156" customWidth="1"/>
    <col min="13318" max="13318" width="22.140625" style="156" customWidth="1"/>
    <col min="13319" max="13319" width="10.28515625" style="156" customWidth="1"/>
    <col min="13320" max="13328" width="0" style="156" hidden="1" customWidth="1"/>
    <col min="13329" max="13332" width="8.85546875" style="156"/>
    <col min="13333" max="13333" width="11.28515625" style="156" bestFit="1" customWidth="1"/>
    <col min="13334" max="13568" width="8.85546875" style="156"/>
    <col min="13569" max="13569" width="7.140625" style="156" customWidth="1"/>
    <col min="13570" max="13570" width="24.140625" style="156" customWidth="1"/>
    <col min="13571" max="13573" width="12.85546875" style="156" customWidth="1"/>
    <col min="13574" max="13574" width="22.140625" style="156" customWidth="1"/>
    <col min="13575" max="13575" width="10.28515625" style="156" customWidth="1"/>
    <col min="13576" max="13584" width="0" style="156" hidden="1" customWidth="1"/>
    <col min="13585" max="13588" width="8.85546875" style="156"/>
    <col min="13589" max="13589" width="11.28515625" style="156" bestFit="1" customWidth="1"/>
    <col min="13590" max="13824" width="8.85546875" style="156"/>
    <col min="13825" max="13825" width="7.140625" style="156" customWidth="1"/>
    <col min="13826" max="13826" width="24.140625" style="156" customWidth="1"/>
    <col min="13827" max="13829" width="12.85546875" style="156" customWidth="1"/>
    <col min="13830" max="13830" width="22.140625" style="156" customWidth="1"/>
    <col min="13831" max="13831" width="10.28515625" style="156" customWidth="1"/>
    <col min="13832" max="13840" width="0" style="156" hidden="1" customWidth="1"/>
    <col min="13841" max="13844" width="8.85546875" style="156"/>
    <col min="13845" max="13845" width="11.28515625" style="156" bestFit="1" customWidth="1"/>
    <col min="13846" max="14080" width="8.85546875" style="156"/>
    <col min="14081" max="14081" width="7.140625" style="156" customWidth="1"/>
    <col min="14082" max="14082" width="24.140625" style="156" customWidth="1"/>
    <col min="14083" max="14085" width="12.85546875" style="156" customWidth="1"/>
    <col min="14086" max="14086" width="22.140625" style="156" customWidth="1"/>
    <col min="14087" max="14087" width="10.28515625" style="156" customWidth="1"/>
    <col min="14088" max="14096" width="0" style="156" hidden="1" customWidth="1"/>
    <col min="14097" max="14100" width="8.85546875" style="156"/>
    <col min="14101" max="14101" width="11.28515625" style="156" bestFit="1" customWidth="1"/>
    <col min="14102" max="14336" width="8.85546875" style="156"/>
    <col min="14337" max="14337" width="7.140625" style="156" customWidth="1"/>
    <col min="14338" max="14338" width="24.140625" style="156" customWidth="1"/>
    <col min="14339" max="14341" width="12.85546875" style="156" customWidth="1"/>
    <col min="14342" max="14342" width="22.140625" style="156" customWidth="1"/>
    <col min="14343" max="14343" width="10.28515625" style="156" customWidth="1"/>
    <col min="14344" max="14352" width="0" style="156" hidden="1" customWidth="1"/>
    <col min="14353" max="14356" width="8.85546875" style="156"/>
    <col min="14357" max="14357" width="11.28515625" style="156" bestFit="1" customWidth="1"/>
    <col min="14358" max="14592" width="8.85546875" style="156"/>
    <col min="14593" max="14593" width="7.140625" style="156" customWidth="1"/>
    <col min="14594" max="14594" width="24.140625" style="156" customWidth="1"/>
    <col min="14595" max="14597" width="12.85546875" style="156" customWidth="1"/>
    <col min="14598" max="14598" width="22.140625" style="156" customWidth="1"/>
    <col min="14599" max="14599" width="10.28515625" style="156" customWidth="1"/>
    <col min="14600" max="14608" width="0" style="156" hidden="1" customWidth="1"/>
    <col min="14609" max="14612" width="8.85546875" style="156"/>
    <col min="14613" max="14613" width="11.28515625" style="156" bestFit="1" customWidth="1"/>
    <col min="14614" max="14848" width="8.85546875" style="156"/>
    <col min="14849" max="14849" width="7.140625" style="156" customWidth="1"/>
    <col min="14850" max="14850" width="24.140625" style="156" customWidth="1"/>
    <col min="14851" max="14853" width="12.85546875" style="156" customWidth="1"/>
    <col min="14854" max="14854" width="22.140625" style="156" customWidth="1"/>
    <col min="14855" max="14855" width="10.28515625" style="156" customWidth="1"/>
    <col min="14856" max="14864" width="0" style="156" hidden="1" customWidth="1"/>
    <col min="14865" max="14868" width="8.85546875" style="156"/>
    <col min="14869" max="14869" width="11.28515625" style="156" bestFit="1" customWidth="1"/>
    <col min="14870" max="15104" width="8.85546875" style="156"/>
    <col min="15105" max="15105" width="7.140625" style="156" customWidth="1"/>
    <col min="15106" max="15106" width="24.140625" style="156" customWidth="1"/>
    <col min="15107" max="15109" width="12.85546875" style="156" customWidth="1"/>
    <col min="15110" max="15110" width="22.140625" style="156" customWidth="1"/>
    <col min="15111" max="15111" width="10.28515625" style="156" customWidth="1"/>
    <col min="15112" max="15120" width="0" style="156" hidden="1" customWidth="1"/>
    <col min="15121" max="15124" width="8.85546875" style="156"/>
    <col min="15125" max="15125" width="11.28515625" style="156" bestFit="1" customWidth="1"/>
    <col min="15126" max="15360" width="8.85546875" style="156"/>
    <col min="15361" max="15361" width="7.140625" style="156" customWidth="1"/>
    <col min="15362" max="15362" width="24.140625" style="156" customWidth="1"/>
    <col min="15363" max="15365" width="12.85546875" style="156" customWidth="1"/>
    <col min="15366" max="15366" width="22.140625" style="156" customWidth="1"/>
    <col min="15367" max="15367" width="10.28515625" style="156" customWidth="1"/>
    <col min="15368" max="15376" width="0" style="156" hidden="1" customWidth="1"/>
    <col min="15377" max="15380" width="8.85546875" style="156"/>
    <col min="15381" max="15381" width="11.28515625" style="156" bestFit="1" customWidth="1"/>
    <col min="15382" max="15616" width="8.85546875" style="156"/>
    <col min="15617" max="15617" width="7.140625" style="156" customWidth="1"/>
    <col min="15618" max="15618" width="24.140625" style="156" customWidth="1"/>
    <col min="15619" max="15621" width="12.85546875" style="156" customWidth="1"/>
    <col min="15622" max="15622" width="22.140625" style="156" customWidth="1"/>
    <col min="15623" max="15623" width="10.28515625" style="156" customWidth="1"/>
    <col min="15624" max="15632" width="0" style="156" hidden="1" customWidth="1"/>
    <col min="15633" max="15636" width="8.85546875" style="156"/>
    <col min="15637" max="15637" width="11.28515625" style="156" bestFit="1" customWidth="1"/>
    <col min="15638" max="15872" width="8.85546875" style="156"/>
    <col min="15873" max="15873" width="7.140625" style="156" customWidth="1"/>
    <col min="15874" max="15874" width="24.140625" style="156" customWidth="1"/>
    <col min="15875" max="15877" width="12.85546875" style="156" customWidth="1"/>
    <col min="15878" max="15878" width="22.140625" style="156" customWidth="1"/>
    <col min="15879" max="15879" width="10.28515625" style="156" customWidth="1"/>
    <col min="15880" max="15888" width="0" style="156" hidden="1" customWidth="1"/>
    <col min="15889" max="15892" width="8.85546875" style="156"/>
    <col min="15893" max="15893" width="11.28515625" style="156" bestFit="1" customWidth="1"/>
    <col min="15894" max="16128" width="8.85546875" style="156"/>
    <col min="16129" max="16129" width="7.140625" style="156" customWidth="1"/>
    <col min="16130" max="16130" width="24.140625" style="156" customWidth="1"/>
    <col min="16131" max="16133" width="12.85546875" style="156" customWidth="1"/>
    <col min="16134" max="16134" width="22.140625" style="156" customWidth="1"/>
    <col min="16135" max="16135" width="10.28515625" style="156" customWidth="1"/>
    <col min="16136" max="16144" width="0" style="156" hidden="1" customWidth="1"/>
    <col min="16145" max="16148" width="8.85546875" style="156"/>
    <col min="16149" max="16149" width="11.28515625" style="156" bestFit="1" customWidth="1"/>
    <col min="16150" max="16384" width="8.85546875" style="156"/>
  </cols>
  <sheetData>
    <row r="1" spans="1:21" ht="30" customHeight="1">
      <c r="A1" s="154" t="s">
        <v>0</v>
      </c>
      <c r="B1" s="256"/>
      <c r="C1" s="256"/>
      <c r="D1" s="155"/>
      <c r="E1" s="155"/>
      <c r="F1" s="155" t="s">
        <v>114</v>
      </c>
    </row>
    <row r="2" spans="1:21" ht="15.75">
      <c r="A2" s="154" t="s">
        <v>2</v>
      </c>
      <c r="B2" s="659" t="s">
        <v>71</v>
      </c>
      <c r="C2" s="659"/>
      <c r="D2" s="155"/>
      <c r="E2" s="155"/>
      <c r="F2" s="155"/>
    </row>
    <row r="3" spans="1:21" ht="15.75">
      <c r="A3" s="154" t="s">
        <v>115</v>
      </c>
      <c r="B3" s="659" t="s">
        <v>262</v>
      </c>
      <c r="C3" s="659"/>
      <c r="D3" s="155"/>
      <c r="E3" s="155"/>
      <c r="F3" s="155"/>
    </row>
    <row r="4" spans="1:21" ht="26.25" customHeight="1">
      <c r="A4" s="660" t="s">
        <v>116</v>
      </c>
      <c r="B4" s="660"/>
      <c r="C4" s="660"/>
      <c r="D4" s="660"/>
      <c r="E4" s="660"/>
      <c r="F4" s="660"/>
    </row>
    <row r="5" spans="1:21" ht="15.75">
      <c r="A5" s="661" t="s">
        <v>263</v>
      </c>
      <c r="B5" s="661"/>
      <c r="C5" s="661"/>
      <c r="D5" s="661"/>
      <c r="E5" s="661"/>
      <c r="F5" s="661"/>
    </row>
    <row r="6" spans="1:21" ht="16.5" thickBot="1">
      <c r="A6" s="158"/>
      <c r="B6" s="158"/>
      <c r="C6" s="158"/>
      <c r="D6" s="158"/>
      <c r="E6" s="158"/>
      <c r="F6" s="155"/>
    </row>
    <row r="7" spans="1:21" ht="61.5" customHeight="1" thickTop="1">
      <c r="A7" s="111" t="s">
        <v>8</v>
      </c>
      <c r="B7" s="111" t="s">
        <v>9</v>
      </c>
      <c r="C7" s="111" t="s">
        <v>117</v>
      </c>
      <c r="D7" s="111" t="s">
        <v>118</v>
      </c>
      <c r="E7" s="111" t="s">
        <v>119</v>
      </c>
      <c r="F7" s="111" t="s">
        <v>58</v>
      </c>
      <c r="H7" s="434" t="s">
        <v>120</v>
      </c>
      <c r="I7" s="437" t="s">
        <v>121</v>
      </c>
      <c r="J7" s="436" t="s">
        <v>122</v>
      </c>
      <c r="K7" s="436" t="s">
        <v>123</v>
      </c>
      <c r="L7" s="436" t="s">
        <v>124</v>
      </c>
      <c r="M7" s="436" t="s">
        <v>125</v>
      </c>
      <c r="N7" s="436" t="s">
        <v>126</v>
      </c>
      <c r="O7" s="435" t="s">
        <v>127</v>
      </c>
      <c r="P7" s="434"/>
      <c r="S7" s="433"/>
    </row>
    <row r="8" spans="1:21" ht="23.25" customHeight="1">
      <c r="A8" s="164">
        <v>1</v>
      </c>
      <c r="B8" s="174" t="s">
        <v>308</v>
      </c>
      <c r="C8" s="241">
        <v>0</v>
      </c>
      <c r="D8" s="241">
        <v>6.4</v>
      </c>
      <c r="E8" s="241">
        <f>SUM(C8:D8)</f>
        <v>6.4</v>
      </c>
      <c r="F8" s="166"/>
      <c r="G8" s="167"/>
      <c r="H8" s="168"/>
      <c r="I8" s="168"/>
      <c r="J8" s="168"/>
      <c r="K8" s="168"/>
      <c r="L8" s="168"/>
      <c r="M8" s="168"/>
      <c r="N8" s="168"/>
      <c r="O8" s="169"/>
      <c r="P8" s="169"/>
      <c r="S8" s="446">
        <v>0</v>
      </c>
      <c r="T8" s="446">
        <v>6.6000000000000005</v>
      </c>
      <c r="U8" s="446">
        <v>6.6000000000000005</v>
      </c>
    </row>
    <row r="9" spans="1:21" ht="23.25" customHeight="1">
      <c r="A9" s="164">
        <v>2</v>
      </c>
      <c r="B9" s="174" t="s">
        <v>130</v>
      </c>
      <c r="C9" s="241">
        <v>0</v>
      </c>
      <c r="D9" s="241">
        <v>42.800000000000004</v>
      </c>
      <c r="E9" s="241">
        <f t="shared" ref="E9:E20" si="0">SUM(C9:D9)</f>
        <v>42.800000000000004</v>
      </c>
      <c r="F9" s="166"/>
      <c r="G9" s="167"/>
      <c r="H9" s="168"/>
      <c r="I9" s="168"/>
      <c r="J9" s="168"/>
      <c r="K9" s="168"/>
      <c r="L9" s="168"/>
      <c r="M9" s="168"/>
      <c r="N9" s="168"/>
      <c r="O9" s="169"/>
      <c r="P9" s="169"/>
      <c r="S9" s="446">
        <v>0</v>
      </c>
      <c r="T9" s="446">
        <v>42.800000000000004</v>
      </c>
      <c r="U9" s="446">
        <v>42.800000000000004</v>
      </c>
    </row>
    <row r="10" spans="1:21" ht="23.25" customHeight="1">
      <c r="A10" s="164">
        <v>3</v>
      </c>
      <c r="B10" s="165" t="s">
        <v>129</v>
      </c>
      <c r="C10" s="241">
        <v>7</v>
      </c>
      <c r="D10" s="241">
        <v>37.800000000000004</v>
      </c>
      <c r="E10" s="241">
        <f t="shared" si="0"/>
        <v>44.800000000000004</v>
      </c>
      <c r="F10" s="166"/>
      <c r="G10" s="167"/>
      <c r="H10" s="168">
        <f>50+30</f>
        <v>80</v>
      </c>
      <c r="I10" s="168">
        <v>3.5</v>
      </c>
      <c r="J10" s="168"/>
      <c r="K10" s="168"/>
      <c r="L10" s="177"/>
      <c r="M10" s="168"/>
      <c r="N10" s="168"/>
      <c r="O10" s="169">
        <v>8.5</v>
      </c>
      <c r="P10" s="169"/>
      <c r="S10" s="446">
        <v>7</v>
      </c>
      <c r="T10" s="446">
        <v>38.000000000000007</v>
      </c>
      <c r="U10" s="446">
        <v>45.000000000000007</v>
      </c>
    </row>
    <row r="11" spans="1:21" ht="23.25" customHeight="1">
      <c r="A11" s="164">
        <v>4</v>
      </c>
      <c r="B11" s="165" t="s">
        <v>131</v>
      </c>
      <c r="C11" s="241">
        <v>1.2</v>
      </c>
      <c r="D11" s="241">
        <v>1.8</v>
      </c>
      <c r="E11" s="241">
        <f t="shared" si="0"/>
        <v>3</v>
      </c>
      <c r="F11" s="166"/>
      <c r="G11" s="170"/>
      <c r="H11" s="168"/>
      <c r="I11" s="168"/>
      <c r="J11" s="168"/>
      <c r="K11" s="168"/>
      <c r="L11" s="168"/>
      <c r="M11" s="168"/>
      <c r="N11" s="168"/>
      <c r="O11" s="169"/>
      <c r="P11" s="169"/>
      <c r="Q11" s="171"/>
      <c r="S11" s="446">
        <v>1.2</v>
      </c>
      <c r="T11" s="446">
        <v>1.8</v>
      </c>
      <c r="U11" s="446">
        <v>3</v>
      </c>
    </row>
    <row r="12" spans="1:21" ht="23.25" customHeight="1">
      <c r="A12" s="164">
        <v>5</v>
      </c>
      <c r="B12" s="165" t="s">
        <v>192</v>
      </c>
      <c r="C12" s="241">
        <v>5.9</v>
      </c>
      <c r="D12" s="241">
        <v>20.266666666666669</v>
      </c>
      <c r="E12" s="241">
        <f t="shared" si="0"/>
        <v>26.166666666666671</v>
      </c>
      <c r="F12" s="166"/>
      <c r="G12" s="170"/>
      <c r="H12" s="168"/>
      <c r="I12" s="168"/>
      <c r="J12" s="168"/>
      <c r="K12" s="168"/>
      <c r="L12" s="168"/>
      <c r="M12" s="168"/>
      <c r="N12" s="168"/>
      <c r="O12" s="169"/>
      <c r="P12" s="169"/>
      <c r="Q12" s="171"/>
      <c r="S12" s="446">
        <v>5.9</v>
      </c>
      <c r="T12" s="446">
        <v>20.466666666666669</v>
      </c>
      <c r="U12" s="446">
        <v>26.366666666666667</v>
      </c>
    </row>
    <row r="13" spans="1:21" ht="23.25" customHeight="1">
      <c r="A13" s="164">
        <v>6</v>
      </c>
      <c r="B13" s="165" t="s">
        <v>132</v>
      </c>
      <c r="C13" s="241">
        <v>3</v>
      </c>
      <c r="D13" s="241">
        <v>28.266666666666666</v>
      </c>
      <c r="E13" s="241">
        <f t="shared" si="0"/>
        <v>31.266666666666666</v>
      </c>
      <c r="F13" s="166"/>
      <c r="G13" s="167"/>
      <c r="H13" s="168"/>
      <c r="I13" s="168"/>
      <c r="J13" s="168"/>
      <c r="K13" s="168"/>
      <c r="L13" s="168"/>
      <c r="M13" s="168"/>
      <c r="N13" s="168"/>
      <c r="O13" s="169"/>
      <c r="P13" s="169"/>
      <c r="S13" s="446">
        <v>3</v>
      </c>
      <c r="T13" s="446">
        <v>28.466666666666665</v>
      </c>
      <c r="U13" s="446">
        <v>31.466666666666665</v>
      </c>
    </row>
    <row r="14" spans="1:21" ht="23.25" customHeight="1">
      <c r="A14" s="164">
        <v>7</v>
      </c>
      <c r="B14" s="165" t="s">
        <v>133</v>
      </c>
      <c r="C14" s="241">
        <v>4.2</v>
      </c>
      <c r="D14" s="241">
        <v>15</v>
      </c>
      <c r="E14" s="241">
        <f t="shared" si="0"/>
        <v>19.2</v>
      </c>
      <c r="F14" s="166"/>
      <c r="G14" s="167"/>
      <c r="H14" s="168"/>
      <c r="I14" s="172"/>
      <c r="J14" s="172"/>
      <c r="K14" s="172"/>
      <c r="L14" s="172"/>
      <c r="M14" s="172"/>
      <c r="N14" s="172"/>
      <c r="O14" s="173"/>
      <c r="P14" s="173"/>
      <c r="S14" s="446">
        <v>4.2</v>
      </c>
      <c r="T14" s="446">
        <v>15</v>
      </c>
      <c r="U14" s="446">
        <v>19.2</v>
      </c>
    </row>
    <row r="15" spans="1:21" ht="23.25" customHeight="1">
      <c r="A15" s="164">
        <v>8</v>
      </c>
      <c r="B15" s="174" t="s">
        <v>134</v>
      </c>
      <c r="C15" s="241">
        <v>2.7</v>
      </c>
      <c r="D15" s="241">
        <v>35.200000000000003</v>
      </c>
      <c r="E15" s="241">
        <f t="shared" si="0"/>
        <v>37.900000000000006</v>
      </c>
      <c r="F15" s="166"/>
      <c r="G15" s="167"/>
      <c r="H15" s="168"/>
      <c r="I15" s="172"/>
      <c r="J15" s="172"/>
      <c r="K15" s="172"/>
      <c r="L15" s="172"/>
      <c r="M15" s="172"/>
      <c r="N15" s="172"/>
      <c r="O15" s="173"/>
      <c r="P15" s="173"/>
      <c r="S15" s="446">
        <v>2.7</v>
      </c>
      <c r="T15" s="446">
        <v>35.400000000000006</v>
      </c>
      <c r="U15" s="446">
        <v>38.100000000000009</v>
      </c>
    </row>
    <row r="16" spans="1:21" s="176" customFormat="1" ht="23.25" customHeight="1">
      <c r="A16" s="164">
        <v>9</v>
      </c>
      <c r="B16" s="174" t="s">
        <v>135</v>
      </c>
      <c r="C16" s="242">
        <v>5.0999999999999996</v>
      </c>
      <c r="D16" s="242">
        <v>26.000000000000004</v>
      </c>
      <c r="E16" s="241">
        <f t="shared" si="0"/>
        <v>31.1</v>
      </c>
      <c r="F16" s="175"/>
      <c r="H16" s="177"/>
      <c r="I16" s="177"/>
      <c r="J16" s="177"/>
      <c r="K16" s="178"/>
      <c r="L16" s="177"/>
      <c r="M16" s="177"/>
      <c r="N16" s="177"/>
      <c r="O16" s="179"/>
      <c r="P16" s="179"/>
      <c r="Q16" s="156"/>
      <c r="S16" s="447">
        <v>5.0999999999999996</v>
      </c>
      <c r="T16" s="447">
        <v>26.000000000000004</v>
      </c>
      <c r="U16" s="447">
        <v>31.1</v>
      </c>
    </row>
    <row r="17" spans="1:21" s="176" customFormat="1" ht="23.25" customHeight="1">
      <c r="A17" s="164">
        <v>10</v>
      </c>
      <c r="B17" s="252" t="s">
        <v>260</v>
      </c>
      <c r="C17" s="242">
        <v>0</v>
      </c>
      <c r="D17" s="242">
        <v>27.06666666666667</v>
      </c>
      <c r="E17" s="241">
        <f t="shared" si="0"/>
        <v>27.06666666666667</v>
      </c>
      <c r="F17" s="175"/>
      <c r="H17" s="177"/>
      <c r="I17" s="177"/>
      <c r="J17" s="177"/>
      <c r="K17" s="178"/>
      <c r="L17" s="177"/>
      <c r="M17" s="177"/>
      <c r="N17" s="177"/>
      <c r="O17" s="179"/>
      <c r="P17" s="179"/>
      <c r="Q17" s="156"/>
      <c r="S17" s="447">
        <v>0</v>
      </c>
      <c r="T17" s="447">
        <v>27.266666666666669</v>
      </c>
      <c r="U17" s="447">
        <v>27.266666666666669</v>
      </c>
    </row>
    <row r="18" spans="1:21" s="176" customFormat="1" ht="23.25" customHeight="1">
      <c r="A18" s="164">
        <v>11</v>
      </c>
      <c r="B18" s="252" t="s">
        <v>316</v>
      </c>
      <c r="C18" s="242">
        <v>1.2</v>
      </c>
      <c r="D18" s="242">
        <v>3.6</v>
      </c>
      <c r="E18" s="241">
        <f t="shared" si="0"/>
        <v>4.8</v>
      </c>
      <c r="F18" s="175"/>
      <c r="H18" s="177"/>
      <c r="I18" s="177"/>
      <c r="J18" s="177"/>
      <c r="K18" s="178"/>
      <c r="L18" s="177"/>
      <c r="M18" s="177"/>
      <c r="N18" s="177"/>
      <c r="O18" s="179"/>
      <c r="P18" s="179"/>
      <c r="Q18" s="156"/>
      <c r="S18" s="447">
        <v>1.2</v>
      </c>
      <c r="T18" s="447">
        <v>3.6</v>
      </c>
      <c r="U18" s="447">
        <v>4.8</v>
      </c>
    </row>
    <row r="19" spans="1:21" s="176" customFormat="1" ht="23.25" customHeight="1">
      <c r="A19" s="164">
        <v>12</v>
      </c>
      <c r="B19" s="252" t="s">
        <v>409</v>
      </c>
      <c r="C19" s="242">
        <v>0</v>
      </c>
      <c r="D19" s="242">
        <v>9.6000000000000014</v>
      </c>
      <c r="E19" s="241">
        <f t="shared" si="0"/>
        <v>9.6000000000000014</v>
      </c>
      <c r="F19" s="175"/>
      <c r="H19" s="177"/>
      <c r="I19" s="177"/>
      <c r="J19" s="177"/>
      <c r="K19" s="178"/>
      <c r="L19" s="177"/>
      <c r="M19" s="177"/>
      <c r="N19" s="177"/>
      <c r="O19" s="179"/>
      <c r="P19" s="179"/>
      <c r="Q19" s="156"/>
      <c r="S19" s="447">
        <v>0</v>
      </c>
      <c r="T19" s="447">
        <v>9.6000000000000014</v>
      </c>
      <c r="U19" s="447">
        <v>9.6000000000000014</v>
      </c>
    </row>
    <row r="20" spans="1:21" s="176" customFormat="1" ht="23.25" customHeight="1">
      <c r="A20" s="164">
        <v>13</v>
      </c>
      <c r="B20" s="252" t="s">
        <v>408</v>
      </c>
      <c r="C20" s="242">
        <v>1.2</v>
      </c>
      <c r="D20" s="242">
        <v>1.4000000000000001</v>
      </c>
      <c r="E20" s="241">
        <f t="shared" si="0"/>
        <v>2.6</v>
      </c>
      <c r="F20" s="175"/>
      <c r="H20" s="177"/>
      <c r="I20" s="177"/>
      <c r="J20" s="177"/>
      <c r="K20" s="178"/>
      <c r="L20" s="177"/>
      <c r="M20" s="177"/>
      <c r="N20" s="177"/>
      <c r="O20" s="179"/>
      <c r="P20" s="179"/>
      <c r="Q20" s="156"/>
      <c r="S20" s="447">
        <v>1.2</v>
      </c>
      <c r="T20" s="447">
        <v>1.4000000000000001</v>
      </c>
      <c r="U20" s="447">
        <v>2.6</v>
      </c>
    </row>
    <row r="21" spans="1:21" s="176" customFormat="1" ht="23.25" customHeight="1">
      <c r="A21" s="662" t="s">
        <v>19</v>
      </c>
      <c r="B21" s="663"/>
      <c r="C21" s="180">
        <f>SUM(C8:C20)</f>
        <v>31.5</v>
      </c>
      <c r="D21" s="180">
        <f>SUM(D8:D20)</f>
        <v>255.19999999999996</v>
      </c>
      <c r="E21" s="180">
        <f>SUM(E8:E20)</f>
        <v>286.70000000000005</v>
      </c>
      <c r="F21" s="181"/>
      <c r="H21" s="177"/>
      <c r="I21" s="177"/>
      <c r="J21" s="177"/>
      <c r="K21" s="178"/>
      <c r="L21" s="177"/>
      <c r="M21" s="177"/>
      <c r="N21" s="177"/>
      <c r="O21" s="179"/>
      <c r="P21" s="179"/>
      <c r="Q21" s="156"/>
    </row>
    <row r="22" spans="1:21" s="176" customFormat="1" ht="16.5" customHeight="1">
      <c r="A22" s="255"/>
      <c r="H22" s="177">
        <v>30</v>
      </c>
      <c r="I22" s="177"/>
      <c r="J22" s="177"/>
      <c r="K22" s="178"/>
      <c r="L22" s="177"/>
      <c r="M22" s="177"/>
      <c r="N22" s="177"/>
      <c r="O22" s="179"/>
      <c r="P22" s="179"/>
      <c r="Q22" s="156"/>
    </row>
    <row r="23" spans="1:21" ht="30" customHeight="1">
      <c r="A23" s="664" t="s">
        <v>453</v>
      </c>
      <c r="B23" s="664"/>
      <c r="C23" s="665" t="s">
        <v>448</v>
      </c>
      <c r="D23" s="665"/>
      <c r="E23" s="665" t="s">
        <v>416</v>
      </c>
      <c r="F23" s="665"/>
      <c r="J23" s="184"/>
      <c r="K23" s="185">
        <f>863-855</f>
        <v>8</v>
      </c>
      <c r="L23" s="184"/>
    </row>
    <row r="24" spans="1:21" ht="15.75">
      <c r="A24" s="176"/>
      <c r="B24" s="176"/>
      <c r="C24" s="176"/>
      <c r="D24" s="176"/>
      <c r="E24" s="176"/>
    </row>
    <row r="25" spans="1:21" ht="15.75">
      <c r="A25" s="176"/>
      <c r="B25" s="176"/>
      <c r="C25" s="176"/>
      <c r="D25" s="176"/>
      <c r="E25" s="176"/>
      <c r="M25" s="186"/>
    </row>
    <row r="26" spans="1:21" ht="15.75">
      <c r="A26" s="176"/>
      <c r="B26" s="176"/>
      <c r="C26" s="176"/>
      <c r="D26" s="176"/>
      <c r="E26" s="187"/>
    </row>
    <row r="27" spans="1:21" ht="15.75">
      <c r="A27" s="176"/>
      <c r="B27" s="176"/>
      <c r="C27" s="176"/>
      <c r="D27" s="176"/>
      <c r="E27" s="176"/>
    </row>
    <row r="28" spans="1:21" ht="15.75">
      <c r="A28" s="176"/>
      <c r="B28" s="176"/>
      <c r="C28" s="176"/>
      <c r="D28" s="176"/>
      <c r="E28" s="176"/>
      <c r="I28" s="188"/>
      <c r="L28" s="188"/>
    </row>
    <row r="29" spans="1:21" ht="15.75">
      <c r="A29" s="631"/>
      <c r="B29" s="631"/>
      <c r="C29" s="631"/>
      <c r="D29" s="631"/>
      <c r="E29" s="631"/>
      <c r="F29" s="631"/>
      <c r="G29" s="2"/>
      <c r="H29" s="2"/>
      <c r="I29" s="2"/>
      <c r="J29" s="631" t="s">
        <v>69</v>
      </c>
      <c r="K29" s="631"/>
      <c r="L29" s="631"/>
    </row>
    <row r="30" spans="1:21" ht="15.75">
      <c r="A30" s="176"/>
      <c r="B30" s="176"/>
      <c r="C30" s="176"/>
      <c r="D30" s="176"/>
      <c r="E30" s="176"/>
    </row>
    <row r="33" spans="8:10">
      <c r="H33" s="156">
        <f>50*27000*0.95</f>
        <v>1282500</v>
      </c>
    </row>
    <row r="34" spans="8:10">
      <c r="J34" s="156">
        <f>(50+68.67+50)*27000*0.95</f>
        <v>4326385.5</v>
      </c>
    </row>
  </sheetData>
  <mergeCells count="12">
    <mergeCell ref="B2:C2"/>
    <mergeCell ref="B3:C3"/>
    <mergeCell ref="A4:F4"/>
    <mergeCell ref="A5:F5"/>
    <mergeCell ref="A21:B21"/>
    <mergeCell ref="J29:L29"/>
    <mergeCell ref="A23:B23"/>
    <mergeCell ref="C23:D23"/>
    <mergeCell ref="E23:F23"/>
    <mergeCell ref="A29:B29"/>
    <mergeCell ref="C29:D29"/>
    <mergeCell ref="E29:F29"/>
  </mergeCells>
  <pageMargins left="0.52" right="0.3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8" workbookViewId="0">
      <selection activeCell="E22" sqref="E22"/>
    </sheetView>
  </sheetViews>
  <sheetFormatPr defaultRowHeight="15.75"/>
  <cols>
    <col min="1" max="1" width="5" style="29" customWidth="1"/>
    <col min="2" max="2" width="20.42578125" style="29" customWidth="1"/>
    <col min="3" max="3" width="9.5703125" style="29" hidden="1" customWidth="1"/>
    <col min="4" max="4" width="12.140625" style="29" customWidth="1"/>
    <col min="5" max="5" width="12.7109375" style="29" customWidth="1"/>
    <col min="6" max="6" width="12.5703125" style="29" customWidth="1"/>
    <col min="7" max="7" width="9.85546875" style="29" customWidth="1"/>
    <col min="8" max="8" width="11.7109375" style="29" customWidth="1"/>
    <col min="9" max="9" width="12.7109375" style="29" customWidth="1"/>
    <col min="10" max="256" width="9" style="29"/>
    <col min="257" max="257" width="4.5703125" style="29" customWidth="1"/>
    <col min="258" max="258" width="21" style="29" customWidth="1"/>
    <col min="259" max="259" width="0" style="29" hidden="1" customWidth="1"/>
    <col min="260" max="260" width="10" style="29" customWidth="1"/>
    <col min="261" max="261" width="10.85546875" style="29" customWidth="1"/>
    <col min="262" max="262" width="11.85546875" style="29" customWidth="1"/>
    <col min="263" max="263" width="9.85546875" style="29" customWidth="1"/>
    <col min="264" max="264" width="12.7109375" style="29" customWidth="1"/>
    <col min="265" max="265" width="9.140625" style="29" customWidth="1"/>
    <col min="266" max="512" width="9" style="29"/>
    <col min="513" max="513" width="4.5703125" style="29" customWidth="1"/>
    <col min="514" max="514" width="21" style="29" customWidth="1"/>
    <col min="515" max="515" width="0" style="29" hidden="1" customWidth="1"/>
    <col min="516" max="516" width="10" style="29" customWidth="1"/>
    <col min="517" max="517" width="10.85546875" style="29" customWidth="1"/>
    <col min="518" max="518" width="11.85546875" style="29" customWidth="1"/>
    <col min="519" max="519" width="9.85546875" style="29" customWidth="1"/>
    <col min="520" max="520" width="12.7109375" style="29" customWidth="1"/>
    <col min="521" max="521" width="9.140625" style="29" customWidth="1"/>
    <col min="522" max="768" width="9" style="29"/>
    <col min="769" max="769" width="4.5703125" style="29" customWidth="1"/>
    <col min="770" max="770" width="21" style="29" customWidth="1"/>
    <col min="771" max="771" width="0" style="29" hidden="1" customWidth="1"/>
    <col min="772" max="772" width="10" style="29" customWidth="1"/>
    <col min="773" max="773" width="10.85546875" style="29" customWidth="1"/>
    <col min="774" max="774" width="11.85546875" style="29" customWidth="1"/>
    <col min="775" max="775" width="9.85546875" style="29" customWidth="1"/>
    <col min="776" max="776" width="12.7109375" style="29" customWidth="1"/>
    <col min="777" max="777" width="9.140625" style="29" customWidth="1"/>
    <col min="778" max="1024" width="9" style="29"/>
    <col min="1025" max="1025" width="4.5703125" style="29" customWidth="1"/>
    <col min="1026" max="1026" width="21" style="29" customWidth="1"/>
    <col min="1027" max="1027" width="0" style="29" hidden="1" customWidth="1"/>
    <col min="1028" max="1028" width="10" style="29" customWidth="1"/>
    <col min="1029" max="1029" width="10.85546875" style="29" customWidth="1"/>
    <col min="1030" max="1030" width="11.85546875" style="29" customWidth="1"/>
    <col min="1031" max="1031" width="9.85546875" style="29" customWidth="1"/>
    <col min="1032" max="1032" width="12.7109375" style="29" customWidth="1"/>
    <col min="1033" max="1033" width="9.140625" style="29" customWidth="1"/>
    <col min="1034" max="1280" width="9" style="29"/>
    <col min="1281" max="1281" width="4.5703125" style="29" customWidth="1"/>
    <col min="1282" max="1282" width="21" style="29" customWidth="1"/>
    <col min="1283" max="1283" width="0" style="29" hidden="1" customWidth="1"/>
    <col min="1284" max="1284" width="10" style="29" customWidth="1"/>
    <col min="1285" max="1285" width="10.85546875" style="29" customWidth="1"/>
    <col min="1286" max="1286" width="11.85546875" style="29" customWidth="1"/>
    <col min="1287" max="1287" width="9.85546875" style="29" customWidth="1"/>
    <col min="1288" max="1288" width="12.7109375" style="29" customWidth="1"/>
    <col min="1289" max="1289" width="9.140625" style="29" customWidth="1"/>
    <col min="1290" max="1536" width="9" style="29"/>
    <col min="1537" max="1537" width="4.5703125" style="29" customWidth="1"/>
    <col min="1538" max="1538" width="21" style="29" customWidth="1"/>
    <col min="1539" max="1539" width="0" style="29" hidden="1" customWidth="1"/>
    <col min="1540" max="1540" width="10" style="29" customWidth="1"/>
    <col min="1541" max="1541" width="10.85546875" style="29" customWidth="1"/>
    <col min="1542" max="1542" width="11.85546875" style="29" customWidth="1"/>
    <col min="1543" max="1543" width="9.85546875" style="29" customWidth="1"/>
    <col min="1544" max="1544" width="12.7109375" style="29" customWidth="1"/>
    <col min="1545" max="1545" width="9.140625" style="29" customWidth="1"/>
    <col min="1546" max="1792" width="9" style="29"/>
    <col min="1793" max="1793" width="4.5703125" style="29" customWidth="1"/>
    <col min="1794" max="1794" width="21" style="29" customWidth="1"/>
    <col min="1795" max="1795" width="0" style="29" hidden="1" customWidth="1"/>
    <col min="1796" max="1796" width="10" style="29" customWidth="1"/>
    <col min="1797" max="1797" width="10.85546875" style="29" customWidth="1"/>
    <col min="1798" max="1798" width="11.85546875" style="29" customWidth="1"/>
    <col min="1799" max="1799" width="9.85546875" style="29" customWidth="1"/>
    <col min="1800" max="1800" width="12.7109375" style="29" customWidth="1"/>
    <col min="1801" max="1801" width="9.140625" style="29" customWidth="1"/>
    <col min="1802" max="2048" width="9" style="29"/>
    <col min="2049" max="2049" width="4.5703125" style="29" customWidth="1"/>
    <col min="2050" max="2050" width="21" style="29" customWidth="1"/>
    <col min="2051" max="2051" width="0" style="29" hidden="1" customWidth="1"/>
    <col min="2052" max="2052" width="10" style="29" customWidth="1"/>
    <col min="2053" max="2053" width="10.85546875" style="29" customWidth="1"/>
    <col min="2054" max="2054" width="11.85546875" style="29" customWidth="1"/>
    <col min="2055" max="2055" width="9.85546875" style="29" customWidth="1"/>
    <col min="2056" max="2056" width="12.7109375" style="29" customWidth="1"/>
    <col min="2057" max="2057" width="9.140625" style="29" customWidth="1"/>
    <col min="2058" max="2304" width="9" style="29"/>
    <col min="2305" max="2305" width="4.5703125" style="29" customWidth="1"/>
    <col min="2306" max="2306" width="21" style="29" customWidth="1"/>
    <col min="2307" max="2307" width="0" style="29" hidden="1" customWidth="1"/>
    <col min="2308" max="2308" width="10" style="29" customWidth="1"/>
    <col min="2309" max="2309" width="10.85546875" style="29" customWidth="1"/>
    <col min="2310" max="2310" width="11.85546875" style="29" customWidth="1"/>
    <col min="2311" max="2311" width="9.85546875" style="29" customWidth="1"/>
    <col min="2312" max="2312" width="12.7109375" style="29" customWidth="1"/>
    <col min="2313" max="2313" width="9.140625" style="29" customWidth="1"/>
    <col min="2314" max="2560" width="9" style="29"/>
    <col min="2561" max="2561" width="4.5703125" style="29" customWidth="1"/>
    <col min="2562" max="2562" width="21" style="29" customWidth="1"/>
    <col min="2563" max="2563" width="0" style="29" hidden="1" customWidth="1"/>
    <col min="2564" max="2564" width="10" style="29" customWidth="1"/>
    <col min="2565" max="2565" width="10.85546875" style="29" customWidth="1"/>
    <col min="2566" max="2566" width="11.85546875" style="29" customWidth="1"/>
    <col min="2567" max="2567" width="9.85546875" style="29" customWidth="1"/>
    <col min="2568" max="2568" width="12.7109375" style="29" customWidth="1"/>
    <col min="2569" max="2569" width="9.140625" style="29" customWidth="1"/>
    <col min="2570" max="2816" width="9" style="29"/>
    <col min="2817" max="2817" width="4.5703125" style="29" customWidth="1"/>
    <col min="2818" max="2818" width="21" style="29" customWidth="1"/>
    <col min="2819" max="2819" width="0" style="29" hidden="1" customWidth="1"/>
    <col min="2820" max="2820" width="10" style="29" customWidth="1"/>
    <col min="2821" max="2821" width="10.85546875" style="29" customWidth="1"/>
    <col min="2822" max="2822" width="11.85546875" style="29" customWidth="1"/>
    <col min="2823" max="2823" width="9.85546875" style="29" customWidth="1"/>
    <col min="2824" max="2824" width="12.7109375" style="29" customWidth="1"/>
    <col min="2825" max="2825" width="9.140625" style="29" customWidth="1"/>
    <col min="2826" max="3072" width="9" style="29"/>
    <col min="3073" max="3073" width="4.5703125" style="29" customWidth="1"/>
    <col min="3074" max="3074" width="21" style="29" customWidth="1"/>
    <col min="3075" max="3075" width="0" style="29" hidden="1" customWidth="1"/>
    <col min="3076" max="3076" width="10" style="29" customWidth="1"/>
    <col min="3077" max="3077" width="10.85546875" style="29" customWidth="1"/>
    <col min="3078" max="3078" width="11.85546875" style="29" customWidth="1"/>
    <col min="3079" max="3079" width="9.85546875" style="29" customWidth="1"/>
    <col min="3080" max="3080" width="12.7109375" style="29" customWidth="1"/>
    <col min="3081" max="3081" width="9.140625" style="29" customWidth="1"/>
    <col min="3082" max="3328" width="9" style="29"/>
    <col min="3329" max="3329" width="4.5703125" style="29" customWidth="1"/>
    <col min="3330" max="3330" width="21" style="29" customWidth="1"/>
    <col min="3331" max="3331" width="0" style="29" hidden="1" customWidth="1"/>
    <col min="3332" max="3332" width="10" style="29" customWidth="1"/>
    <col min="3333" max="3333" width="10.85546875" style="29" customWidth="1"/>
    <col min="3334" max="3334" width="11.85546875" style="29" customWidth="1"/>
    <col min="3335" max="3335" width="9.85546875" style="29" customWidth="1"/>
    <col min="3336" max="3336" width="12.7109375" style="29" customWidth="1"/>
    <col min="3337" max="3337" width="9.140625" style="29" customWidth="1"/>
    <col min="3338" max="3584" width="9" style="29"/>
    <col min="3585" max="3585" width="4.5703125" style="29" customWidth="1"/>
    <col min="3586" max="3586" width="21" style="29" customWidth="1"/>
    <col min="3587" max="3587" width="0" style="29" hidden="1" customWidth="1"/>
    <col min="3588" max="3588" width="10" style="29" customWidth="1"/>
    <col min="3589" max="3589" width="10.85546875" style="29" customWidth="1"/>
    <col min="3590" max="3590" width="11.85546875" style="29" customWidth="1"/>
    <col min="3591" max="3591" width="9.85546875" style="29" customWidth="1"/>
    <col min="3592" max="3592" width="12.7109375" style="29" customWidth="1"/>
    <col min="3593" max="3593" width="9.140625" style="29" customWidth="1"/>
    <col min="3594" max="3840" width="9" style="29"/>
    <col min="3841" max="3841" width="4.5703125" style="29" customWidth="1"/>
    <col min="3842" max="3842" width="21" style="29" customWidth="1"/>
    <col min="3843" max="3843" width="0" style="29" hidden="1" customWidth="1"/>
    <col min="3844" max="3844" width="10" style="29" customWidth="1"/>
    <col min="3845" max="3845" width="10.85546875" style="29" customWidth="1"/>
    <col min="3846" max="3846" width="11.85546875" style="29" customWidth="1"/>
    <col min="3847" max="3847" width="9.85546875" style="29" customWidth="1"/>
    <col min="3848" max="3848" width="12.7109375" style="29" customWidth="1"/>
    <col min="3849" max="3849" width="9.140625" style="29" customWidth="1"/>
    <col min="3850" max="4096" width="9" style="29"/>
    <col min="4097" max="4097" width="4.5703125" style="29" customWidth="1"/>
    <col min="4098" max="4098" width="21" style="29" customWidth="1"/>
    <col min="4099" max="4099" width="0" style="29" hidden="1" customWidth="1"/>
    <col min="4100" max="4100" width="10" style="29" customWidth="1"/>
    <col min="4101" max="4101" width="10.85546875" style="29" customWidth="1"/>
    <col min="4102" max="4102" width="11.85546875" style="29" customWidth="1"/>
    <col min="4103" max="4103" width="9.85546875" style="29" customWidth="1"/>
    <col min="4104" max="4104" width="12.7109375" style="29" customWidth="1"/>
    <col min="4105" max="4105" width="9.140625" style="29" customWidth="1"/>
    <col min="4106" max="4352" width="9" style="29"/>
    <col min="4353" max="4353" width="4.5703125" style="29" customWidth="1"/>
    <col min="4354" max="4354" width="21" style="29" customWidth="1"/>
    <col min="4355" max="4355" width="0" style="29" hidden="1" customWidth="1"/>
    <col min="4356" max="4356" width="10" style="29" customWidth="1"/>
    <col min="4357" max="4357" width="10.85546875" style="29" customWidth="1"/>
    <col min="4358" max="4358" width="11.85546875" style="29" customWidth="1"/>
    <col min="4359" max="4359" width="9.85546875" style="29" customWidth="1"/>
    <col min="4360" max="4360" width="12.7109375" style="29" customWidth="1"/>
    <col min="4361" max="4361" width="9.140625" style="29" customWidth="1"/>
    <col min="4362" max="4608" width="9" style="29"/>
    <col min="4609" max="4609" width="4.5703125" style="29" customWidth="1"/>
    <col min="4610" max="4610" width="21" style="29" customWidth="1"/>
    <col min="4611" max="4611" width="0" style="29" hidden="1" customWidth="1"/>
    <col min="4612" max="4612" width="10" style="29" customWidth="1"/>
    <col min="4613" max="4613" width="10.85546875" style="29" customWidth="1"/>
    <col min="4614" max="4614" width="11.85546875" style="29" customWidth="1"/>
    <col min="4615" max="4615" width="9.85546875" style="29" customWidth="1"/>
    <col min="4616" max="4616" width="12.7109375" style="29" customWidth="1"/>
    <col min="4617" max="4617" width="9.140625" style="29" customWidth="1"/>
    <col min="4618" max="4864" width="9" style="29"/>
    <col min="4865" max="4865" width="4.5703125" style="29" customWidth="1"/>
    <col min="4866" max="4866" width="21" style="29" customWidth="1"/>
    <col min="4867" max="4867" width="0" style="29" hidden="1" customWidth="1"/>
    <col min="4868" max="4868" width="10" style="29" customWidth="1"/>
    <col min="4869" max="4869" width="10.85546875" style="29" customWidth="1"/>
    <col min="4870" max="4870" width="11.85546875" style="29" customWidth="1"/>
    <col min="4871" max="4871" width="9.85546875" style="29" customWidth="1"/>
    <col min="4872" max="4872" width="12.7109375" style="29" customWidth="1"/>
    <col min="4873" max="4873" width="9.140625" style="29" customWidth="1"/>
    <col min="4874" max="5120" width="9" style="29"/>
    <col min="5121" max="5121" width="4.5703125" style="29" customWidth="1"/>
    <col min="5122" max="5122" width="21" style="29" customWidth="1"/>
    <col min="5123" max="5123" width="0" style="29" hidden="1" customWidth="1"/>
    <col min="5124" max="5124" width="10" style="29" customWidth="1"/>
    <col min="5125" max="5125" width="10.85546875" style="29" customWidth="1"/>
    <col min="5126" max="5126" width="11.85546875" style="29" customWidth="1"/>
    <col min="5127" max="5127" width="9.85546875" style="29" customWidth="1"/>
    <col min="5128" max="5128" width="12.7109375" style="29" customWidth="1"/>
    <col min="5129" max="5129" width="9.140625" style="29" customWidth="1"/>
    <col min="5130" max="5376" width="9" style="29"/>
    <col min="5377" max="5377" width="4.5703125" style="29" customWidth="1"/>
    <col min="5378" max="5378" width="21" style="29" customWidth="1"/>
    <col min="5379" max="5379" width="0" style="29" hidden="1" customWidth="1"/>
    <col min="5380" max="5380" width="10" style="29" customWidth="1"/>
    <col min="5381" max="5381" width="10.85546875" style="29" customWidth="1"/>
    <col min="5382" max="5382" width="11.85546875" style="29" customWidth="1"/>
    <col min="5383" max="5383" width="9.85546875" style="29" customWidth="1"/>
    <col min="5384" max="5384" width="12.7109375" style="29" customWidth="1"/>
    <col min="5385" max="5385" width="9.140625" style="29" customWidth="1"/>
    <col min="5386" max="5632" width="9" style="29"/>
    <col min="5633" max="5633" width="4.5703125" style="29" customWidth="1"/>
    <col min="5634" max="5634" width="21" style="29" customWidth="1"/>
    <col min="5635" max="5635" width="0" style="29" hidden="1" customWidth="1"/>
    <col min="5636" max="5636" width="10" style="29" customWidth="1"/>
    <col min="5637" max="5637" width="10.85546875" style="29" customWidth="1"/>
    <col min="5638" max="5638" width="11.85546875" style="29" customWidth="1"/>
    <col min="5639" max="5639" width="9.85546875" style="29" customWidth="1"/>
    <col min="5640" max="5640" width="12.7109375" style="29" customWidth="1"/>
    <col min="5641" max="5641" width="9.140625" style="29" customWidth="1"/>
    <col min="5642" max="5888" width="9" style="29"/>
    <col min="5889" max="5889" width="4.5703125" style="29" customWidth="1"/>
    <col min="5890" max="5890" width="21" style="29" customWidth="1"/>
    <col min="5891" max="5891" width="0" style="29" hidden="1" customWidth="1"/>
    <col min="5892" max="5892" width="10" style="29" customWidth="1"/>
    <col min="5893" max="5893" width="10.85546875" style="29" customWidth="1"/>
    <col min="5894" max="5894" width="11.85546875" style="29" customWidth="1"/>
    <col min="5895" max="5895" width="9.85546875" style="29" customWidth="1"/>
    <col min="5896" max="5896" width="12.7109375" style="29" customWidth="1"/>
    <col min="5897" max="5897" width="9.140625" style="29" customWidth="1"/>
    <col min="5898" max="6144" width="9" style="29"/>
    <col min="6145" max="6145" width="4.5703125" style="29" customWidth="1"/>
    <col min="6146" max="6146" width="21" style="29" customWidth="1"/>
    <col min="6147" max="6147" width="0" style="29" hidden="1" customWidth="1"/>
    <col min="6148" max="6148" width="10" style="29" customWidth="1"/>
    <col min="6149" max="6149" width="10.85546875" style="29" customWidth="1"/>
    <col min="6150" max="6150" width="11.85546875" style="29" customWidth="1"/>
    <col min="6151" max="6151" width="9.85546875" style="29" customWidth="1"/>
    <col min="6152" max="6152" width="12.7109375" style="29" customWidth="1"/>
    <col min="6153" max="6153" width="9.140625" style="29" customWidth="1"/>
    <col min="6154" max="6400" width="9" style="29"/>
    <col min="6401" max="6401" width="4.5703125" style="29" customWidth="1"/>
    <col min="6402" max="6402" width="21" style="29" customWidth="1"/>
    <col min="6403" max="6403" width="0" style="29" hidden="1" customWidth="1"/>
    <col min="6404" max="6404" width="10" style="29" customWidth="1"/>
    <col min="6405" max="6405" width="10.85546875" style="29" customWidth="1"/>
    <col min="6406" max="6406" width="11.85546875" style="29" customWidth="1"/>
    <col min="6407" max="6407" width="9.85546875" style="29" customWidth="1"/>
    <col min="6408" max="6408" width="12.7109375" style="29" customWidth="1"/>
    <col min="6409" max="6409" width="9.140625" style="29" customWidth="1"/>
    <col min="6410" max="6656" width="9" style="29"/>
    <col min="6657" max="6657" width="4.5703125" style="29" customWidth="1"/>
    <col min="6658" max="6658" width="21" style="29" customWidth="1"/>
    <col min="6659" max="6659" width="0" style="29" hidden="1" customWidth="1"/>
    <col min="6660" max="6660" width="10" style="29" customWidth="1"/>
    <col min="6661" max="6661" width="10.85546875" style="29" customWidth="1"/>
    <col min="6662" max="6662" width="11.85546875" style="29" customWidth="1"/>
    <col min="6663" max="6663" width="9.85546875" style="29" customWidth="1"/>
    <col min="6664" max="6664" width="12.7109375" style="29" customWidth="1"/>
    <col min="6665" max="6665" width="9.140625" style="29" customWidth="1"/>
    <col min="6666" max="6912" width="9" style="29"/>
    <col min="6913" max="6913" width="4.5703125" style="29" customWidth="1"/>
    <col min="6914" max="6914" width="21" style="29" customWidth="1"/>
    <col min="6915" max="6915" width="0" style="29" hidden="1" customWidth="1"/>
    <col min="6916" max="6916" width="10" style="29" customWidth="1"/>
    <col min="6917" max="6917" width="10.85546875" style="29" customWidth="1"/>
    <col min="6918" max="6918" width="11.85546875" style="29" customWidth="1"/>
    <col min="6919" max="6919" width="9.85546875" style="29" customWidth="1"/>
    <col min="6920" max="6920" width="12.7109375" style="29" customWidth="1"/>
    <col min="6921" max="6921" width="9.140625" style="29" customWidth="1"/>
    <col min="6922" max="7168" width="9" style="29"/>
    <col min="7169" max="7169" width="4.5703125" style="29" customWidth="1"/>
    <col min="7170" max="7170" width="21" style="29" customWidth="1"/>
    <col min="7171" max="7171" width="0" style="29" hidden="1" customWidth="1"/>
    <col min="7172" max="7172" width="10" style="29" customWidth="1"/>
    <col min="7173" max="7173" width="10.85546875" style="29" customWidth="1"/>
    <col min="7174" max="7174" width="11.85546875" style="29" customWidth="1"/>
    <col min="7175" max="7175" width="9.85546875" style="29" customWidth="1"/>
    <col min="7176" max="7176" width="12.7109375" style="29" customWidth="1"/>
    <col min="7177" max="7177" width="9.140625" style="29" customWidth="1"/>
    <col min="7178" max="7424" width="9" style="29"/>
    <col min="7425" max="7425" width="4.5703125" style="29" customWidth="1"/>
    <col min="7426" max="7426" width="21" style="29" customWidth="1"/>
    <col min="7427" max="7427" width="0" style="29" hidden="1" customWidth="1"/>
    <col min="7428" max="7428" width="10" style="29" customWidth="1"/>
    <col min="7429" max="7429" width="10.85546875" style="29" customWidth="1"/>
    <col min="7430" max="7430" width="11.85546875" style="29" customWidth="1"/>
    <col min="7431" max="7431" width="9.85546875" style="29" customWidth="1"/>
    <col min="7432" max="7432" width="12.7109375" style="29" customWidth="1"/>
    <col min="7433" max="7433" width="9.140625" style="29" customWidth="1"/>
    <col min="7434" max="7680" width="9" style="29"/>
    <col min="7681" max="7681" width="4.5703125" style="29" customWidth="1"/>
    <col min="7682" max="7682" width="21" style="29" customWidth="1"/>
    <col min="7683" max="7683" width="0" style="29" hidden="1" customWidth="1"/>
    <col min="7684" max="7684" width="10" style="29" customWidth="1"/>
    <col min="7685" max="7685" width="10.85546875" style="29" customWidth="1"/>
    <col min="7686" max="7686" width="11.85546875" style="29" customWidth="1"/>
    <col min="7687" max="7687" width="9.85546875" style="29" customWidth="1"/>
    <col min="7688" max="7688" width="12.7109375" style="29" customWidth="1"/>
    <col min="7689" max="7689" width="9.140625" style="29" customWidth="1"/>
    <col min="7690" max="7936" width="9" style="29"/>
    <col min="7937" max="7937" width="4.5703125" style="29" customWidth="1"/>
    <col min="7938" max="7938" width="21" style="29" customWidth="1"/>
    <col min="7939" max="7939" width="0" style="29" hidden="1" customWidth="1"/>
    <col min="7940" max="7940" width="10" style="29" customWidth="1"/>
    <col min="7941" max="7941" width="10.85546875" style="29" customWidth="1"/>
    <col min="7942" max="7942" width="11.85546875" style="29" customWidth="1"/>
    <col min="7943" max="7943" width="9.85546875" style="29" customWidth="1"/>
    <col min="7944" max="7944" width="12.7109375" style="29" customWidth="1"/>
    <col min="7945" max="7945" width="9.140625" style="29" customWidth="1"/>
    <col min="7946" max="8192" width="9" style="29"/>
    <col min="8193" max="8193" width="4.5703125" style="29" customWidth="1"/>
    <col min="8194" max="8194" width="21" style="29" customWidth="1"/>
    <col min="8195" max="8195" width="0" style="29" hidden="1" customWidth="1"/>
    <col min="8196" max="8196" width="10" style="29" customWidth="1"/>
    <col min="8197" max="8197" width="10.85546875" style="29" customWidth="1"/>
    <col min="8198" max="8198" width="11.85546875" style="29" customWidth="1"/>
    <col min="8199" max="8199" width="9.85546875" style="29" customWidth="1"/>
    <col min="8200" max="8200" width="12.7109375" style="29" customWidth="1"/>
    <col min="8201" max="8201" width="9.140625" style="29" customWidth="1"/>
    <col min="8202" max="8448" width="9" style="29"/>
    <col min="8449" max="8449" width="4.5703125" style="29" customWidth="1"/>
    <col min="8450" max="8450" width="21" style="29" customWidth="1"/>
    <col min="8451" max="8451" width="0" style="29" hidden="1" customWidth="1"/>
    <col min="8452" max="8452" width="10" style="29" customWidth="1"/>
    <col min="8453" max="8453" width="10.85546875" style="29" customWidth="1"/>
    <col min="8454" max="8454" width="11.85546875" style="29" customWidth="1"/>
    <col min="8455" max="8455" width="9.85546875" style="29" customWidth="1"/>
    <col min="8456" max="8456" width="12.7109375" style="29" customWidth="1"/>
    <col min="8457" max="8457" width="9.140625" style="29" customWidth="1"/>
    <col min="8458" max="8704" width="9" style="29"/>
    <col min="8705" max="8705" width="4.5703125" style="29" customWidth="1"/>
    <col min="8706" max="8706" width="21" style="29" customWidth="1"/>
    <col min="8707" max="8707" width="0" style="29" hidden="1" customWidth="1"/>
    <col min="8708" max="8708" width="10" style="29" customWidth="1"/>
    <col min="8709" max="8709" width="10.85546875" style="29" customWidth="1"/>
    <col min="8710" max="8710" width="11.85546875" style="29" customWidth="1"/>
    <col min="8711" max="8711" width="9.85546875" style="29" customWidth="1"/>
    <col min="8712" max="8712" width="12.7109375" style="29" customWidth="1"/>
    <col min="8713" max="8713" width="9.140625" style="29" customWidth="1"/>
    <col min="8714" max="8960" width="9" style="29"/>
    <col min="8961" max="8961" width="4.5703125" style="29" customWidth="1"/>
    <col min="8962" max="8962" width="21" style="29" customWidth="1"/>
    <col min="8963" max="8963" width="0" style="29" hidden="1" customWidth="1"/>
    <col min="8964" max="8964" width="10" style="29" customWidth="1"/>
    <col min="8965" max="8965" width="10.85546875" style="29" customWidth="1"/>
    <col min="8966" max="8966" width="11.85546875" style="29" customWidth="1"/>
    <col min="8967" max="8967" width="9.85546875" style="29" customWidth="1"/>
    <col min="8968" max="8968" width="12.7109375" style="29" customWidth="1"/>
    <col min="8969" max="8969" width="9.140625" style="29" customWidth="1"/>
    <col min="8970" max="9216" width="9" style="29"/>
    <col min="9217" max="9217" width="4.5703125" style="29" customWidth="1"/>
    <col min="9218" max="9218" width="21" style="29" customWidth="1"/>
    <col min="9219" max="9219" width="0" style="29" hidden="1" customWidth="1"/>
    <col min="9220" max="9220" width="10" style="29" customWidth="1"/>
    <col min="9221" max="9221" width="10.85546875" style="29" customWidth="1"/>
    <col min="9222" max="9222" width="11.85546875" style="29" customWidth="1"/>
    <col min="9223" max="9223" width="9.85546875" style="29" customWidth="1"/>
    <col min="9224" max="9224" width="12.7109375" style="29" customWidth="1"/>
    <col min="9225" max="9225" width="9.140625" style="29" customWidth="1"/>
    <col min="9226" max="9472" width="9" style="29"/>
    <col min="9473" max="9473" width="4.5703125" style="29" customWidth="1"/>
    <col min="9474" max="9474" width="21" style="29" customWidth="1"/>
    <col min="9475" max="9475" width="0" style="29" hidden="1" customWidth="1"/>
    <col min="9476" max="9476" width="10" style="29" customWidth="1"/>
    <col min="9477" max="9477" width="10.85546875" style="29" customWidth="1"/>
    <col min="9478" max="9478" width="11.85546875" style="29" customWidth="1"/>
    <col min="9479" max="9479" width="9.85546875" style="29" customWidth="1"/>
    <col min="9480" max="9480" width="12.7109375" style="29" customWidth="1"/>
    <col min="9481" max="9481" width="9.140625" style="29" customWidth="1"/>
    <col min="9482" max="9728" width="9" style="29"/>
    <col min="9729" max="9729" width="4.5703125" style="29" customWidth="1"/>
    <col min="9730" max="9730" width="21" style="29" customWidth="1"/>
    <col min="9731" max="9731" width="0" style="29" hidden="1" customWidth="1"/>
    <col min="9732" max="9732" width="10" style="29" customWidth="1"/>
    <col min="9733" max="9733" width="10.85546875" style="29" customWidth="1"/>
    <col min="9734" max="9734" width="11.85546875" style="29" customWidth="1"/>
    <col min="9735" max="9735" width="9.85546875" style="29" customWidth="1"/>
    <col min="9736" max="9736" width="12.7109375" style="29" customWidth="1"/>
    <col min="9737" max="9737" width="9.140625" style="29" customWidth="1"/>
    <col min="9738" max="9984" width="9" style="29"/>
    <col min="9985" max="9985" width="4.5703125" style="29" customWidth="1"/>
    <col min="9986" max="9986" width="21" style="29" customWidth="1"/>
    <col min="9987" max="9987" width="0" style="29" hidden="1" customWidth="1"/>
    <col min="9988" max="9988" width="10" style="29" customWidth="1"/>
    <col min="9989" max="9989" width="10.85546875" style="29" customWidth="1"/>
    <col min="9990" max="9990" width="11.85546875" style="29" customWidth="1"/>
    <col min="9991" max="9991" width="9.85546875" style="29" customWidth="1"/>
    <col min="9992" max="9992" width="12.7109375" style="29" customWidth="1"/>
    <col min="9993" max="9993" width="9.140625" style="29" customWidth="1"/>
    <col min="9994" max="10240" width="9" style="29"/>
    <col min="10241" max="10241" width="4.5703125" style="29" customWidth="1"/>
    <col min="10242" max="10242" width="21" style="29" customWidth="1"/>
    <col min="10243" max="10243" width="0" style="29" hidden="1" customWidth="1"/>
    <col min="10244" max="10244" width="10" style="29" customWidth="1"/>
    <col min="10245" max="10245" width="10.85546875" style="29" customWidth="1"/>
    <col min="10246" max="10246" width="11.85546875" style="29" customWidth="1"/>
    <col min="10247" max="10247" width="9.85546875" style="29" customWidth="1"/>
    <col min="10248" max="10248" width="12.7109375" style="29" customWidth="1"/>
    <col min="10249" max="10249" width="9.140625" style="29" customWidth="1"/>
    <col min="10250" max="10496" width="9" style="29"/>
    <col min="10497" max="10497" width="4.5703125" style="29" customWidth="1"/>
    <col min="10498" max="10498" width="21" style="29" customWidth="1"/>
    <col min="10499" max="10499" width="0" style="29" hidden="1" customWidth="1"/>
    <col min="10500" max="10500" width="10" style="29" customWidth="1"/>
    <col min="10501" max="10501" width="10.85546875" style="29" customWidth="1"/>
    <col min="10502" max="10502" width="11.85546875" style="29" customWidth="1"/>
    <col min="10503" max="10503" width="9.85546875" style="29" customWidth="1"/>
    <col min="10504" max="10504" width="12.7109375" style="29" customWidth="1"/>
    <col min="10505" max="10505" width="9.140625" style="29" customWidth="1"/>
    <col min="10506" max="10752" width="9" style="29"/>
    <col min="10753" max="10753" width="4.5703125" style="29" customWidth="1"/>
    <col min="10754" max="10754" width="21" style="29" customWidth="1"/>
    <col min="10755" max="10755" width="0" style="29" hidden="1" customWidth="1"/>
    <col min="10756" max="10756" width="10" style="29" customWidth="1"/>
    <col min="10757" max="10757" width="10.85546875" style="29" customWidth="1"/>
    <col min="10758" max="10758" width="11.85546875" style="29" customWidth="1"/>
    <col min="10759" max="10759" width="9.85546875" style="29" customWidth="1"/>
    <col min="10760" max="10760" width="12.7109375" style="29" customWidth="1"/>
    <col min="10761" max="10761" width="9.140625" style="29" customWidth="1"/>
    <col min="10762" max="11008" width="9" style="29"/>
    <col min="11009" max="11009" width="4.5703125" style="29" customWidth="1"/>
    <col min="11010" max="11010" width="21" style="29" customWidth="1"/>
    <col min="11011" max="11011" width="0" style="29" hidden="1" customWidth="1"/>
    <col min="11012" max="11012" width="10" style="29" customWidth="1"/>
    <col min="11013" max="11013" width="10.85546875" style="29" customWidth="1"/>
    <col min="11014" max="11014" width="11.85546875" style="29" customWidth="1"/>
    <col min="11015" max="11015" width="9.85546875" style="29" customWidth="1"/>
    <col min="11016" max="11016" width="12.7109375" style="29" customWidth="1"/>
    <col min="11017" max="11017" width="9.140625" style="29" customWidth="1"/>
    <col min="11018" max="11264" width="9" style="29"/>
    <col min="11265" max="11265" width="4.5703125" style="29" customWidth="1"/>
    <col min="11266" max="11266" width="21" style="29" customWidth="1"/>
    <col min="11267" max="11267" width="0" style="29" hidden="1" customWidth="1"/>
    <col min="11268" max="11268" width="10" style="29" customWidth="1"/>
    <col min="11269" max="11269" width="10.85546875" style="29" customWidth="1"/>
    <col min="11270" max="11270" width="11.85546875" style="29" customWidth="1"/>
    <col min="11271" max="11271" width="9.85546875" style="29" customWidth="1"/>
    <col min="11272" max="11272" width="12.7109375" style="29" customWidth="1"/>
    <col min="11273" max="11273" width="9.140625" style="29" customWidth="1"/>
    <col min="11274" max="11520" width="9" style="29"/>
    <col min="11521" max="11521" width="4.5703125" style="29" customWidth="1"/>
    <col min="11522" max="11522" width="21" style="29" customWidth="1"/>
    <col min="11523" max="11523" width="0" style="29" hidden="1" customWidth="1"/>
    <col min="11524" max="11524" width="10" style="29" customWidth="1"/>
    <col min="11525" max="11525" width="10.85546875" style="29" customWidth="1"/>
    <col min="11526" max="11526" width="11.85546875" style="29" customWidth="1"/>
    <col min="11527" max="11527" width="9.85546875" style="29" customWidth="1"/>
    <col min="11528" max="11528" width="12.7109375" style="29" customWidth="1"/>
    <col min="11529" max="11529" width="9.140625" style="29" customWidth="1"/>
    <col min="11530" max="11776" width="9" style="29"/>
    <col min="11777" max="11777" width="4.5703125" style="29" customWidth="1"/>
    <col min="11778" max="11778" width="21" style="29" customWidth="1"/>
    <col min="11779" max="11779" width="0" style="29" hidden="1" customWidth="1"/>
    <col min="11780" max="11780" width="10" style="29" customWidth="1"/>
    <col min="11781" max="11781" width="10.85546875" style="29" customWidth="1"/>
    <col min="11782" max="11782" width="11.85546875" style="29" customWidth="1"/>
    <col min="11783" max="11783" width="9.85546875" style="29" customWidth="1"/>
    <col min="11784" max="11784" width="12.7109375" style="29" customWidth="1"/>
    <col min="11785" max="11785" width="9.140625" style="29" customWidth="1"/>
    <col min="11786" max="12032" width="9" style="29"/>
    <col min="12033" max="12033" width="4.5703125" style="29" customWidth="1"/>
    <col min="12034" max="12034" width="21" style="29" customWidth="1"/>
    <col min="12035" max="12035" width="0" style="29" hidden="1" customWidth="1"/>
    <col min="12036" max="12036" width="10" style="29" customWidth="1"/>
    <col min="12037" max="12037" width="10.85546875" style="29" customWidth="1"/>
    <col min="12038" max="12038" width="11.85546875" style="29" customWidth="1"/>
    <col min="12039" max="12039" width="9.85546875" style="29" customWidth="1"/>
    <col min="12040" max="12040" width="12.7109375" style="29" customWidth="1"/>
    <col min="12041" max="12041" width="9.140625" style="29" customWidth="1"/>
    <col min="12042" max="12288" width="9" style="29"/>
    <col min="12289" max="12289" width="4.5703125" style="29" customWidth="1"/>
    <col min="12290" max="12290" width="21" style="29" customWidth="1"/>
    <col min="12291" max="12291" width="0" style="29" hidden="1" customWidth="1"/>
    <col min="12292" max="12292" width="10" style="29" customWidth="1"/>
    <col min="12293" max="12293" width="10.85546875" style="29" customWidth="1"/>
    <col min="12294" max="12294" width="11.85546875" style="29" customWidth="1"/>
    <col min="12295" max="12295" width="9.85546875" style="29" customWidth="1"/>
    <col min="12296" max="12296" width="12.7109375" style="29" customWidth="1"/>
    <col min="12297" max="12297" width="9.140625" style="29" customWidth="1"/>
    <col min="12298" max="12544" width="9" style="29"/>
    <col min="12545" max="12545" width="4.5703125" style="29" customWidth="1"/>
    <col min="12546" max="12546" width="21" style="29" customWidth="1"/>
    <col min="12547" max="12547" width="0" style="29" hidden="1" customWidth="1"/>
    <col min="12548" max="12548" width="10" style="29" customWidth="1"/>
    <col min="12549" max="12549" width="10.85546875" style="29" customWidth="1"/>
    <col min="12550" max="12550" width="11.85546875" style="29" customWidth="1"/>
    <col min="12551" max="12551" width="9.85546875" style="29" customWidth="1"/>
    <col min="12552" max="12552" width="12.7109375" style="29" customWidth="1"/>
    <col min="12553" max="12553" width="9.140625" style="29" customWidth="1"/>
    <col min="12554" max="12800" width="9" style="29"/>
    <col min="12801" max="12801" width="4.5703125" style="29" customWidth="1"/>
    <col min="12802" max="12802" width="21" style="29" customWidth="1"/>
    <col min="12803" max="12803" width="0" style="29" hidden="1" customWidth="1"/>
    <col min="12804" max="12804" width="10" style="29" customWidth="1"/>
    <col min="12805" max="12805" width="10.85546875" style="29" customWidth="1"/>
    <col min="12806" max="12806" width="11.85546875" style="29" customWidth="1"/>
    <col min="12807" max="12807" width="9.85546875" style="29" customWidth="1"/>
    <col min="12808" max="12808" width="12.7109375" style="29" customWidth="1"/>
    <col min="12809" max="12809" width="9.140625" style="29" customWidth="1"/>
    <col min="12810" max="13056" width="9" style="29"/>
    <col min="13057" max="13057" width="4.5703125" style="29" customWidth="1"/>
    <col min="13058" max="13058" width="21" style="29" customWidth="1"/>
    <col min="13059" max="13059" width="0" style="29" hidden="1" customWidth="1"/>
    <col min="13060" max="13060" width="10" style="29" customWidth="1"/>
    <col min="13061" max="13061" width="10.85546875" style="29" customWidth="1"/>
    <col min="13062" max="13062" width="11.85546875" style="29" customWidth="1"/>
    <col min="13063" max="13063" width="9.85546875" style="29" customWidth="1"/>
    <col min="13064" max="13064" width="12.7109375" style="29" customWidth="1"/>
    <col min="13065" max="13065" width="9.140625" style="29" customWidth="1"/>
    <col min="13066" max="13312" width="9" style="29"/>
    <col min="13313" max="13313" width="4.5703125" style="29" customWidth="1"/>
    <col min="13314" max="13314" width="21" style="29" customWidth="1"/>
    <col min="13315" max="13315" width="0" style="29" hidden="1" customWidth="1"/>
    <col min="13316" max="13316" width="10" style="29" customWidth="1"/>
    <col min="13317" max="13317" width="10.85546875" style="29" customWidth="1"/>
    <col min="13318" max="13318" width="11.85546875" style="29" customWidth="1"/>
    <col min="13319" max="13319" width="9.85546875" style="29" customWidth="1"/>
    <col min="13320" max="13320" width="12.7109375" style="29" customWidth="1"/>
    <col min="13321" max="13321" width="9.140625" style="29" customWidth="1"/>
    <col min="13322" max="13568" width="9" style="29"/>
    <col min="13569" max="13569" width="4.5703125" style="29" customWidth="1"/>
    <col min="13570" max="13570" width="21" style="29" customWidth="1"/>
    <col min="13571" max="13571" width="0" style="29" hidden="1" customWidth="1"/>
    <col min="13572" max="13572" width="10" style="29" customWidth="1"/>
    <col min="13573" max="13573" width="10.85546875" style="29" customWidth="1"/>
    <col min="13574" max="13574" width="11.85546875" style="29" customWidth="1"/>
    <col min="13575" max="13575" width="9.85546875" style="29" customWidth="1"/>
    <col min="13576" max="13576" width="12.7109375" style="29" customWidth="1"/>
    <col min="13577" max="13577" width="9.140625" style="29" customWidth="1"/>
    <col min="13578" max="13824" width="9" style="29"/>
    <col min="13825" max="13825" width="4.5703125" style="29" customWidth="1"/>
    <col min="13826" max="13826" width="21" style="29" customWidth="1"/>
    <col min="13827" max="13827" width="0" style="29" hidden="1" customWidth="1"/>
    <col min="13828" max="13828" width="10" style="29" customWidth="1"/>
    <col min="13829" max="13829" width="10.85546875" style="29" customWidth="1"/>
    <col min="13830" max="13830" width="11.85546875" style="29" customWidth="1"/>
    <col min="13831" max="13831" width="9.85546875" style="29" customWidth="1"/>
    <col min="13832" max="13832" width="12.7109375" style="29" customWidth="1"/>
    <col min="13833" max="13833" width="9.140625" style="29" customWidth="1"/>
    <col min="13834" max="14080" width="9" style="29"/>
    <col min="14081" max="14081" width="4.5703125" style="29" customWidth="1"/>
    <col min="14082" max="14082" width="21" style="29" customWidth="1"/>
    <col min="14083" max="14083" width="0" style="29" hidden="1" customWidth="1"/>
    <col min="14084" max="14084" width="10" style="29" customWidth="1"/>
    <col min="14085" max="14085" width="10.85546875" style="29" customWidth="1"/>
    <col min="14086" max="14086" width="11.85546875" style="29" customWidth="1"/>
    <col min="14087" max="14087" width="9.85546875" style="29" customWidth="1"/>
    <col min="14088" max="14088" width="12.7109375" style="29" customWidth="1"/>
    <col min="14089" max="14089" width="9.140625" style="29" customWidth="1"/>
    <col min="14090" max="14336" width="9" style="29"/>
    <col min="14337" max="14337" width="4.5703125" style="29" customWidth="1"/>
    <col min="14338" max="14338" width="21" style="29" customWidth="1"/>
    <col min="14339" max="14339" width="0" style="29" hidden="1" customWidth="1"/>
    <col min="14340" max="14340" width="10" style="29" customWidth="1"/>
    <col min="14341" max="14341" width="10.85546875" style="29" customWidth="1"/>
    <col min="14342" max="14342" width="11.85546875" style="29" customWidth="1"/>
    <col min="14343" max="14343" width="9.85546875" style="29" customWidth="1"/>
    <col min="14344" max="14344" width="12.7109375" style="29" customWidth="1"/>
    <col min="14345" max="14345" width="9.140625" style="29" customWidth="1"/>
    <col min="14346" max="14592" width="9" style="29"/>
    <col min="14593" max="14593" width="4.5703125" style="29" customWidth="1"/>
    <col min="14594" max="14594" width="21" style="29" customWidth="1"/>
    <col min="14595" max="14595" width="0" style="29" hidden="1" customWidth="1"/>
    <col min="14596" max="14596" width="10" style="29" customWidth="1"/>
    <col min="14597" max="14597" width="10.85546875" style="29" customWidth="1"/>
    <col min="14598" max="14598" width="11.85546875" style="29" customWidth="1"/>
    <col min="14599" max="14599" width="9.85546875" style="29" customWidth="1"/>
    <col min="14600" max="14600" width="12.7109375" style="29" customWidth="1"/>
    <col min="14601" max="14601" width="9.140625" style="29" customWidth="1"/>
    <col min="14602" max="14848" width="9" style="29"/>
    <col min="14849" max="14849" width="4.5703125" style="29" customWidth="1"/>
    <col min="14850" max="14850" width="21" style="29" customWidth="1"/>
    <col min="14851" max="14851" width="0" style="29" hidden="1" customWidth="1"/>
    <col min="14852" max="14852" width="10" style="29" customWidth="1"/>
    <col min="14853" max="14853" width="10.85546875" style="29" customWidth="1"/>
    <col min="14854" max="14854" width="11.85546875" style="29" customWidth="1"/>
    <col min="14855" max="14855" width="9.85546875" style="29" customWidth="1"/>
    <col min="14856" max="14856" width="12.7109375" style="29" customWidth="1"/>
    <col min="14857" max="14857" width="9.140625" style="29" customWidth="1"/>
    <col min="14858" max="15104" width="9" style="29"/>
    <col min="15105" max="15105" width="4.5703125" style="29" customWidth="1"/>
    <col min="15106" max="15106" width="21" style="29" customWidth="1"/>
    <col min="15107" max="15107" width="0" style="29" hidden="1" customWidth="1"/>
    <col min="15108" max="15108" width="10" style="29" customWidth="1"/>
    <col min="15109" max="15109" width="10.85546875" style="29" customWidth="1"/>
    <col min="15110" max="15110" width="11.85546875" style="29" customWidth="1"/>
    <col min="15111" max="15111" width="9.85546875" style="29" customWidth="1"/>
    <col min="15112" max="15112" width="12.7109375" style="29" customWidth="1"/>
    <col min="15113" max="15113" width="9.140625" style="29" customWidth="1"/>
    <col min="15114" max="15360" width="9" style="29"/>
    <col min="15361" max="15361" width="4.5703125" style="29" customWidth="1"/>
    <col min="15362" max="15362" width="21" style="29" customWidth="1"/>
    <col min="15363" max="15363" width="0" style="29" hidden="1" customWidth="1"/>
    <col min="15364" max="15364" width="10" style="29" customWidth="1"/>
    <col min="15365" max="15365" width="10.85546875" style="29" customWidth="1"/>
    <col min="15366" max="15366" width="11.85546875" style="29" customWidth="1"/>
    <col min="15367" max="15367" width="9.85546875" style="29" customWidth="1"/>
    <col min="15368" max="15368" width="12.7109375" style="29" customWidth="1"/>
    <col min="15369" max="15369" width="9.140625" style="29" customWidth="1"/>
    <col min="15370" max="15616" width="9" style="29"/>
    <col min="15617" max="15617" width="4.5703125" style="29" customWidth="1"/>
    <col min="15618" max="15618" width="21" style="29" customWidth="1"/>
    <col min="15619" max="15619" width="0" style="29" hidden="1" customWidth="1"/>
    <col min="15620" max="15620" width="10" style="29" customWidth="1"/>
    <col min="15621" max="15621" width="10.85546875" style="29" customWidth="1"/>
    <col min="15622" max="15622" width="11.85546875" style="29" customWidth="1"/>
    <col min="15623" max="15623" width="9.85546875" style="29" customWidth="1"/>
    <col min="15624" max="15624" width="12.7109375" style="29" customWidth="1"/>
    <col min="15625" max="15625" width="9.140625" style="29" customWidth="1"/>
    <col min="15626" max="15872" width="9" style="29"/>
    <col min="15873" max="15873" width="4.5703125" style="29" customWidth="1"/>
    <col min="15874" max="15874" width="21" style="29" customWidth="1"/>
    <col min="15875" max="15875" width="0" style="29" hidden="1" customWidth="1"/>
    <col min="15876" max="15876" width="10" style="29" customWidth="1"/>
    <col min="15877" max="15877" width="10.85546875" style="29" customWidth="1"/>
    <col min="15878" max="15878" width="11.85546875" style="29" customWidth="1"/>
    <col min="15879" max="15879" width="9.85546875" style="29" customWidth="1"/>
    <col min="15880" max="15880" width="12.7109375" style="29" customWidth="1"/>
    <col min="15881" max="15881" width="9.140625" style="29" customWidth="1"/>
    <col min="15882" max="16128" width="9" style="29"/>
    <col min="16129" max="16129" width="4.5703125" style="29" customWidth="1"/>
    <col min="16130" max="16130" width="21" style="29" customWidth="1"/>
    <col min="16131" max="16131" width="0" style="29" hidden="1" customWidth="1"/>
    <col min="16132" max="16132" width="10" style="29" customWidth="1"/>
    <col min="16133" max="16133" width="10.85546875" style="29" customWidth="1"/>
    <col min="16134" max="16134" width="11.85546875" style="29" customWidth="1"/>
    <col min="16135" max="16135" width="9.85546875" style="29" customWidth="1"/>
    <col min="16136" max="16136" width="12.7109375" style="29" customWidth="1"/>
    <col min="16137" max="16137" width="9.140625" style="29" customWidth="1"/>
    <col min="16138" max="16384" width="9" style="29"/>
  </cols>
  <sheetData>
    <row r="1" spans="1:25">
      <c r="A1" s="38" t="s">
        <v>0</v>
      </c>
      <c r="H1" s="29" t="s">
        <v>50</v>
      </c>
    </row>
    <row r="2" spans="1:25">
      <c r="A2" s="39" t="s">
        <v>2</v>
      </c>
      <c r="B2" s="38" t="s">
        <v>51</v>
      </c>
    </row>
    <row r="3" spans="1:25">
      <c r="A3" s="39" t="s">
        <v>4</v>
      </c>
      <c r="B3" s="38" t="s">
        <v>262</v>
      </c>
    </row>
    <row r="4" spans="1:25">
      <c r="A4" s="39"/>
      <c r="B4" s="38"/>
    </row>
    <row r="5" spans="1:25" ht="18.75">
      <c r="A5" s="633" t="s">
        <v>53</v>
      </c>
      <c r="B5" s="633"/>
      <c r="C5" s="633"/>
      <c r="D5" s="633"/>
      <c r="E5" s="633"/>
      <c r="F5" s="633"/>
      <c r="G5" s="633"/>
      <c r="H5" s="633"/>
      <c r="I5" s="633"/>
    </row>
    <row r="6" spans="1:25" ht="18.75">
      <c r="A6" s="633" t="s">
        <v>312</v>
      </c>
      <c r="B6" s="633"/>
      <c r="C6" s="633"/>
      <c r="D6" s="633"/>
      <c r="E6" s="633"/>
      <c r="F6" s="633"/>
      <c r="G6" s="633"/>
      <c r="H6" s="633"/>
      <c r="I6" s="633"/>
    </row>
    <row r="7" spans="1:25" hidden="1"/>
    <row r="8" spans="1:25" ht="26.25" customHeight="1">
      <c r="A8" s="634" t="s">
        <v>8</v>
      </c>
      <c r="B8" s="634" t="s">
        <v>9</v>
      </c>
      <c r="C8" s="634" t="s">
        <v>54</v>
      </c>
      <c r="D8" s="666" t="s">
        <v>137</v>
      </c>
      <c r="E8" s="667"/>
      <c r="F8" s="668"/>
      <c r="G8" s="634" t="s">
        <v>54</v>
      </c>
      <c r="H8" s="634" t="s">
        <v>138</v>
      </c>
      <c r="I8" s="634" t="s">
        <v>58</v>
      </c>
    </row>
    <row r="9" spans="1:25" ht="51" customHeight="1">
      <c r="A9" s="635"/>
      <c r="B9" s="635"/>
      <c r="C9" s="635"/>
      <c r="D9" s="40" t="s">
        <v>139</v>
      </c>
      <c r="E9" s="40" t="s">
        <v>140</v>
      </c>
      <c r="F9" s="40" t="s">
        <v>141</v>
      </c>
      <c r="G9" s="635"/>
      <c r="H9" s="635"/>
      <c r="I9" s="635"/>
      <c r="Q9" s="69"/>
      <c r="R9" s="69"/>
      <c r="S9" s="69"/>
      <c r="T9" s="69"/>
      <c r="U9" s="69"/>
      <c r="V9" s="69"/>
      <c r="W9" s="69"/>
      <c r="X9" s="69"/>
      <c r="Y9" s="69"/>
    </row>
    <row r="10" spans="1:25" ht="21.75" customHeight="1">
      <c r="A10" s="479">
        <v>1</v>
      </c>
      <c r="B10" s="480" t="s">
        <v>59</v>
      </c>
      <c r="C10" s="251"/>
      <c r="D10" s="481">
        <f>'T.Vinh KI'!M16</f>
        <v>20</v>
      </c>
      <c r="E10" s="481">
        <f>'T.Vinh KI'!M21</f>
        <v>226.18</v>
      </c>
      <c r="F10" s="481">
        <f>E10+D10</f>
        <v>246.18</v>
      </c>
      <c r="G10" s="482">
        <v>248</v>
      </c>
      <c r="H10" s="481">
        <f>F10-G10</f>
        <v>-1.8199999999999932</v>
      </c>
      <c r="I10" s="481"/>
      <c r="J10" s="78"/>
      <c r="Q10" s="69"/>
      <c r="R10" s="69"/>
      <c r="S10" s="69"/>
      <c r="T10" s="69"/>
      <c r="U10" s="69"/>
      <c r="V10" s="69"/>
      <c r="W10" s="69"/>
      <c r="X10" s="69"/>
      <c r="Y10" s="69"/>
    </row>
    <row r="11" spans="1:25" ht="21.75" customHeight="1">
      <c r="A11" s="479">
        <v>2</v>
      </c>
      <c r="B11" s="480" t="s">
        <v>290</v>
      </c>
      <c r="C11" s="251"/>
      <c r="D11" s="481">
        <f>'T.Trung KI'!M20</f>
        <v>155.5</v>
      </c>
      <c r="E11" s="481">
        <f>'T.Trung KI'!M26</f>
        <v>91.1</v>
      </c>
      <c r="F11" s="481">
        <f>E11+D11</f>
        <v>246.6</v>
      </c>
      <c r="G11" s="482">
        <v>248</v>
      </c>
      <c r="H11" s="481">
        <f>F11-G11</f>
        <v>-1.4000000000000057</v>
      </c>
      <c r="I11" s="481"/>
      <c r="J11" s="78"/>
      <c r="Q11" s="69"/>
      <c r="R11" s="69"/>
      <c r="S11" s="69"/>
      <c r="T11" s="69"/>
      <c r="U11" s="69"/>
      <c r="V11" s="69"/>
      <c r="W11" s="69"/>
      <c r="X11" s="69"/>
      <c r="Y11" s="69"/>
    </row>
    <row r="12" spans="1:25" ht="21.75" customHeight="1">
      <c r="A12" s="479">
        <v>3</v>
      </c>
      <c r="B12" s="480" t="s">
        <v>60</v>
      </c>
      <c r="C12" s="251"/>
      <c r="D12" s="481">
        <f>C.LinhKI!M19</f>
        <v>149.5</v>
      </c>
      <c r="E12" s="481">
        <f>C.LinhKI!M23</f>
        <v>82.800000000000011</v>
      </c>
      <c r="F12" s="481">
        <f>E12+D12</f>
        <v>232.3</v>
      </c>
      <c r="G12" s="482">
        <v>248</v>
      </c>
      <c r="H12" s="481">
        <f>F12-G12</f>
        <v>-15.699999999999989</v>
      </c>
      <c r="I12" s="481"/>
      <c r="J12" s="78"/>
      <c r="K12" s="520"/>
      <c r="L12" s="78"/>
      <c r="M12" s="78"/>
      <c r="P12" s="78"/>
    </row>
    <row r="13" spans="1:25" ht="21.75" customHeight="1">
      <c r="A13" s="479">
        <v>4</v>
      </c>
      <c r="B13" s="480" t="s">
        <v>61</v>
      </c>
      <c r="C13" s="251"/>
      <c r="D13" s="481">
        <f>C.PhuongKI!M19</f>
        <v>144</v>
      </c>
      <c r="E13" s="481">
        <f>C.PhuongKI!M23</f>
        <v>80.800000000000011</v>
      </c>
      <c r="F13" s="481">
        <f t="shared" ref="F13:F17" si="0">E13+D13</f>
        <v>224.8</v>
      </c>
      <c r="G13" s="482">
        <v>248</v>
      </c>
      <c r="H13" s="481">
        <f t="shared" ref="H13:H17" si="1">F13-G13</f>
        <v>-23.199999999999989</v>
      </c>
      <c r="I13" s="481"/>
      <c r="J13" s="78"/>
      <c r="K13" s="521"/>
      <c r="L13" s="78"/>
      <c r="M13" s="78"/>
      <c r="P13" s="78"/>
    </row>
    <row r="14" spans="1:25" ht="21.75" customHeight="1">
      <c r="A14" s="479">
        <v>5</v>
      </c>
      <c r="B14" s="480" t="s">
        <v>62</v>
      </c>
      <c r="C14" s="251"/>
      <c r="D14" s="481">
        <f>'C. P.HienKI '!M18</f>
        <v>127.5</v>
      </c>
      <c r="E14" s="481">
        <f>'C. P.HienKI '!M24</f>
        <v>177.2</v>
      </c>
      <c r="F14" s="481">
        <f>E14+D14</f>
        <v>304.7</v>
      </c>
      <c r="G14" s="482">
        <v>248</v>
      </c>
      <c r="H14" s="481">
        <f t="shared" si="1"/>
        <v>56.699999999999989</v>
      </c>
      <c r="I14" s="481"/>
      <c r="J14" s="78"/>
      <c r="K14" s="520"/>
      <c r="L14" s="78"/>
      <c r="M14" s="78"/>
      <c r="O14" s="78"/>
      <c r="P14" s="78"/>
    </row>
    <row r="15" spans="1:25" ht="21.75" customHeight="1">
      <c r="A15" s="479">
        <v>6</v>
      </c>
      <c r="B15" s="480" t="s">
        <v>63</v>
      </c>
      <c r="C15" s="251"/>
      <c r="D15" s="481">
        <f>C.Đ.HienKI!M17</f>
        <v>93.5</v>
      </c>
      <c r="E15" s="481">
        <f>C.Đ.HienKI!M22</f>
        <v>118.09666666666666</v>
      </c>
      <c r="F15" s="481">
        <f t="shared" si="0"/>
        <v>211.59666666666666</v>
      </c>
      <c r="G15" s="482">
        <v>248</v>
      </c>
      <c r="H15" s="481">
        <f t="shared" si="1"/>
        <v>-36.403333333333336</v>
      </c>
      <c r="I15" s="481"/>
      <c r="J15" s="78"/>
      <c r="K15" s="520"/>
      <c r="L15" s="78"/>
      <c r="M15" s="78"/>
      <c r="P15" s="78"/>
    </row>
    <row r="16" spans="1:25" ht="21.75" customHeight="1">
      <c r="A16" s="479">
        <v>7</v>
      </c>
      <c r="B16" s="480" t="s">
        <v>64</v>
      </c>
      <c r="C16" s="251"/>
      <c r="D16" s="481">
        <f>'C. Duyen KI'!M17</f>
        <v>90</v>
      </c>
      <c r="E16" s="481">
        <f>'C. Duyen KI'!M23</f>
        <v>135.97</v>
      </c>
      <c r="F16" s="481">
        <f>E16+D16</f>
        <v>225.97</v>
      </c>
      <c r="G16" s="482">
        <v>248</v>
      </c>
      <c r="H16" s="481">
        <f>F16-G16</f>
        <v>-22.03</v>
      </c>
      <c r="I16" s="481"/>
      <c r="J16" s="78"/>
      <c r="K16" s="520"/>
      <c r="L16" s="78"/>
      <c r="M16" s="78"/>
      <c r="P16" s="78"/>
    </row>
    <row r="17" spans="1:16" ht="21.75" customHeight="1">
      <c r="A17" s="479">
        <v>8</v>
      </c>
      <c r="B17" s="480" t="s">
        <v>65</v>
      </c>
      <c r="C17" s="251"/>
      <c r="D17" s="481">
        <f>'C. Hai KI'!M21</f>
        <v>193</v>
      </c>
      <c r="E17" s="481">
        <f>'C. Hai KI'!M27</f>
        <v>93.4</v>
      </c>
      <c r="F17" s="481">
        <f t="shared" si="0"/>
        <v>286.39999999999998</v>
      </c>
      <c r="G17" s="482">
        <v>248</v>
      </c>
      <c r="H17" s="481">
        <f t="shared" si="1"/>
        <v>38.399999999999977</v>
      </c>
      <c r="I17" s="481"/>
      <c r="J17" s="78"/>
      <c r="K17" s="520"/>
      <c r="L17" s="78"/>
      <c r="M17" s="78"/>
      <c r="P17" s="78"/>
    </row>
    <row r="18" spans="1:16" ht="21.75" customHeight="1">
      <c r="A18" s="479">
        <v>9</v>
      </c>
      <c r="B18" s="480" t="s">
        <v>66</v>
      </c>
      <c r="C18" s="251"/>
      <c r="D18" s="481">
        <f>'C. Cuc KI'!M17</f>
        <v>88.5</v>
      </c>
      <c r="E18" s="481">
        <f>'C. Cuc KI'!M22</f>
        <v>130.1</v>
      </c>
      <c r="F18" s="481">
        <f>E18+D18</f>
        <v>218.6</v>
      </c>
      <c r="G18" s="482">
        <v>248</v>
      </c>
      <c r="H18" s="481">
        <f>F18-G18</f>
        <v>-29.400000000000006</v>
      </c>
      <c r="I18" s="481"/>
      <c r="J18" s="78"/>
      <c r="K18" s="520"/>
      <c r="L18" s="78"/>
      <c r="M18" s="78"/>
      <c r="P18" s="78"/>
    </row>
    <row r="19" spans="1:16" ht="21.75" customHeight="1">
      <c r="A19" s="479">
        <v>10</v>
      </c>
      <c r="B19" s="480" t="s">
        <v>257</v>
      </c>
      <c r="C19" s="251"/>
      <c r="D19" s="481">
        <f>'C.Truong KI'!M18</f>
        <v>106</v>
      </c>
      <c r="E19" s="481">
        <f>'C.Truong KI'!M22</f>
        <v>63.269999999999996</v>
      </c>
      <c r="F19" s="481">
        <f>E19+D19</f>
        <v>169.26999999999998</v>
      </c>
      <c r="G19" s="482">
        <v>248</v>
      </c>
      <c r="H19" s="481">
        <f>F19-G19</f>
        <v>-78.730000000000018</v>
      </c>
      <c r="I19" s="481"/>
      <c r="J19" s="78"/>
      <c r="K19" s="521"/>
      <c r="L19" s="78"/>
      <c r="M19" s="78"/>
      <c r="P19" s="78"/>
    </row>
    <row r="20" spans="1:16" ht="21.75" customHeight="1">
      <c r="A20" s="479">
        <v>11</v>
      </c>
      <c r="B20" s="480" t="s">
        <v>258</v>
      </c>
      <c r="C20" s="251"/>
      <c r="D20" s="481">
        <f>'C. LongKI'!M16</f>
        <v>33</v>
      </c>
      <c r="E20" s="481">
        <f>'C. LongKI'!M20</f>
        <v>22.454545454545453</v>
      </c>
      <c r="F20" s="481">
        <f>E20+D20</f>
        <v>55.454545454545453</v>
      </c>
      <c r="G20" s="482">
        <f>248*12.5/22</f>
        <v>140.90909090909091</v>
      </c>
      <c r="H20" s="481">
        <f>F20-G20</f>
        <v>-85.454545454545453</v>
      </c>
      <c r="I20" s="481"/>
    </row>
    <row r="21" spans="1:16" ht="21.75" customHeight="1">
      <c r="A21" s="479">
        <v>12</v>
      </c>
      <c r="B21" s="480" t="s">
        <v>443</v>
      </c>
      <c r="C21" s="251"/>
      <c r="D21" s="481">
        <f>'C HaKI'!M18</f>
        <v>123</v>
      </c>
      <c r="E21" s="481">
        <f>'C HaKI'!M23</f>
        <v>96.75</v>
      </c>
      <c r="F21" s="481">
        <f>E21+D21</f>
        <v>219.75</v>
      </c>
      <c r="G21" s="482">
        <v>248</v>
      </c>
      <c r="H21" s="481">
        <f>F21-G21</f>
        <v>-28.25</v>
      </c>
      <c r="I21" s="481"/>
    </row>
    <row r="22" spans="1:16" s="2" customFormat="1" ht="19.5" customHeight="1">
      <c r="A22" s="43"/>
      <c r="B22" s="44" t="s">
        <v>19</v>
      </c>
      <c r="C22" s="43">
        <f>SUM(C9:C18)</f>
        <v>0</v>
      </c>
      <c r="D22" s="79">
        <f>SUM(D9:D21)</f>
        <v>1323.5</v>
      </c>
      <c r="E22" s="79" t="s">
        <v>189</v>
      </c>
      <c r="F22" s="79">
        <f>SUM(F9:F21)</f>
        <v>2641.621212121212</v>
      </c>
      <c r="G22" s="79">
        <f>SUM(G10:G21)</f>
        <v>2868.909090909091</v>
      </c>
      <c r="H22" s="79">
        <f>SUM(H10:H21)</f>
        <v>-227.28787878787881</v>
      </c>
      <c r="I22" s="44"/>
      <c r="K22" s="77"/>
    </row>
    <row r="23" spans="1:16" ht="9" hidden="1" customHeight="1"/>
    <row r="24" spans="1:16" s="45" customFormat="1" ht="16.5">
      <c r="A24" s="29"/>
      <c r="B24" s="29"/>
      <c r="C24" s="29"/>
      <c r="E24" s="637" t="str">
        <f>CANAM!D25</f>
        <v>Nam Định, ngày      tháng      năm 2020</v>
      </c>
      <c r="F24" s="637"/>
      <c r="G24" s="637"/>
      <c r="H24" s="637"/>
      <c r="I24" s="637"/>
    </row>
    <row r="25" spans="1:16" s="45" customFormat="1" ht="16.5">
      <c r="A25" s="631" t="s">
        <v>454</v>
      </c>
      <c r="B25" s="631"/>
      <c r="C25" s="631"/>
      <c r="D25" s="631"/>
      <c r="E25" s="631" t="s">
        <v>416</v>
      </c>
      <c r="F25" s="631"/>
      <c r="G25" s="631"/>
      <c r="H25" s="631"/>
      <c r="I25" s="631"/>
    </row>
    <row r="26" spans="1:16" s="45" customFormat="1" ht="16.5">
      <c r="A26" s="29"/>
      <c r="B26" s="29"/>
      <c r="C26" s="29"/>
      <c r="D26" s="29"/>
      <c r="E26" s="47"/>
      <c r="F26" s="29"/>
      <c r="G26" s="29"/>
      <c r="H26" s="29"/>
      <c r="I26" s="47"/>
      <c r="J26" s="48"/>
    </row>
    <row r="27" spans="1:16" s="45" customFormat="1" ht="16.5">
      <c r="A27" s="29"/>
      <c r="B27" s="29"/>
      <c r="C27" s="29"/>
      <c r="D27" s="29"/>
      <c r="E27" s="47"/>
      <c r="F27" s="29"/>
      <c r="G27" s="29"/>
      <c r="H27" s="29"/>
      <c r="I27" s="47"/>
      <c r="J27" s="48"/>
    </row>
    <row r="28" spans="1:16" s="45" customFormat="1" ht="16.5">
      <c r="A28" s="29"/>
      <c r="B28" s="29"/>
      <c r="C28" s="29"/>
      <c r="D28" s="29"/>
      <c r="E28" s="29"/>
      <c r="F28" s="29"/>
      <c r="G28" s="29"/>
      <c r="H28" s="29"/>
      <c r="I28" s="29"/>
    </row>
    <row r="29" spans="1:16" s="45" customFormat="1" ht="16.5">
      <c r="A29" s="29"/>
      <c r="B29" s="29"/>
      <c r="C29" s="29"/>
      <c r="D29" s="29"/>
      <c r="E29" s="29"/>
      <c r="F29" s="29"/>
      <c r="G29" s="29"/>
      <c r="H29" s="29"/>
      <c r="I29" s="29"/>
    </row>
    <row r="30" spans="1:16" s="45" customFormat="1" ht="16.5">
      <c r="A30" s="29"/>
      <c r="B30" s="29"/>
      <c r="C30" s="29"/>
      <c r="D30" s="29"/>
      <c r="E30" s="29"/>
      <c r="F30" s="29"/>
      <c r="G30" s="29"/>
      <c r="H30" s="29"/>
      <c r="I30" s="29"/>
    </row>
    <row r="31" spans="1:16" s="45" customFormat="1" ht="16.5">
      <c r="A31" s="631" t="s">
        <v>68</v>
      </c>
      <c r="B31" s="631"/>
      <c r="C31" s="631"/>
      <c r="D31" s="631"/>
      <c r="E31" s="631" t="s">
        <v>308</v>
      </c>
      <c r="F31" s="631"/>
      <c r="G31" s="631"/>
      <c r="H31" s="631"/>
      <c r="I31" s="631"/>
    </row>
    <row r="32" spans="1:16" s="45" customFormat="1" ht="16.5">
      <c r="A32" s="516"/>
      <c r="B32" s="516"/>
      <c r="C32" s="516"/>
      <c r="D32" s="516"/>
      <c r="E32" s="516"/>
      <c r="F32" s="516"/>
      <c r="G32" s="516"/>
      <c r="H32" s="516"/>
      <c r="I32" s="516"/>
    </row>
    <row r="33" spans="1:10" s="45" customFormat="1" ht="16.5">
      <c r="A33" s="631" t="s">
        <v>25</v>
      </c>
      <c r="B33" s="631"/>
      <c r="C33" s="631"/>
      <c r="D33" s="631"/>
      <c r="E33" s="631" t="s">
        <v>451</v>
      </c>
      <c r="F33" s="631"/>
      <c r="G33" s="631"/>
      <c r="H33" s="631"/>
      <c r="I33" s="631"/>
    </row>
    <row r="34" spans="1:10" s="45" customFormat="1" ht="16.5">
      <c r="A34" s="29"/>
      <c r="B34" s="29"/>
      <c r="C34" s="29"/>
      <c r="D34" s="29"/>
      <c r="E34" s="29"/>
      <c r="F34" s="29"/>
      <c r="G34" s="29"/>
      <c r="H34" s="29"/>
      <c r="I34" s="29"/>
    </row>
    <row r="35" spans="1:10" s="45" customFormat="1" ht="16.5">
      <c r="A35" s="29"/>
      <c r="B35" s="29"/>
      <c r="C35" s="29"/>
      <c r="D35" s="29"/>
      <c r="E35" s="29"/>
      <c r="F35" s="29"/>
      <c r="G35" s="29"/>
      <c r="H35" s="29"/>
      <c r="I35" s="29"/>
    </row>
    <row r="36" spans="1:10" s="45" customFormat="1" ht="16.5">
      <c r="A36" s="29"/>
      <c r="B36" s="29"/>
      <c r="C36" s="29"/>
      <c r="D36" s="29"/>
      <c r="E36" s="29"/>
      <c r="F36" s="29"/>
      <c r="G36" s="29"/>
      <c r="H36" s="29"/>
      <c r="I36" s="29"/>
    </row>
    <row r="37" spans="1:10" s="45" customFormat="1" ht="16.5">
      <c r="A37" s="29"/>
      <c r="B37" s="29"/>
      <c r="C37" s="29"/>
      <c r="D37" s="29"/>
      <c r="E37" s="29"/>
      <c r="F37" s="29"/>
      <c r="G37" s="29"/>
      <c r="H37" s="29"/>
      <c r="I37" s="29"/>
    </row>
    <row r="40" spans="1:10">
      <c r="F40" s="631" t="s">
        <v>449</v>
      </c>
      <c r="G40" s="631"/>
      <c r="H40" s="631"/>
      <c r="I40" s="47"/>
      <c r="J40" s="47"/>
    </row>
  </sheetData>
  <mergeCells count="17">
    <mergeCell ref="A5:I5"/>
    <mergeCell ref="A6:I6"/>
    <mergeCell ref="A8:A9"/>
    <mergeCell ref="B8:B9"/>
    <mergeCell ref="C8:C9"/>
    <mergeCell ref="D8:F8"/>
    <mergeCell ref="G8:G9"/>
    <mergeCell ref="H8:H9"/>
    <mergeCell ref="I8:I9"/>
    <mergeCell ref="F40:H40"/>
    <mergeCell ref="E24:I24"/>
    <mergeCell ref="A25:D25"/>
    <mergeCell ref="E25:I25"/>
    <mergeCell ref="A31:D31"/>
    <mergeCell ref="E31:I31"/>
    <mergeCell ref="A33:D33"/>
    <mergeCell ref="E33:I33"/>
  </mergeCells>
  <pageMargins left="0.28000000000000003" right="0.18" top="0.3" bottom="0.2" header="0.2" footer="0.16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R16" sqref="R16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7.57031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143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418</v>
      </c>
      <c r="C8" s="320"/>
      <c r="D8" s="320"/>
      <c r="E8" s="4" t="s">
        <v>178</v>
      </c>
      <c r="I8" s="4" t="s">
        <v>362</v>
      </c>
      <c r="L8" s="4">
        <f>248</f>
        <v>248</v>
      </c>
      <c r="M8" s="4" t="s">
        <v>419</v>
      </c>
    </row>
    <row r="9" spans="1:17" s="4" customFormat="1" ht="15">
      <c r="A9" s="4" t="s">
        <v>447</v>
      </c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2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  <c r="Q10" s="4">
        <f>248/22*3</f>
        <v>33.81818181818182</v>
      </c>
    </row>
    <row r="11" spans="1:17" s="4" customFormat="1" ht="21" customHeight="1">
      <c r="A11" s="681"/>
      <c r="B11" s="681"/>
      <c r="C11" s="681"/>
      <c r="D11" s="682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2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38.25" customHeight="1">
      <c r="A15" s="323">
        <v>1</v>
      </c>
      <c r="B15" s="461" t="s">
        <v>230</v>
      </c>
      <c r="C15" s="325" t="s">
        <v>350</v>
      </c>
      <c r="D15" s="342">
        <v>2</v>
      </c>
      <c r="E15" s="327">
        <v>38</v>
      </c>
      <c r="F15" s="327">
        <v>20</v>
      </c>
      <c r="G15" s="328"/>
      <c r="H15" s="340">
        <v>0</v>
      </c>
      <c r="I15" s="340">
        <f>IF(E15&lt;=40,1,IF(E15&lt;51,1.1,IF(E15&lt;61,1.2,IF(E15&lt;71,1.3,IF(E15&lt;81,1.4,IF(E15&lt;91,1.5,1.6))))))</f>
        <v>1</v>
      </c>
      <c r="J15" s="329"/>
      <c r="K15" s="331">
        <v>0.75</v>
      </c>
      <c r="L15" s="540">
        <v>1</v>
      </c>
      <c r="M15" s="488">
        <f>(F15*I15+K15*H15)*L15</f>
        <v>20</v>
      </c>
    </row>
    <row r="16" spans="1:17" s="4" customFormat="1" ht="23.25" customHeight="1">
      <c r="A16" s="671" t="s">
        <v>184</v>
      </c>
      <c r="B16" s="672"/>
      <c r="C16" s="672"/>
      <c r="D16" s="672"/>
      <c r="E16" s="672"/>
      <c r="F16" s="672"/>
      <c r="G16" s="672"/>
      <c r="H16" s="672"/>
      <c r="I16" s="672"/>
      <c r="J16" s="672"/>
      <c r="K16" s="673"/>
      <c r="L16" s="357"/>
      <c r="M16" s="529">
        <f>SUM(M15:M15)</f>
        <v>20</v>
      </c>
    </row>
    <row r="17" spans="1:14" s="4" customFormat="1" ht="22.5" customHeight="1">
      <c r="A17" s="10" t="s">
        <v>167</v>
      </c>
      <c r="B17" s="11"/>
      <c r="C17" s="356"/>
      <c r="D17" s="356"/>
      <c r="E17" s="11"/>
      <c r="F17" s="11"/>
      <c r="G17" s="11"/>
      <c r="H17" s="11"/>
      <c r="I17" s="11"/>
      <c r="J17" s="11"/>
      <c r="K17" s="11"/>
      <c r="L17" s="11"/>
      <c r="M17" s="74"/>
    </row>
    <row r="18" spans="1:14" s="4" customFormat="1" ht="22.5" customHeight="1">
      <c r="A18" s="323">
        <v>1</v>
      </c>
      <c r="B18" s="336" t="s">
        <v>180</v>
      </c>
      <c r="C18" s="323"/>
      <c r="D18" s="323"/>
      <c r="E18" s="336"/>
      <c r="F18" s="336"/>
      <c r="G18" s="336"/>
      <c r="H18" s="336"/>
      <c r="I18" s="336"/>
      <c r="J18" s="336"/>
      <c r="K18" s="336"/>
      <c r="L18" s="336"/>
      <c r="M18" s="483">
        <f>50*3/22</f>
        <v>6.8181818181818183</v>
      </c>
    </row>
    <row r="19" spans="1:14" s="4" customFormat="1" ht="30" customHeight="1">
      <c r="A19" s="323">
        <v>2</v>
      </c>
      <c r="B19" s="338" t="s">
        <v>168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7">
        <f>38*3/22</f>
        <v>5.1818181818181817</v>
      </c>
    </row>
    <row r="20" spans="1:14" s="4" customFormat="1" ht="30" customHeight="1">
      <c r="A20" s="486">
        <v>3</v>
      </c>
      <c r="B20" s="551" t="s">
        <v>465</v>
      </c>
      <c r="C20" s="552"/>
      <c r="D20" s="552"/>
      <c r="E20" s="553"/>
      <c r="F20" s="553"/>
      <c r="G20" s="553"/>
      <c r="H20" s="553"/>
      <c r="I20" s="553"/>
      <c r="J20" s="553"/>
      <c r="K20" s="487"/>
      <c r="L20" s="487"/>
      <c r="M20" s="337">
        <f>248-33.82</f>
        <v>214.18</v>
      </c>
    </row>
    <row r="21" spans="1:14" s="4" customFormat="1" ht="15">
      <c r="A21" s="671" t="s">
        <v>166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3"/>
      <c r="L21" s="357"/>
      <c r="M21" s="73">
        <f>SUM(M18:M20)</f>
        <v>226.18</v>
      </c>
    </row>
    <row r="22" spans="1:14" s="4" customFormat="1" ht="15">
      <c r="A22" s="671" t="s">
        <v>169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3"/>
      <c r="L22" s="357"/>
      <c r="M22" s="73">
        <f>M16+M21</f>
        <v>246.18</v>
      </c>
    </row>
    <row r="23" spans="1:14" s="4" customFormat="1" ht="15">
      <c r="A23" s="517"/>
      <c r="B23" s="517"/>
      <c r="C23" s="517"/>
      <c r="D23" s="517"/>
      <c r="E23" s="517"/>
      <c r="F23" s="517"/>
      <c r="G23" s="517"/>
      <c r="H23" s="517"/>
      <c r="I23" s="517"/>
      <c r="J23" s="517"/>
      <c r="K23" s="517"/>
      <c r="L23" s="517"/>
      <c r="M23" s="518"/>
    </row>
    <row r="24" spans="1:14" s="4" customFormat="1" ht="15">
      <c r="A24" s="24"/>
      <c r="B24" s="24"/>
      <c r="C24" s="24"/>
      <c r="D24" s="24"/>
      <c r="E24" s="24"/>
      <c r="F24" s="24"/>
      <c r="G24" s="678" t="str">
        <f>CANAM!D25</f>
        <v>Nam Định, ngày      tháng      năm 2020</v>
      </c>
      <c r="H24" s="678"/>
      <c r="I24" s="678"/>
      <c r="J24" s="678"/>
      <c r="K24" s="678"/>
      <c r="L24" s="678"/>
      <c r="M24" s="678"/>
    </row>
    <row r="25" spans="1:14" s="1" customFormat="1" ht="34.5" customHeight="1">
      <c r="A25" s="674" t="s">
        <v>451</v>
      </c>
      <c r="B25" s="674"/>
      <c r="C25" s="674"/>
      <c r="D25" s="674" t="s">
        <v>448</v>
      </c>
      <c r="E25" s="674"/>
      <c r="F25" s="674"/>
      <c r="G25" s="674"/>
      <c r="H25" s="674"/>
      <c r="I25" s="675" t="s">
        <v>416</v>
      </c>
      <c r="J25" s="675"/>
      <c r="K25" s="675"/>
      <c r="L25" s="675"/>
      <c r="M25" s="675"/>
    </row>
    <row r="29" spans="1:14">
      <c r="N29" s="27"/>
    </row>
    <row r="30" spans="1:14">
      <c r="B30" s="26"/>
      <c r="C30" s="322"/>
      <c r="D30" s="322"/>
      <c r="E30" s="27"/>
      <c r="F30" s="27"/>
      <c r="G30" s="27"/>
      <c r="H30" s="27"/>
      <c r="I30" s="669"/>
      <c r="J30" s="669"/>
      <c r="K30" s="669"/>
      <c r="L30" s="669"/>
      <c r="M30" s="669"/>
      <c r="N30" s="27"/>
    </row>
    <row r="31" spans="1:14">
      <c r="A31" s="631" t="s">
        <v>449</v>
      </c>
      <c r="B31" s="631"/>
      <c r="C31" s="631"/>
      <c r="D31" s="505"/>
      <c r="E31" s="47" t="s">
        <v>68</v>
      </c>
      <c r="F31" s="47"/>
      <c r="G31" s="47"/>
      <c r="H31" s="47"/>
      <c r="I31" s="631" t="s">
        <v>308</v>
      </c>
      <c r="J31" s="631"/>
      <c r="K31" s="631"/>
      <c r="L31" s="631"/>
      <c r="M31" s="631"/>
      <c r="N31" s="27"/>
    </row>
    <row r="32" spans="1:14">
      <c r="B32" s="26"/>
      <c r="C32" s="322"/>
      <c r="D32" s="322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6"/>
      <c r="C33" s="322"/>
      <c r="D33" s="322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8"/>
    </row>
  </sheetData>
  <mergeCells count="27"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I30:M30"/>
    <mergeCell ref="A31:C31"/>
    <mergeCell ref="I31:M31"/>
    <mergeCell ref="L11:L12"/>
    <mergeCell ref="A16:K16"/>
    <mergeCell ref="A21:K21"/>
    <mergeCell ref="A22:K22"/>
    <mergeCell ref="A25:C25"/>
    <mergeCell ref="I25:M25"/>
    <mergeCell ref="F11:F12"/>
    <mergeCell ref="G11:G12"/>
    <mergeCell ref="H11:H12"/>
    <mergeCell ref="I11:I12"/>
    <mergeCell ref="J11:J12"/>
    <mergeCell ref="D25:H25"/>
    <mergeCell ref="G24:M24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16" zoomScaleNormal="100" workbookViewId="0">
      <selection activeCell="M22" sqref="M22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7.57031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" style="2"/>
    <col min="16383" max="16384" width="9" style="2" customWidth="1"/>
  </cols>
  <sheetData>
    <row r="1" spans="1:13">
      <c r="A1" s="1" t="s">
        <v>0</v>
      </c>
      <c r="K1" s="2" t="s">
        <v>142</v>
      </c>
    </row>
    <row r="2" spans="1:13">
      <c r="A2" s="3" t="s">
        <v>2</v>
      </c>
      <c r="B2" s="1" t="s">
        <v>143</v>
      </c>
    </row>
    <row r="3" spans="1:13">
      <c r="A3" s="3" t="s">
        <v>4</v>
      </c>
      <c r="B3" s="1" t="s">
        <v>262</v>
      </c>
    </row>
    <row r="4" spans="1:13" ht="10.5" customHeight="1"/>
    <row r="5" spans="1:13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3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3" ht="10.5" customHeight="1"/>
    <row r="8" spans="1:13" s="4" customFormat="1" ht="15">
      <c r="A8" s="4" t="s">
        <v>291</v>
      </c>
      <c r="C8" s="320"/>
      <c r="D8" s="320"/>
      <c r="E8" s="4" t="s">
        <v>178</v>
      </c>
      <c r="I8" s="4" t="s">
        <v>145</v>
      </c>
    </row>
    <row r="9" spans="1:13" s="4" customFormat="1" ht="15">
      <c r="C9" s="320"/>
      <c r="D9" s="320"/>
    </row>
    <row r="10" spans="1:13" s="4" customFormat="1" ht="20.25" customHeight="1">
      <c r="A10" s="676" t="s">
        <v>74</v>
      </c>
      <c r="B10" s="676" t="s">
        <v>75</v>
      </c>
      <c r="C10" s="676" t="s">
        <v>348</v>
      </c>
      <c r="D10" s="682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3" s="4" customFormat="1" ht="21" customHeight="1">
      <c r="A11" s="681"/>
      <c r="B11" s="681"/>
      <c r="C11" s="681"/>
      <c r="D11" s="682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3" s="4" customFormat="1" ht="57.75" customHeight="1">
      <c r="A12" s="677"/>
      <c r="B12" s="677"/>
      <c r="C12" s="677"/>
      <c r="D12" s="682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3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3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3" s="4" customFormat="1" ht="38.25" customHeight="1">
      <c r="A15" s="323">
        <v>1</v>
      </c>
      <c r="B15" s="333" t="s">
        <v>292</v>
      </c>
      <c r="C15" s="325" t="s">
        <v>350</v>
      </c>
      <c r="D15" s="325">
        <v>3</v>
      </c>
      <c r="E15" s="327">
        <v>34</v>
      </c>
      <c r="F15" s="327">
        <v>45</v>
      </c>
      <c r="G15" s="328"/>
      <c r="H15" s="328">
        <f>D15*2</f>
        <v>6</v>
      </c>
      <c r="I15" s="340">
        <f>IF(E15&lt;=40,1,IF(E15&lt;51,1.1,IF(E15&lt;61,1.2,IF(E15&lt;71,1.3,IF(E15&lt;81,1.4,IF(E15&lt;91,1.5,1.6))))))</f>
        <v>1</v>
      </c>
      <c r="J15" s="329"/>
      <c r="K15" s="331">
        <v>0.75</v>
      </c>
      <c r="L15" s="540">
        <v>1</v>
      </c>
      <c r="M15" s="488">
        <f>(F15*I15+K15*H15)*L15</f>
        <v>49.5</v>
      </c>
    </row>
    <row r="16" spans="1:13" s="4" customFormat="1" ht="29.25" customHeight="1">
      <c r="A16" s="323">
        <v>2</v>
      </c>
      <c r="B16" s="253" t="s">
        <v>293</v>
      </c>
      <c r="C16" s="325" t="s">
        <v>350</v>
      </c>
      <c r="D16" s="325">
        <v>2</v>
      </c>
      <c r="E16" s="334">
        <v>37</v>
      </c>
      <c r="F16" s="334">
        <v>30</v>
      </c>
      <c r="G16" s="328"/>
      <c r="H16" s="328">
        <f>D16*2</f>
        <v>4</v>
      </c>
      <c r="I16" s="340">
        <f>IF(E16&lt;=40,1,IF(E16&lt;51,1.1,IF(E16&lt;61,1.2,IF(E16&lt;71,1.3,IF(E16&lt;81,1.4,IF(E16&lt;91,1.5,1.6))))))</f>
        <v>1</v>
      </c>
      <c r="J16" s="329"/>
      <c r="K16" s="331">
        <v>0.75</v>
      </c>
      <c r="L16" s="540">
        <v>1</v>
      </c>
      <c r="M16" s="488">
        <f>(F16*I16+K16*H16)*L16</f>
        <v>33</v>
      </c>
    </row>
    <row r="17" spans="1:17" s="4" customFormat="1" ht="40.5" customHeight="1">
      <c r="A17" s="323">
        <v>3</v>
      </c>
      <c r="B17" s="333" t="s">
        <v>294</v>
      </c>
      <c r="C17" s="325" t="s">
        <v>351</v>
      </c>
      <c r="D17" s="325">
        <v>2</v>
      </c>
      <c r="E17" s="344">
        <v>17</v>
      </c>
      <c r="F17" s="344"/>
      <c r="G17" s="328"/>
      <c r="H17" s="328"/>
      <c r="I17" s="340">
        <f>IF(E17&lt;21,20,IF(E17&lt;26,22,24))+IF((E17-30)&gt;0, (E17-30)*0.6,0)</f>
        <v>20</v>
      </c>
      <c r="J17" s="329"/>
      <c r="K17" s="331">
        <v>1</v>
      </c>
      <c r="L17" s="540">
        <v>1</v>
      </c>
      <c r="M17" s="488">
        <f>L17*I17*D17</f>
        <v>40</v>
      </c>
      <c r="Q17" s="4" t="s">
        <v>225</v>
      </c>
    </row>
    <row r="18" spans="1:17" s="4" customFormat="1" ht="33" customHeight="1">
      <c r="A18" s="323">
        <v>4</v>
      </c>
      <c r="B18" s="338" t="s">
        <v>295</v>
      </c>
      <c r="C18" s="323" t="s">
        <v>352</v>
      </c>
      <c r="D18" s="323">
        <v>2</v>
      </c>
      <c r="E18" s="323">
        <v>5</v>
      </c>
      <c r="F18" s="336"/>
      <c r="G18" s="336"/>
      <c r="H18" s="336"/>
      <c r="I18" s="336"/>
      <c r="J18" s="336"/>
      <c r="K18" s="336"/>
      <c r="L18" s="540">
        <v>1</v>
      </c>
      <c r="M18" s="337">
        <f>E18*3</f>
        <v>15</v>
      </c>
    </row>
    <row r="19" spans="1:17" s="4" customFormat="1" ht="29.25" customHeight="1">
      <c r="A19" s="323">
        <v>5</v>
      </c>
      <c r="B19" s="336" t="s">
        <v>296</v>
      </c>
      <c r="C19" s="323" t="s">
        <v>352</v>
      </c>
      <c r="D19" s="323"/>
      <c r="E19" s="323">
        <v>1</v>
      </c>
      <c r="F19" s="336"/>
      <c r="G19" s="336"/>
      <c r="H19" s="336"/>
      <c r="I19" s="336"/>
      <c r="J19" s="336"/>
      <c r="K19" s="336"/>
      <c r="L19" s="540">
        <v>1</v>
      </c>
      <c r="M19" s="337">
        <v>18</v>
      </c>
    </row>
    <row r="20" spans="1:17" s="4" customFormat="1" ht="23.25" customHeight="1">
      <c r="A20" s="671" t="s">
        <v>184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3"/>
      <c r="L20" s="317"/>
      <c r="M20" s="529">
        <f>SUM(M15:M19)</f>
        <v>155.5</v>
      </c>
    </row>
    <row r="21" spans="1:17" s="4" customFormat="1" ht="22.5" customHeight="1">
      <c r="A21" s="10" t="s">
        <v>167</v>
      </c>
      <c r="B21" s="11"/>
      <c r="C21" s="316"/>
      <c r="D21" s="316"/>
      <c r="E21" s="11"/>
      <c r="F21" s="11"/>
      <c r="G21" s="11"/>
      <c r="H21" s="11"/>
      <c r="I21" s="11"/>
      <c r="J21" s="11"/>
      <c r="K21" s="11"/>
      <c r="L21" s="11"/>
      <c r="M21" s="74"/>
    </row>
    <row r="22" spans="1:17" s="4" customFormat="1" ht="22.5" customHeight="1">
      <c r="A22" s="486">
        <v>1</v>
      </c>
      <c r="B22" s="338" t="s">
        <v>424</v>
      </c>
      <c r="C22" s="492"/>
      <c r="D22" s="492"/>
      <c r="E22" s="493"/>
      <c r="F22" s="493"/>
      <c r="G22" s="493"/>
      <c r="H22" s="493"/>
      <c r="I22" s="493"/>
      <c r="J22" s="493"/>
      <c r="K22" s="493"/>
      <c r="L22" s="493"/>
      <c r="M22" s="494">
        <f>'Mau 3 ky 1 '!E8</f>
        <v>6.4</v>
      </c>
    </row>
    <row r="23" spans="1:17" s="4" customFormat="1" ht="30" customHeight="1">
      <c r="A23" s="323">
        <v>2</v>
      </c>
      <c r="B23" s="338" t="s">
        <v>168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7">
        <v>38</v>
      </c>
    </row>
    <row r="24" spans="1:17" s="4" customFormat="1" ht="30" customHeight="1">
      <c r="A24" s="486">
        <v>3</v>
      </c>
      <c r="B24" s="338" t="s">
        <v>423</v>
      </c>
      <c r="C24" s="323"/>
      <c r="D24" s="323"/>
      <c r="E24" s="336"/>
      <c r="F24" s="336"/>
      <c r="G24" s="336"/>
      <c r="H24" s="336"/>
      <c r="I24" s="336"/>
      <c r="J24" s="336"/>
      <c r="K24" s="336"/>
      <c r="L24" s="487"/>
      <c r="M24" s="337">
        <v>44.2</v>
      </c>
    </row>
    <row r="25" spans="1:17" s="4" customFormat="1" ht="26.25" customHeight="1">
      <c r="A25" s="323">
        <v>4</v>
      </c>
      <c r="B25" s="338" t="s">
        <v>458</v>
      </c>
      <c r="C25" s="323"/>
      <c r="D25" s="323"/>
      <c r="E25" s="323">
        <v>1</v>
      </c>
      <c r="F25" s="336"/>
      <c r="G25" s="336"/>
      <c r="H25" s="336"/>
      <c r="I25" s="336"/>
      <c r="J25" s="336"/>
      <c r="K25" s="336"/>
      <c r="L25" s="336"/>
      <c r="M25" s="337">
        <v>2.5</v>
      </c>
    </row>
    <row r="26" spans="1:17" s="4" customFormat="1" ht="15">
      <c r="A26" s="671" t="s">
        <v>166</v>
      </c>
      <c r="B26" s="672"/>
      <c r="C26" s="672"/>
      <c r="D26" s="672"/>
      <c r="E26" s="672"/>
      <c r="F26" s="672"/>
      <c r="G26" s="672"/>
      <c r="H26" s="672"/>
      <c r="I26" s="672"/>
      <c r="J26" s="672"/>
      <c r="K26" s="673"/>
      <c r="L26" s="317"/>
      <c r="M26" s="73">
        <f>SUM(M22:M25)</f>
        <v>91.1</v>
      </c>
    </row>
    <row r="27" spans="1:17" s="4" customFormat="1" ht="15">
      <c r="A27" s="671" t="s">
        <v>169</v>
      </c>
      <c r="B27" s="672"/>
      <c r="C27" s="672"/>
      <c r="D27" s="672"/>
      <c r="E27" s="672"/>
      <c r="F27" s="672"/>
      <c r="G27" s="672"/>
      <c r="H27" s="672"/>
      <c r="I27" s="672"/>
      <c r="J27" s="672"/>
      <c r="K27" s="673"/>
      <c r="L27" s="317"/>
      <c r="M27" s="73">
        <f>M20+M26</f>
        <v>246.6</v>
      </c>
    </row>
    <row r="28" spans="1:17" s="4" customFormat="1" ht="15">
      <c r="C28" s="320"/>
      <c r="D28" s="320"/>
    </row>
    <row r="29" spans="1:17" s="4" customFormat="1" ht="15">
      <c r="B29" s="24"/>
      <c r="C29" s="24"/>
      <c r="D29" s="24"/>
      <c r="E29" s="24"/>
      <c r="F29" s="24"/>
      <c r="G29" s="678" t="str">
        <f>CANAM!D25</f>
        <v>Nam Định, ngày      tháng      năm 2020</v>
      </c>
      <c r="H29" s="678"/>
      <c r="I29" s="678"/>
      <c r="J29" s="678"/>
      <c r="K29" s="678"/>
      <c r="L29" s="678"/>
      <c r="M29" s="678"/>
    </row>
    <row r="30" spans="1:17" s="1" customFormat="1" ht="34.5" customHeight="1">
      <c r="A30" s="674" t="s">
        <v>451</v>
      </c>
      <c r="B30" s="674"/>
      <c r="C30" s="674"/>
      <c r="D30" s="674" t="s">
        <v>448</v>
      </c>
      <c r="E30" s="674"/>
      <c r="F30" s="674"/>
      <c r="G30" s="674"/>
      <c r="H30" s="674"/>
      <c r="I30" s="675" t="s">
        <v>416</v>
      </c>
      <c r="J30" s="675"/>
      <c r="K30" s="675"/>
      <c r="L30" s="675"/>
      <c r="M30" s="675"/>
    </row>
    <row r="34" spans="1:14">
      <c r="N34" s="27"/>
    </row>
    <row r="35" spans="1:14">
      <c r="B35" s="26"/>
      <c r="C35" s="322"/>
      <c r="D35" s="322"/>
      <c r="E35" s="27"/>
      <c r="F35" s="27"/>
      <c r="G35" s="27"/>
      <c r="H35" s="27"/>
      <c r="I35" s="669"/>
      <c r="J35" s="669"/>
      <c r="K35" s="669"/>
      <c r="L35" s="669"/>
      <c r="M35" s="669"/>
      <c r="N35" s="27"/>
    </row>
    <row r="36" spans="1:14">
      <c r="A36" s="631" t="s">
        <v>449</v>
      </c>
      <c r="B36" s="631"/>
      <c r="C36" s="631"/>
      <c r="D36" s="631" t="s">
        <v>68</v>
      </c>
      <c r="E36" s="631"/>
      <c r="F36" s="631"/>
      <c r="G36" s="631"/>
      <c r="H36" s="631"/>
      <c r="I36" s="631" t="s">
        <v>308</v>
      </c>
      <c r="J36" s="631"/>
      <c r="K36" s="631"/>
      <c r="L36" s="631"/>
      <c r="M36" s="631"/>
      <c r="N36" s="27"/>
    </row>
    <row r="37" spans="1:14">
      <c r="B37" s="26"/>
      <c r="C37" s="322"/>
      <c r="D37" s="322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>
      <c r="B38" s="26"/>
      <c r="C38" s="322"/>
      <c r="D38" s="322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>
      <c r="B39" s="28"/>
    </row>
  </sheetData>
  <mergeCells count="28">
    <mergeCell ref="D36:H36"/>
    <mergeCell ref="I10:L10"/>
    <mergeCell ref="J11:J12"/>
    <mergeCell ref="A5:M5"/>
    <mergeCell ref="A6:M6"/>
    <mergeCell ref="A10:A12"/>
    <mergeCell ref="B10:B12"/>
    <mergeCell ref="C10:C12"/>
    <mergeCell ref="E10:E12"/>
    <mergeCell ref="F10:H10"/>
    <mergeCell ref="M10:M12"/>
    <mergeCell ref="D10:D12"/>
    <mergeCell ref="I35:M35"/>
    <mergeCell ref="A36:C36"/>
    <mergeCell ref="I36:M36"/>
    <mergeCell ref="G29:M29"/>
    <mergeCell ref="A30:C30"/>
    <mergeCell ref="I30:M30"/>
    <mergeCell ref="F11:F12"/>
    <mergeCell ref="G11:G12"/>
    <mergeCell ref="H11:H12"/>
    <mergeCell ref="I11:I12"/>
    <mergeCell ref="L11:L12"/>
    <mergeCell ref="K11:K12"/>
    <mergeCell ref="A20:K20"/>
    <mergeCell ref="A26:K26"/>
    <mergeCell ref="A27:K27"/>
    <mergeCell ref="D30:H30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6" zoomScaleNormal="100" workbookViewId="0">
      <selection activeCell="M21" sqref="M21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181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324" t="s">
        <v>231</v>
      </c>
      <c r="C15" s="325" t="s">
        <v>350</v>
      </c>
      <c r="D15" s="325">
        <v>3</v>
      </c>
      <c r="E15" s="326">
        <v>32</v>
      </c>
      <c r="F15" s="327">
        <v>45</v>
      </c>
      <c r="G15" s="328"/>
      <c r="H15" s="328">
        <f>D15*2</f>
        <v>6</v>
      </c>
      <c r="I15" s="340">
        <f>IF(E15&lt;=40,1,IF(E15&lt;51,1.1,IF(E15&lt;61,1.2,IF(E15&lt;71,1.3,IF(E15&lt;81,1.4,IF(E15&lt;91,1.5,1.6))))))</f>
        <v>1</v>
      </c>
      <c r="J15" s="330"/>
      <c r="K15" s="331">
        <v>0.75</v>
      </c>
      <c r="L15" s="540">
        <v>1</v>
      </c>
      <c r="M15" s="488">
        <f>(F15*I15+H15*K15)*L15</f>
        <v>49.5</v>
      </c>
      <c r="N15" s="4">
        <f>6*0.75</f>
        <v>4.5</v>
      </c>
    </row>
    <row r="16" spans="1:14" s="4" customFormat="1" ht="29.25" customHeight="1">
      <c r="A16" s="323">
        <v>2</v>
      </c>
      <c r="B16" s="333" t="s">
        <v>232</v>
      </c>
      <c r="C16" s="325" t="s">
        <v>350</v>
      </c>
      <c r="D16" s="325">
        <v>2</v>
      </c>
      <c r="E16" s="327">
        <v>38</v>
      </c>
      <c r="F16" s="334">
        <v>30</v>
      </c>
      <c r="G16" s="328"/>
      <c r="H16" s="328">
        <f>D16*2</f>
        <v>4</v>
      </c>
      <c r="I16" s="340">
        <f>IF(E16&lt;=40,1,IF(E16&lt;51,1.1,IF(E16&lt;61,1.2,IF(E16&lt;71,1.3,IF(E16&lt;81,1.4,IF(E16&lt;91,1.5,1.6))))))</f>
        <v>1</v>
      </c>
      <c r="J16" s="330"/>
      <c r="K16" s="331">
        <v>0.75</v>
      </c>
      <c r="L16" s="540">
        <v>1</v>
      </c>
      <c r="M16" s="488">
        <f t="shared" ref="M16" si="0">(F16*I16+H16*K16)*L16</f>
        <v>33</v>
      </c>
      <c r="N16" s="4">
        <f>49.5*1.2</f>
        <v>59.4</v>
      </c>
    </row>
    <row r="17" spans="1:14" s="4" customFormat="1" ht="40.5" customHeight="1">
      <c r="A17" s="323">
        <v>3</v>
      </c>
      <c r="B17" s="333" t="s">
        <v>253</v>
      </c>
      <c r="C17" s="325" t="s">
        <v>350</v>
      </c>
      <c r="D17" s="325">
        <v>3</v>
      </c>
      <c r="E17" s="327">
        <v>28</v>
      </c>
      <c r="F17" s="334">
        <v>45</v>
      </c>
      <c r="G17" s="328"/>
      <c r="H17" s="328">
        <f>D17*2</f>
        <v>6</v>
      </c>
      <c r="I17" s="340">
        <f>IF(E17&lt;=40,1,IF(E17&lt;51,1.1,IF(E17&lt;61,1.2,IF(E17&lt;71,1.3,IF(E17&lt;81,1.4,IF(E17&lt;91,1.5,1.6))))))</f>
        <v>1</v>
      </c>
      <c r="J17" s="330"/>
      <c r="K17" s="331">
        <v>0.75</v>
      </c>
      <c r="L17" s="540">
        <v>1</v>
      </c>
      <c r="M17" s="488">
        <f>(F17*I17+H17*K17)*L17</f>
        <v>49.5</v>
      </c>
    </row>
    <row r="18" spans="1:14" s="4" customFormat="1" ht="33" customHeight="1">
      <c r="A18" s="323">
        <v>4</v>
      </c>
      <c r="B18" s="333" t="s">
        <v>252</v>
      </c>
      <c r="C18" s="323" t="s">
        <v>350</v>
      </c>
      <c r="D18" s="335">
        <f>12/15</f>
        <v>0.8</v>
      </c>
      <c r="E18" s="327">
        <v>22</v>
      </c>
      <c r="F18" s="327">
        <v>12</v>
      </c>
      <c r="G18" s="336"/>
      <c r="H18" s="323">
        <v>0</v>
      </c>
      <c r="I18" s="340">
        <f>IF(E18&lt;=40,1,IF(E18&lt;51,1.1,IF(E18&lt;61,1.2,IF(E18&lt;71,1.3,IF(E18&lt;81,1.4,IF(E18&lt;91,1.5,1.6))))))</f>
        <v>1</v>
      </c>
      <c r="J18" s="336"/>
      <c r="K18" s="323">
        <v>0</v>
      </c>
      <c r="L18" s="540">
        <v>1</v>
      </c>
      <c r="M18" s="488">
        <f>F18</f>
        <v>12</v>
      </c>
    </row>
    <row r="19" spans="1:14" s="4" customFormat="1" ht="23.25" customHeight="1">
      <c r="A19" s="671" t="s">
        <v>184</v>
      </c>
      <c r="B19" s="672"/>
      <c r="C19" s="672"/>
      <c r="D19" s="672"/>
      <c r="E19" s="672"/>
      <c r="F19" s="672"/>
      <c r="G19" s="672"/>
      <c r="H19" s="672"/>
      <c r="I19" s="672"/>
      <c r="J19" s="672"/>
      <c r="K19" s="673"/>
      <c r="L19" s="317"/>
      <c r="M19" s="529">
        <f>SUM(M15:M18)</f>
        <v>144</v>
      </c>
    </row>
    <row r="20" spans="1:14" s="4" customFormat="1" ht="22.5" customHeight="1">
      <c r="A20" s="10" t="s">
        <v>167</v>
      </c>
      <c r="B20" s="11"/>
      <c r="C20" s="316"/>
      <c r="D20" s="316"/>
      <c r="E20" s="11"/>
      <c r="F20" s="11"/>
      <c r="G20" s="11"/>
      <c r="H20" s="11"/>
      <c r="I20" s="11"/>
      <c r="J20" s="11"/>
      <c r="K20" s="11"/>
      <c r="L20" s="11"/>
      <c r="M20" s="74"/>
    </row>
    <row r="21" spans="1:14" s="4" customFormat="1" ht="22.5" customHeight="1">
      <c r="A21" s="323">
        <v>1</v>
      </c>
      <c r="B21" s="336" t="s">
        <v>182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9">
        <f>'Mau 3 ky 1 '!E9</f>
        <v>42.800000000000004</v>
      </c>
    </row>
    <row r="22" spans="1:14" s="4" customFormat="1" ht="30" customHeight="1">
      <c r="A22" s="323">
        <v>2</v>
      </c>
      <c r="B22" s="338" t="s">
        <v>168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38</v>
      </c>
    </row>
    <row r="23" spans="1:14" s="4" customFormat="1" ht="15">
      <c r="A23" s="671" t="s">
        <v>166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SUM(M21:M22)</f>
        <v>80.800000000000011</v>
      </c>
    </row>
    <row r="24" spans="1:14" s="4" customFormat="1" ht="15">
      <c r="A24" s="671" t="s">
        <v>169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M19+M23</f>
        <v>224.8</v>
      </c>
    </row>
    <row r="25" spans="1:14" s="4" customFormat="1" ht="15">
      <c r="C25" s="320"/>
      <c r="D25" s="320"/>
    </row>
    <row r="26" spans="1:14" s="4" customFormat="1" ht="15">
      <c r="A26" s="678" t="str">
        <f>CANAM!D25</f>
        <v>Nam Định, ngày      tháng      năm 2020</v>
      </c>
      <c r="B26" s="678"/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</row>
    <row r="27" spans="1:14" s="1" customFormat="1" ht="34.5" customHeight="1">
      <c r="A27" s="674" t="s">
        <v>451</v>
      </c>
      <c r="B27" s="674"/>
      <c r="C27" s="674"/>
      <c r="D27" s="674" t="s">
        <v>448</v>
      </c>
      <c r="E27" s="674"/>
      <c r="F27" s="674"/>
      <c r="G27" s="674"/>
      <c r="H27" s="674"/>
      <c r="I27" s="675" t="s">
        <v>416</v>
      </c>
      <c r="J27" s="675"/>
      <c r="K27" s="675"/>
      <c r="L27" s="675"/>
      <c r="M27" s="675"/>
    </row>
    <row r="31" spans="1:14">
      <c r="N31" s="27"/>
    </row>
    <row r="32" spans="1:14">
      <c r="B32" s="26"/>
      <c r="C32" s="322"/>
      <c r="D32" s="322"/>
      <c r="E32" s="27"/>
      <c r="F32" s="27"/>
      <c r="G32" s="27"/>
      <c r="H32" s="27"/>
      <c r="I32" s="669"/>
      <c r="J32" s="669"/>
      <c r="K32" s="669"/>
      <c r="L32" s="669"/>
      <c r="M32" s="669"/>
      <c r="N32" s="27"/>
    </row>
    <row r="33" spans="1:14">
      <c r="A33" s="631" t="s">
        <v>449</v>
      </c>
      <c r="B33" s="631"/>
      <c r="C33" s="631"/>
      <c r="D33" s="631" t="s">
        <v>68</v>
      </c>
      <c r="E33" s="631"/>
      <c r="F33" s="631"/>
      <c r="G33" s="631"/>
      <c r="H33" s="631"/>
      <c r="I33" s="631" t="s">
        <v>308</v>
      </c>
      <c r="J33" s="631"/>
      <c r="K33" s="631"/>
      <c r="L33" s="631"/>
      <c r="M33" s="631"/>
      <c r="N33" s="27"/>
    </row>
    <row r="34" spans="1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8"/>
    </row>
  </sheetData>
  <mergeCells count="28">
    <mergeCell ref="D27:H27"/>
    <mergeCell ref="D33:H33"/>
    <mergeCell ref="I32:M32"/>
    <mergeCell ref="A33:C33"/>
    <mergeCell ref="I33:M33"/>
    <mergeCell ref="A27:C27"/>
    <mergeCell ref="I27:M27"/>
    <mergeCell ref="A19:K19"/>
    <mergeCell ref="A23:K23"/>
    <mergeCell ref="A24:K24"/>
    <mergeCell ref="A26:M26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6" zoomScale="115" zoomScaleNormal="115" workbookViewId="0">
      <selection activeCell="P27" sqref="P27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183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333" t="s">
        <v>233</v>
      </c>
      <c r="C15" s="325" t="s">
        <v>351</v>
      </c>
      <c r="D15" s="325">
        <v>3</v>
      </c>
      <c r="E15" s="465">
        <v>22</v>
      </c>
      <c r="F15" s="327"/>
      <c r="G15" s="328"/>
      <c r="H15" s="328">
        <v>0</v>
      </c>
      <c r="I15" s="329">
        <f>IF(E15&lt;21,20,IF(E15&lt;26,22,24))+IF((E15-30)&gt;0, (E15-30)*0.6,0)</f>
        <v>22</v>
      </c>
      <c r="J15" s="330"/>
      <c r="K15" s="331"/>
      <c r="L15" s="540">
        <v>1</v>
      </c>
      <c r="M15" s="488">
        <f>D15*I15</f>
        <v>66</v>
      </c>
      <c r="N15" s="4">
        <f>6*0.75</f>
        <v>4.5</v>
      </c>
    </row>
    <row r="16" spans="1:14" s="4" customFormat="1" ht="29.25" customHeight="1">
      <c r="A16" s="323">
        <v>2</v>
      </c>
      <c r="B16" s="333" t="s">
        <v>234</v>
      </c>
      <c r="C16" s="325" t="s">
        <v>350</v>
      </c>
      <c r="D16" s="325">
        <v>2</v>
      </c>
      <c r="E16" s="465">
        <v>32</v>
      </c>
      <c r="F16" s="334">
        <v>30</v>
      </c>
      <c r="G16" s="328"/>
      <c r="H16" s="328">
        <f>D16*2</f>
        <v>4</v>
      </c>
      <c r="I16" s="329">
        <f>IF(E16&lt;=40,1,IF(E16&lt;51,1.1,IF(E16&lt;61,1.2,IF(E16&lt;71,1.3,IF(E16&lt;81,1.4,IF(E16&lt;91,1.5,1.6))))))</f>
        <v>1</v>
      </c>
      <c r="J16" s="330"/>
      <c r="K16" s="331">
        <v>0.75</v>
      </c>
      <c r="L16" s="540">
        <v>1</v>
      </c>
      <c r="M16" s="488">
        <f t="shared" ref="M16" si="0">(F16*I16+H16*K16)*L16</f>
        <v>33</v>
      </c>
      <c r="N16" s="4">
        <f>49.5*1.2</f>
        <v>59.4</v>
      </c>
    </row>
    <row r="17" spans="1:20" s="4" customFormat="1" ht="40.5" customHeight="1">
      <c r="A17" s="323">
        <v>3</v>
      </c>
      <c r="B17" s="333" t="s">
        <v>235</v>
      </c>
      <c r="C17" s="325" t="s">
        <v>350</v>
      </c>
      <c r="D17" s="325">
        <v>2</v>
      </c>
      <c r="E17" s="465">
        <v>38</v>
      </c>
      <c r="F17" s="334">
        <v>30</v>
      </c>
      <c r="G17" s="328"/>
      <c r="H17" s="328">
        <f>D17*2</f>
        <v>4</v>
      </c>
      <c r="I17" s="329">
        <f>IF(E17&lt;=40,1,IF(E17&lt;51,1.1,IF(E17&lt;61,1.2,IF(E17&lt;71,1.3,IF(E17&lt;81,1.4,IF(E17&lt;91,1.5,1.6))))))</f>
        <v>1</v>
      </c>
      <c r="J17" s="330"/>
      <c r="K17" s="331">
        <v>0.75</v>
      </c>
      <c r="L17" s="540">
        <v>1</v>
      </c>
      <c r="M17" s="488">
        <f>(F17*I17+H17*K17)*L17</f>
        <v>33</v>
      </c>
    </row>
    <row r="18" spans="1:20" s="4" customFormat="1" ht="33" customHeight="1">
      <c r="A18" s="323">
        <v>4</v>
      </c>
      <c r="B18" s="478" t="s">
        <v>254</v>
      </c>
      <c r="C18" s="323" t="s">
        <v>350</v>
      </c>
      <c r="D18" s="539">
        <v>3</v>
      </c>
      <c r="E18" s="465">
        <v>31</v>
      </c>
      <c r="F18" s="327">
        <v>13</v>
      </c>
      <c r="G18" s="336"/>
      <c r="H18" s="329">
        <v>6</v>
      </c>
      <c r="I18" s="329">
        <f>IF(E18&lt;=40,1,IF(E18&lt;51,1.1,IF(E18&lt;61,1.2,IF(E18&lt;71,1.3,IF(E18&lt;81,1.4,IF(E18&lt;91,1.5,1.6))))))</f>
        <v>1</v>
      </c>
      <c r="J18" s="336"/>
      <c r="K18" s="331">
        <v>0.75</v>
      </c>
      <c r="L18" s="540">
        <v>1</v>
      </c>
      <c r="M18" s="488">
        <f>(F18*I18+H18*K18)*L18</f>
        <v>17.5</v>
      </c>
    </row>
    <row r="19" spans="1:20" s="4" customFormat="1" ht="23.25" customHeight="1">
      <c r="A19" s="671" t="s">
        <v>184</v>
      </c>
      <c r="B19" s="672"/>
      <c r="C19" s="672"/>
      <c r="D19" s="672"/>
      <c r="E19" s="672"/>
      <c r="F19" s="672"/>
      <c r="G19" s="672"/>
      <c r="H19" s="672"/>
      <c r="I19" s="672"/>
      <c r="J19" s="672"/>
      <c r="K19" s="673"/>
      <c r="L19" s="317"/>
      <c r="M19" s="529">
        <f>SUM(M15:M18)</f>
        <v>149.5</v>
      </c>
    </row>
    <row r="20" spans="1:20" s="4" customFormat="1" ht="22.5" customHeight="1">
      <c r="A20" s="10" t="s">
        <v>167</v>
      </c>
      <c r="B20" s="11"/>
      <c r="C20" s="316"/>
      <c r="D20" s="316"/>
      <c r="E20" s="11"/>
      <c r="F20" s="11"/>
      <c r="G20" s="11"/>
      <c r="H20" s="11"/>
      <c r="I20" s="11"/>
      <c r="J20" s="11"/>
      <c r="K20" s="11"/>
      <c r="L20" s="11"/>
      <c r="M20" s="74"/>
    </row>
    <row r="21" spans="1:20" s="4" customFormat="1" ht="22.5" customHeight="1">
      <c r="A21" s="323">
        <v>1</v>
      </c>
      <c r="B21" s="336" t="s">
        <v>182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9">
        <f>'Mau 3 ky 1 '!E10</f>
        <v>44.800000000000004</v>
      </c>
    </row>
    <row r="22" spans="1:20" s="4" customFormat="1" ht="30" customHeight="1">
      <c r="A22" s="323">
        <v>2</v>
      </c>
      <c r="B22" s="338" t="s">
        <v>168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38</v>
      </c>
    </row>
    <row r="23" spans="1:20" s="4" customFormat="1" ht="15">
      <c r="A23" s="671" t="s">
        <v>166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SUM(M21:M22)</f>
        <v>82.800000000000011</v>
      </c>
    </row>
    <row r="24" spans="1:20" s="4" customFormat="1" ht="15">
      <c r="A24" s="671" t="s">
        <v>169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M19+M23</f>
        <v>232.3</v>
      </c>
    </row>
    <row r="25" spans="1:20" s="4" customFormat="1" ht="15">
      <c r="C25" s="320"/>
      <c r="D25" s="320"/>
    </row>
    <row r="26" spans="1:20" s="4" customFormat="1" ht="15">
      <c r="A26" s="678" t="str">
        <f>CANAM!D25</f>
        <v>Nam Định, ngày      tháng      năm 2020</v>
      </c>
      <c r="B26" s="678"/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</row>
    <row r="27" spans="1:20" s="1" customFormat="1" ht="34.5" customHeight="1">
      <c r="A27" s="674" t="s">
        <v>451</v>
      </c>
      <c r="B27" s="674"/>
      <c r="C27" s="674"/>
      <c r="D27" s="674" t="s">
        <v>448</v>
      </c>
      <c r="E27" s="674"/>
      <c r="F27" s="674"/>
      <c r="G27" s="674"/>
      <c r="H27" s="674"/>
      <c r="I27" s="675" t="s">
        <v>416</v>
      </c>
      <c r="J27" s="675"/>
      <c r="K27" s="675"/>
      <c r="L27" s="675"/>
      <c r="M27" s="675"/>
    </row>
    <row r="28" spans="1:20">
      <c r="T28" s="519"/>
    </row>
    <row r="31" spans="1:20">
      <c r="N31" s="27"/>
    </row>
    <row r="32" spans="1:20">
      <c r="B32" s="26"/>
      <c r="C32" s="322"/>
      <c r="D32" s="322"/>
      <c r="E32" s="27"/>
      <c r="F32" s="27"/>
      <c r="G32" s="27"/>
      <c r="H32" s="27"/>
      <c r="I32" s="669"/>
      <c r="J32" s="669"/>
      <c r="K32" s="669"/>
      <c r="L32" s="669"/>
      <c r="M32" s="669"/>
      <c r="N32" s="27"/>
    </row>
    <row r="33" spans="1:14">
      <c r="A33" s="631" t="s">
        <v>449</v>
      </c>
      <c r="B33" s="631"/>
      <c r="C33" s="631"/>
      <c r="D33" s="315"/>
      <c r="E33" s="631" t="s">
        <v>68</v>
      </c>
      <c r="F33" s="631"/>
      <c r="G33" s="631"/>
      <c r="H33" s="631"/>
      <c r="I33" s="631" t="s">
        <v>308</v>
      </c>
      <c r="J33" s="631"/>
      <c r="K33" s="631"/>
      <c r="L33" s="631"/>
      <c r="M33" s="631"/>
      <c r="N33" s="27"/>
    </row>
    <row r="34" spans="1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8"/>
    </row>
  </sheetData>
  <mergeCells count="28">
    <mergeCell ref="D27:H27"/>
    <mergeCell ref="I32:M32"/>
    <mergeCell ref="A33:C33"/>
    <mergeCell ref="E33:H33"/>
    <mergeCell ref="I33:M33"/>
    <mergeCell ref="A27:C27"/>
    <mergeCell ref="I27:M27"/>
    <mergeCell ref="A19:K19"/>
    <mergeCell ref="A23:K23"/>
    <mergeCell ref="A24:K24"/>
    <mergeCell ref="A26:M26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4" zoomScaleNormal="100" workbookViewId="0">
      <selection activeCell="O22" sqref="O22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143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185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29.25" customHeight="1">
      <c r="A15" s="448">
        <v>1</v>
      </c>
      <c r="B15" s="449" t="s">
        <v>237</v>
      </c>
      <c r="C15" s="450" t="s">
        <v>350</v>
      </c>
      <c r="D15" s="450">
        <f>F15/15</f>
        <v>3</v>
      </c>
      <c r="E15" s="448">
        <v>50</v>
      </c>
      <c r="F15" s="451">
        <v>45</v>
      </c>
      <c r="G15" s="452"/>
      <c r="H15" s="452">
        <f>D15*2</f>
        <v>6</v>
      </c>
      <c r="I15" s="453">
        <f>IF(E15&lt;=40,1,IF(E15&lt;51,1.1,IF(E15&lt;61,1.2,IF(E15&lt;71,1.3,IF(E15&lt;81,1.4,IF(E15&lt;91,1.5,1.6))))))</f>
        <v>1.1000000000000001</v>
      </c>
      <c r="J15" s="454"/>
      <c r="K15" s="455">
        <v>0.75</v>
      </c>
      <c r="L15" s="454">
        <v>1</v>
      </c>
      <c r="M15" s="531">
        <f t="shared" ref="M15" si="0">(F15*I15+H15*K15)*L15</f>
        <v>54.000000000000007</v>
      </c>
      <c r="N15" s="4">
        <f>49.5*1.2</f>
        <v>59.4</v>
      </c>
    </row>
    <row r="16" spans="1:17" s="4" customFormat="1" ht="40.5" customHeight="1">
      <c r="A16" s="448">
        <v>2</v>
      </c>
      <c r="B16" s="449" t="s">
        <v>238</v>
      </c>
      <c r="C16" s="450" t="s">
        <v>350</v>
      </c>
      <c r="D16" s="450">
        <f>F16/15</f>
        <v>3</v>
      </c>
      <c r="E16" s="448">
        <v>9</v>
      </c>
      <c r="F16" s="451">
        <v>45</v>
      </c>
      <c r="G16" s="452"/>
      <c r="H16" s="452">
        <f>D16*2</f>
        <v>6</v>
      </c>
      <c r="I16" s="453">
        <f>IF(E16&lt;=40,1,IF(E16&lt;51,1.1,IF(E16&lt;61,1.2,IF(E16&lt;71,1.3,IF(E16&lt;81,1.4,IF(E16&lt;91,1.5,1.6))))))</f>
        <v>1</v>
      </c>
      <c r="J16" s="454"/>
      <c r="K16" s="455">
        <v>0.75</v>
      </c>
      <c r="L16" s="454">
        <v>1</v>
      </c>
      <c r="M16" s="531">
        <f>(F16*I16+H16*K16)*L16</f>
        <v>49.5</v>
      </c>
      <c r="Q16" s="4" t="s">
        <v>225</v>
      </c>
    </row>
    <row r="17" spans="1:14" s="4" customFormat="1" ht="29.25" customHeight="1">
      <c r="A17" s="448">
        <v>3</v>
      </c>
      <c r="B17" s="456" t="s">
        <v>236</v>
      </c>
      <c r="C17" s="448" t="s">
        <v>352</v>
      </c>
      <c r="D17" s="448">
        <v>2</v>
      </c>
      <c r="E17" s="448">
        <v>8</v>
      </c>
      <c r="F17" s="451"/>
      <c r="G17" s="451"/>
      <c r="H17" s="451"/>
      <c r="I17" s="451"/>
      <c r="J17" s="451"/>
      <c r="K17" s="451"/>
      <c r="L17" s="454">
        <v>1</v>
      </c>
      <c r="M17" s="457">
        <f>E17*3</f>
        <v>24</v>
      </c>
    </row>
    <row r="18" spans="1:14" s="4" customFormat="1" ht="23.25" customHeight="1">
      <c r="A18" s="671" t="s">
        <v>184</v>
      </c>
      <c r="B18" s="672"/>
      <c r="C18" s="672"/>
      <c r="D18" s="672"/>
      <c r="E18" s="672"/>
      <c r="F18" s="672"/>
      <c r="G18" s="672"/>
      <c r="H18" s="672"/>
      <c r="I18" s="672"/>
      <c r="J18" s="672"/>
      <c r="K18" s="673"/>
      <c r="L18" s="317"/>
      <c r="M18" s="529">
        <f>SUM(M15:M17)</f>
        <v>127.5</v>
      </c>
    </row>
    <row r="19" spans="1:14" s="4" customFormat="1" ht="22.5" customHeight="1">
      <c r="A19" s="10" t="s">
        <v>167</v>
      </c>
      <c r="B19" s="11"/>
      <c r="C19" s="316"/>
      <c r="D19" s="316"/>
      <c r="E19" s="11"/>
      <c r="F19" s="11"/>
      <c r="G19" s="11"/>
      <c r="H19" s="11"/>
      <c r="I19" s="11"/>
      <c r="J19" s="11"/>
      <c r="K19" s="11"/>
      <c r="L19" s="11"/>
      <c r="M19" s="74"/>
    </row>
    <row r="20" spans="1:14" s="4" customFormat="1" ht="22.5" customHeight="1">
      <c r="A20" s="323">
        <v>1</v>
      </c>
      <c r="B20" s="336" t="s">
        <v>182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9">
        <f>'Mau 3 ky 1 '!E14</f>
        <v>19.2</v>
      </c>
    </row>
    <row r="21" spans="1:14" s="4" customFormat="1" ht="30" customHeight="1">
      <c r="A21" s="323">
        <v>2</v>
      </c>
      <c r="B21" s="338" t="s">
        <v>168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38</v>
      </c>
    </row>
    <row r="22" spans="1:14" s="4" customFormat="1" ht="30" customHeight="1">
      <c r="A22" s="323">
        <v>3</v>
      </c>
      <c r="B22" s="71" t="s">
        <v>318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56</v>
      </c>
    </row>
    <row r="23" spans="1:14" s="4" customFormat="1" ht="30" customHeight="1">
      <c r="A23" s="323">
        <v>4</v>
      </c>
      <c r="B23" s="71" t="s">
        <v>319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7">
        <f>64</f>
        <v>64</v>
      </c>
    </row>
    <row r="24" spans="1:14" s="4" customFormat="1" ht="15">
      <c r="A24" s="671" t="s">
        <v>456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SUM(M20:M23)</f>
        <v>177.2</v>
      </c>
    </row>
    <row r="25" spans="1:14" s="4" customFormat="1" ht="15">
      <c r="A25" s="671" t="s">
        <v>169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M18+M24</f>
        <v>304.7</v>
      </c>
    </row>
    <row r="26" spans="1:14" s="4" customFormat="1" ht="15">
      <c r="C26" s="320"/>
      <c r="D26" s="320"/>
    </row>
    <row r="27" spans="1:14" s="4" customFormat="1" ht="15">
      <c r="A27" s="678" t="str">
        <f>CANAM!D25</f>
        <v>Nam Định, ngày      tháng      năm 2020</v>
      </c>
      <c r="B27" s="678"/>
      <c r="C27" s="678"/>
      <c r="D27" s="678"/>
      <c r="E27" s="678"/>
      <c r="F27" s="678"/>
      <c r="G27" s="678"/>
      <c r="H27" s="678"/>
      <c r="I27" s="678"/>
      <c r="J27" s="678"/>
      <c r="K27" s="678"/>
      <c r="L27" s="678"/>
      <c r="M27" s="678"/>
    </row>
    <row r="28" spans="1:14" s="1" customFormat="1" ht="34.5" customHeight="1">
      <c r="A28" s="674" t="s">
        <v>451</v>
      </c>
      <c r="B28" s="674"/>
      <c r="C28" s="674"/>
      <c r="D28" s="674" t="s">
        <v>448</v>
      </c>
      <c r="E28" s="674"/>
      <c r="F28" s="674"/>
      <c r="G28" s="674"/>
      <c r="H28" s="674"/>
      <c r="I28" s="675" t="s">
        <v>416</v>
      </c>
      <c r="J28" s="675"/>
      <c r="K28" s="675"/>
      <c r="L28" s="675"/>
      <c r="M28" s="675"/>
    </row>
    <row r="32" spans="1:14">
      <c r="N32" s="27"/>
    </row>
    <row r="33" spans="1:14">
      <c r="B33" s="26"/>
      <c r="C33" s="322"/>
      <c r="D33" s="322"/>
      <c r="E33" s="27"/>
      <c r="F33" s="27"/>
      <c r="G33" s="27"/>
      <c r="H33" s="27"/>
      <c r="I33" s="669"/>
      <c r="J33" s="669"/>
      <c r="K33" s="669"/>
      <c r="L33" s="669"/>
      <c r="M33" s="669"/>
      <c r="N33" s="27"/>
    </row>
    <row r="34" spans="1:14">
      <c r="A34" s="631" t="s">
        <v>449</v>
      </c>
      <c r="B34" s="631"/>
      <c r="C34" s="631"/>
      <c r="D34" s="315"/>
      <c r="E34" s="631" t="s">
        <v>68</v>
      </c>
      <c r="F34" s="631"/>
      <c r="G34" s="631"/>
      <c r="H34" s="631"/>
      <c r="I34" s="631" t="s">
        <v>308</v>
      </c>
      <c r="J34" s="631"/>
      <c r="K34" s="631"/>
      <c r="L34" s="631"/>
      <c r="M34" s="631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8"/>
    </row>
  </sheetData>
  <mergeCells count="28">
    <mergeCell ref="D28:H28"/>
    <mergeCell ref="I33:M33"/>
    <mergeCell ref="A34:C34"/>
    <mergeCell ref="E34:H34"/>
    <mergeCell ref="I34:M34"/>
    <mergeCell ref="A28:C28"/>
    <mergeCell ref="I28:M28"/>
    <mergeCell ref="A18:K18"/>
    <mergeCell ref="A24:K24"/>
    <mergeCell ref="A25:K25"/>
    <mergeCell ref="A27:M27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zoomScale="115" zoomScaleNormal="115" workbookViewId="0">
      <selection activeCell="M21" sqref="M21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186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333" t="s">
        <v>240</v>
      </c>
      <c r="C15" s="325" t="s">
        <v>351</v>
      </c>
      <c r="D15" s="325">
        <v>2</v>
      </c>
      <c r="E15" s="465">
        <v>21</v>
      </c>
      <c r="F15" s="327"/>
      <c r="G15" s="328"/>
      <c r="H15" s="328">
        <v>0</v>
      </c>
      <c r="I15" s="329">
        <f>IF(E15&lt;21,20,IF(E15&lt;26,22,24))+IF((E15-30)&gt;0, (E15-30)*0.6,0)</f>
        <v>22</v>
      </c>
      <c r="J15" s="330"/>
      <c r="K15" s="331"/>
      <c r="L15" s="331">
        <v>1</v>
      </c>
      <c r="M15" s="488">
        <f>D15*I15</f>
        <v>44</v>
      </c>
      <c r="N15" s="4">
        <f>6*0.75</f>
        <v>4.5</v>
      </c>
    </row>
    <row r="16" spans="1:14" s="4" customFormat="1" ht="29.25" customHeight="1">
      <c r="A16" s="323">
        <v>2</v>
      </c>
      <c r="B16" s="333" t="s">
        <v>239</v>
      </c>
      <c r="C16" s="325" t="s">
        <v>350</v>
      </c>
      <c r="D16" s="325">
        <v>3</v>
      </c>
      <c r="E16" s="465">
        <v>24</v>
      </c>
      <c r="F16" s="334">
        <v>45</v>
      </c>
      <c r="G16" s="328"/>
      <c r="H16" s="328">
        <f>D16*2</f>
        <v>6</v>
      </c>
      <c r="I16" s="329">
        <f>IF(E16&lt;=40,1,IF(E16&lt;51,1.1,IF(E16&lt;61,1.2,IF(E16&lt;71,1.3,IF(E16&lt;81,1.4,IF(E16&lt;91,1.5,1.6))))))</f>
        <v>1</v>
      </c>
      <c r="J16" s="330"/>
      <c r="K16" s="331">
        <v>0.75</v>
      </c>
      <c r="L16" s="331">
        <v>1</v>
      </c>
      <c r="M16" s="488">
        <f t="shared" ref="M16" si="0">(F16*I16+H16*K16)*L16</f>
        <v>49.5</v>
      </c>
      <c r="N16" s="4">
        <f>49.5*1.2</f>
        <v>59.4</v>
      </c>
    </row>
    <row r="17" spans="1:14" s="4" customFormat="1" ht="23.25" customHeight="1">
      <c r="A17" s="671" t="s">
        <v>184</v>
      </c>
      <c r="B17" s="672"/>
      <c r="C17" s="672"/>
      <c r="D17" s="672"/>
      <c r="E17" s="672"/>
      <c r="F17" s="672"/>
      <c r="G17" s="672"/>
      <c r="H17" s="672"/>
      <c r="I17" s="672"/>
      <c r="J17" s="672"/>
      <c r="K17" s="673"/>
      <c r="L17" s="317"/>
      <c r="M17" s="529">
        <f>SUM(M15:M16)</f>
        <v>93.5</v>
      </c>
    </row>
    <row r="18" spans="1:14" s="4" customFormat="1" ht="22.5" customHeight="1">
      <c r="A18" s="10" t="s">
        <v>167</v>
      </c>
      <c r="B18" s="11"/>
      <c r="C18" s="316"/>
      <c r="D18" s="316"/>
      <c r="E18" s="11"/>
      <c r="F18" s="11"/>
      <c r="G18" s="11"/>
      <c r="H18" s="11"/>
      <c r="I18" s="11"/>
      <c r="J18" s="11"/>
      <c r="K18" s="11"/>
      <c r="L18" s="11"/>
      <c r="M18" s="74"/>
    </row>
    <row r="19" spans="1:14" s="4" customFormat="1" ht="22.5" customHeight="1">
      <c r="A19" s="323">
        <v>1</v>
      </c>
      <c r="B19" s="336" t="s">
        <v>182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9">
        <f>'Mau 3 ky 1 '!E12</f>
        <v>26.166666666666671</v>
      </c>
    </row>
    <row r="20" spans="1:14" s="4" customFormat="1" ht="28.5" customHeight="1">
      <c r="A20" s="323">
        <v>2</v>
      </c>
      <c r="B20" s="71" t="s">
        <v>320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9">
        <f>56-2.07</f>
        <v>53.93</v>
      </c>
    </row>
    <row r="21" spans="1:14" s="4" customFormat="1" ht="30" customHeight="1">
      <c r="A21" s="323">
        <v>3</v>
      </c>
      <c r="B21" s="338" t="s">
        <v>168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38</v>
      </c>
    </row>
    <row r="22" spans="1:14" s="4" customFormat="1" ht="15">
      <c r="A22" s="671" t="s">
        <v>456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3"/>
      <c r="L22" s="317"/>
      <c r="M22" s="73">
        <f>SUM(M19:M21)</f>
        <v>118.09666666666666</v>
      </c>
    </row>
    <row r="23" spans="1:14" s="4" customFormat="1" ht="15">
      <c r="A23" s="671" t="s">
        <v>169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M17+M22</f>
        <v>211.59666666666666</v>
      </c>
    </row>
    <row r="24" spans="1:14" s="4" customFormat="1" ht="15">
      <c r="C24" s="320"/>
      <c r="D24" s="320"/>
    </row>
    <row r="25" spans="1:14" s="4" customFormat="1" ht="15">
      <c r="A25" s="678" t="str">
        <f>CANAM!D25</f>
        <v>Nam Định, ngày      tháng      năm 2020</v>
      </c>
      <c r="B25" s="678"/>
      <c r="C25" s="678"/>
      <c r="D25" s="678"/>
      <c r="E25" s="678"/>
      <c r="F25" s="678"/>
      <c r="G25" s="678"/>
      <c r="H25" s="678"/>
      <c r="I25" s="678"/>
      <c r="J25" s="678"/>
      <c r="K25" s="678"/>
      <c r="L25" s="678"/>
      <c r="M25" s="678"/>
    </row>
    <row r="26" spans="1:14" s="1" customFormat="1" ht="34.5" customHeight="1">
      <c r="A26" s="674" t="s">
        <v>451</v>
      </c>
      <c r="B26" s="674"/>
      <c r="C26" s="674"/>
      <c r="D26" s="674" t="s">
        <v>448</v>
      </c>
      <c r="E26" s="674"/>
      <c r="F26" s="674"/>
      <c r="G26" s="674"/>
      <c r="H26" s="674"/>
      <c r="I26" s="675" t="s">
        <v>416</v>
      </c>
      <c r="J26" s="675"/>
      <c r="K26" s="675"/>
      <c r="L26" s="675"/>
      <c r="M26" s="675"/>
    </row>
    <row r="30" spans="1:14">
      <c r="N30" s="27"/>
    </row>
    <row r="31" spans="1:14">
      <c r="B31" s="26"/>
      <c r="C31" s="322"/>
      <c r="D31" s="322"/>
      <c r="E31" s="27"/>
      <c r="F31" s="27"/>
      <c r="G31" s="27"/>
      <c r="H31" s="27"/>
      <c r="I31" s="669"/>
      <c r="J31" s="669"/>
      <c r="K31" s="669"/>
      <c r="L31" s="669"/>
      <c r="M31" s="669"/>
      <c r="N31" s="27"/>
    </row>
    <row r="32" spans="1:14">
      <c r="A32" s="631" t="s">
        <v>449</v>
      </c>
      <c r="B32" s="631"/>
      <c r="C32" s="631"/>
      <c r="D32" s="315"/>
      <c r="E32" s="631" t="s">
        <v>68</v>
      </c>
      <c r="F32" s="631"/>
      <c r="G32" s="631"/>
      <c r="H32" s="631"/>
      <c r="I32" s="631" t="s">
        <v>308</v>
      </c>
      <c r="J32" s="631"/>
      <c r="K32" s="631"/>
      <c r="L32" s="631"/>
      <c r="M32" s="631"/>
      <c r="N32" s="27"/>
    </row>
    <row r="33" spans="2:14">
      <c r="B33" s="26"/>
      <c r="C33" s="322"/>
      <c r="D33" s="322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>
      <c r="B35" s="28"/>
    </row>
  </sheetData>
  <mergeCells count="28">
    <mergeCell ref="D26:H26"/>
    <mergeCell ref="I31:M31"/>
    <mergeCell ref="A32:C32"/>
    <mergeCell ref="E32:H32"/>
    <mergeCell ref="I32:M32"/>
    <mergeCell ref="A26:C26"/>
    <mergeCell ref="I26:M26"/>
    <mergeCell ref="A17:K17"/>
    <mergeCell ref="A22:K22"/>
    <mergeCell ref="A23:K23"/>
    <mergeCell ref="A25:M25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3" zoomScale="85" zoomScaleNormal="85" workbookViewId="0">
      <selection activeCell="M19" sqref="M19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3">
      <c r="A1" s="1" t="s">
        <v>0</v>
      </c>
      <c r="K1" s="2" t="s">
        <v>142</v>
      </c>
    </row>
    <row r="2" spans="1:13">
      <c r="A2" s="3" t="s">
        <v>2</v>
      </c>
      <c r="B2" s="1" t="s">
        <v>143</v>
      </c>
    </row>
    <row r="3" spans="1:13">
      <c r="A3" s="3" t="s">
        <v>4</v>
      </c>
      <c r="B3" s="1" t="s">
        <v>262</v>
      </c>
    </row>
    <row r="4" spans="1:13" ht="10.5" customHeight="1"/>
    <row r="5" spans="1:13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3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3" ht="10.5" customHeight="1"/>
    <row r="8" spans="1:13" s="4" customFormat="1" ht="15">
      <c r="A8" s="4" t="s">
        <v>361</v>
      </c>
      <c r="C8" s="320"/>
      <c r="D8" s="320"/>
      <c r="E8" s="4" t="s">
        <v>178</v>
      </c>
      <c r="I8" s="4" t="s">
        <v>145</v>
      </c>
    </row>
    <row r="9" spans="1:13" s="4" customFormat="1" ht="15">
      <c r="C9" s="320"/>
      <c r="D9" s="320"/>
    </row>
    <row r="10" spans="1:13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3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3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3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3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3" s="4" customFormat="1" ht="29.25" customHeight="1">
      <c r="A15" s="323">
        <v>1</v>
      </c>
      <c r="B15" s="333" t="s">
        <v>241</v>
      </c>
      <c r="C15" s="325" t="s">
        <v>350</v>
      </c>
      <c r="D15" s="325">
        <f>F15/15</f>
        <v>2</v>
      </c>
      <c r="E15" s="326">
        <v>43</v>
      </c>
      <c r="F15" s="254">
        <v>30</v>
      </c>
      <c r="G15" s="328"/>
      <c r="H15" s="328">
        <f>D15*2</f>
        <v>4</v>
      </c>
      <c r="I15" s="329">
        <f>IF(E15&lt;=40,1,IF(E15&lt;51,1.1,IF(E15&lt;61,1.2,IF(E15&lt;71,1.3,IF(E15&lt;81,1.4,IF(E15&lt;91,1.5,1.6))))))</f>
        <v>1.1000000000000001</v>
      </c>
      <c r="J15" s="330"/>
      <c r="K15" s="331">
        <v>0.75</v>
      </c>
      <c r="L15" s="331">
        <v>1</v>
      </c>
      <c r="M15" s="488">
        <f t="shared" ref="M15" si="0">(F15*I15+H15*K15)*L15</f>
        <v>36</v>
      </c>
    </row>
    <row r="16" spans="1:13" s="4" customFormat="1" ht="40.5" customHeight="1">
      <c r="A16" s="323">
        <v>2</v>
      </c>
      <c r="B16" s="333" t="s">
        <v>242</v>
      </c>
      <c r="C16" s="325" t="s">
        <v>350</v>
      </c>
      <c r="D16" s="325">
        <f>F16/15</f>
        <v>3</v>
      </c>
      <c r="E16" s="326">
        <v>50</v>
      </c>
      <c r="F16" s="254">
        <v>45</v>
      </c>
      <c r="G16" s="328"/>
      <c r="H16" s="328">
        <f>D16*2</f>
        <v>6</v>
      </c>
      <c r="I16" s="329">
        <f>IF(E16&lt;=40,1,IF(E16&lt;51,1.1,IF(E16&lt;61,1.2,IF(E16&lt;71,1.3,IF(E16&lt;81,1.4,IF(E16&lt;91,1.5,1.6))))))</f>
        <v>1.1000000000000001</v>
      </c>
      <c r="J16" s="330"/>
      <c r="K16" s="331">
        <v>0.75</v>
      </c>
      <c r="L16" s="330">
        <v>1</v>
      </c>
      <c r="M16" s="488">
        <f>(F16*I16+H16*K16)*L16</f>
        <v>54.000000000000007</v>
      </c>
    </row>
    <row r="17" spans="1:14" s="4" customFormat="1" ht="23.25" customHeight="1">
      <c r="A17" s="671" t="s">
        <v>184</v>
      </c>
      <c r="B17" s="672"/>
      <c r="C17" s="672"/>
      <c r="D17" s="672"/>
      <c r="E17" s="672"/>
      <c r="F17" s="672"/>
      <c r="G17" s="672"/>
      <c r="H17" s="672"/>
      <c r="I17" s="672"/>
      <c r="J17" s="672"/>
      <c r="K17" s="673"/>
      <c r="L17" s="317"/>
      <c r="M17" s="529">
        <f>SUM(M15:M16)</f>
        <v>90</v>
      </c>
    </row>
    <row r="18" spans="1:14" s="4" customFormat="1" ht="22.5" customHeight="1">
      <c r="A18" s="10" t="s">
        <v>167</v>
      </c>
      <c r="B18" s="11"/>
      <c r="C18" s="316"/>
      <c r="D18" s="316"/>
      <c r="E18" s="11"/>
      <c r="F18" s="11"/>
      <c r="G18" s="11"/>
      <c r="H18" s="11"/>
      <c r="I18" s="11"/>
      <c r="J18" s="11"/>
      <c r="K18" s="11"/>
      <c r="L18" s="11"/>
      <c r="M18" s="74"/>
    </row>
    <row r="19" spans="1:14" s="4" customFormat="1" ht="22.5" customHeight="1">
      <c r="A19" s="323">
        <v>1</v>
      </c>
      <c r="B19" s="336" t="s">
        <v>182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9">
        <v>29.47</v>
      </c>
    </row>
    <row r="20" spans="1:14" s="4" customFormat="1" ht="30" customHeight="1">
      <c r="A20" s="323">
        <v>2</v>
      </c>
      <c r="B20" s="338" t="s">
        <v>168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7">
        <v>38</v>
      </c>
    </row>
    <row r="21" spans="1:14" s="4" customFormat="1" ht="30" customHeight="1">
      <c r="A21" s="323">
        <v>3</v>
      </c>
      <c r="B21" s="338" t="s">
        <v>226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12.5</v>
      </c>
    </row>
    <row r="22" spans="1:14" s="4" customFormat="1" ht="30" customHeight="1">
      <c r="A22" s="323">
        <v>4</v>
      </c>
      <c r="B22" s="338" t="s">
        <v>427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56</v>
      </c>
    </row>
    <row r="23" spans="1:14" s="4" customFormat="1" ht="15">
      <c r="A23" s="671" t="s">
        <v>456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SUM(M19:M22)</f>
        <v>135.97</v>
      </c>
    </row>
    <row r="24" spans="1:14" s="4" customFormat="1" ht="15">
      <c r="A24" s="671" t="s">
        <v>169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M17+M23</f>
        <v>225.97</v>
      </c>
    </row>
    <row r="25" spans="1:14" s="4" customFormat="1" ht="15">
      <c r="C25" s="320"/>
      <c r="D25" s="320"/>
    </row>
    <row r="26" spans="1:14" s="4" customFormat="1" ht="15">
      <c r="A26" s="678" t="str">
        <f>CANAM!D25</f>
        <v>Nam Định, ngày      tháng      năm 2020</v>
      </c>
      <c r="B26" s="678"/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</row>
    <row r="27" spans="1:14" s="1" customFormat="1" ht="34.5" customHeight="1">
      <c r="A27" s="674" t="s">
        <v>451</v>
      </c>
      <c r="B27" s="674"/>
      <c r="C27" s="674"/>
      <c r="D27" s="674" t="s">
        <v>448</v>
      </c>
      <c r="E27" s="674"/>
      <c r="F27" s="674"/>
      <c r="G27" s="674"/>
      <c r="H27" s="674"/>
      <c r="I27" s="675" t="s">
        <v>416</v>
      </c>
      <c r="J27" s="675"/>
      <c r="K27" s="675"/>
      <c r="L27" s="675"/>
      <c r="M27" s="675"/>
    </row>
    <row r="31" spans="1:14">
      <c r="N31" s="27"/>
    </row>
    <row r="32" spans="1:14">
      <c r="B32" s="26"/>
      <c r="C32" s="322"/>
      <c r="D32" s="322"/>
      <c r="E32" s="27"/>
      <c r="F32" s="27"/>
      <c r="G32" s="27"/>
      <c r="H32" s="27"/>
      <c r="I32" s="669"/>
      <c r="J32" s="669"/>
      <c r="K32" s="669"/>
      <c r="L32" s="669"/>
      <c r="M32" s="669"/>
      <c r="N32" s="27"/>
    </row>
    <row r="33" spans="1:14">
      <c r="A33" s="631" t="s">
        <v>449</v>
      </c>
      <c r="B33" s="631"/>
      <c r="C33" s="631"/>
      <c r="D33" s="315"/>
      <c r="E33" s="631" t="s">
        <v>68</v>
      </c>
      <c r="F33" s="631"/>
      <c r="G33" s="631"/>
      <c r="H33" s="631"/>
      <c r="I33" s="631" t="s">
        <v>308</v>
      </c>
      <c r="J33" s="631"/>
      <c r="K33" s="631"/>
      <c r="L33" s="631"/>
      <c r="M33" s="631"/>
      <c r="N33" s="27"/>
    </row>
    <row r="34" spans="1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8"/>
    </row>
  </sheetData>
  <mergeCells count="28">
    <mergeCell ref="D27:H27"/>
    <mergeCell ref="I32:M32"/>
    <mergeCell ref="A33:C33"/>
    <mergeCell ref="E33:H33"/>
    <mergeCell ref="I33:M33"/>
    <mergeCell ref="A27:C27"/>
    <mergeCell ref="I27:M27"/>
    <mergeCell ref="A17:K17"/>
    <mergeCell ref="A23:K23"/>
    <mergeCell ref="A24:K24"/>
    <mergeCell ref="A26:M26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zoomScale="85" zoomScaleNormal="85" workbookViewId="0">
      <selection activeCell="M23" sqref="M23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143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187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29.25" customHeight="1">
      <c r="A15" s="448">
        <v>1</v>
      </c>
      <c r="B15" s="475" t="s">
        <v>243</v>
      </c>
      <c r="C15" s="450" t="s">
        <v>350</v>
      </c>
      <c r="D15" s="450">
        <f>F15/15</f>
        <v>2</v>
      </c>
      <c r="E15" s="462">
        <v>46</v>
      </c>
      <c r="F15" s="463">
        <v>30</v>
      </c>
      <c r="G15" s="452"/>
      <c r="H15" s="452">
        <f>D15*2</f>
        <v>4</v>
      </c>
      <c r="I15" s="453">
        <f>IF(E15&lt;=40,1,IF(E15&lt;51,1.1,IF(E15&lt;61,1.2,IF(E15&lt;71,1.3,IF(E15&lt;81,1.4,IF(E15&lt;91,1.5,1.6))))))</f>
        <v>1.1000000000000001</v>
      </c>
      <c r="J15" s="454"/>
      <c r="K15" s="455">
        <v>0.75</v>
      </c>
      <c r="L15" s="455">
        <v>1</v>
      </c>
      <c r="M15" s="531">
        <f t="shared" ref="M15" si="0">(F15*I15+H15*K15)*L15</f>
        <v>36</v>
      </c>
      <c r="N15" s="4">
        <f>49.5*1.2</f>
        <v>59.4</v>
      </c>
    </row>
    <row r="16" spans="1:17" s="4" customFormat="1" ht="40.5" customHeight="1">
      <c r="A16" s="448">
        <v>2</v>
      </c>
      <c r="B16" s="475" t="s">
        <v>244</v>
      </c>
      <c r="C16" s="450" t="s">
        <v>350</v>
      </c>
      <c r="D16" s="546">
        <f>F16/15</f>
        <v>3</v>
      </c>
      <c r="E16" s="462">
        <v>32</v>
      </c>
      <c r="F16" s="476">
        <v>45</v>
      </c>
      <c r="G16" s="452"/>
      <c r="H16" s="452">
        <f>D16*2</f>
        <v>6</v>
      </c>
      <c r="I16" s="453">
        <f>IF(E16&lt;=40,1,IF(E16&lt;51,1.1,IF(E16&lt;61,1.2,IF(E16&lt;71,1.3,IF(E16&lt;81,1.4,IF(E16&lt;91,1.5,1.6))))))</f>
        <v>1</v>
      </c>
      <c r="J16" s="454"/>
      <c r="K16" s="455">
        <v>0.75</v>
      </c>
      <c r="L16" s="454">
        <v>1</v>
      </c>
      <c r="M16" s="531">
        <f>(F16*I16+H16*K16)*L16</f>
        <v>49.5</v>
      </c>
      <c r="Q16" s="4" t="s">
        <v>225</v>
      </c>
    </row>
    <row r="17" spans="1:13" s="4" customFormat="1" ht="40.5" customHeight="1">
      <c r="A17" s="448">
        <v>3</v>
      </c>
      <c r="B17" s="475" t="s">
        <v>256</v>
      </c>
      <c r="C17" s="450" t="s">
        <v>350</v>
      </c>
      <c r="D17" s="546">
        <f>F17/15</f>
        <v>3</v>
      </c>
      <c r="E17" s="462">
        <v>28</v>
      </c>
      <c r="F17" s="476">
        <v>45</v>
      </c>
      <c r="G17" s="452"/>
      <c r="H17" s="452">
        <f>D17*2</f>
        <v>6</v>
      </c>
      <c r="I17" s="453">
        <f>IF(E17&lt;=40,1,IF(E17&lt;51,1.1,IF(E17&lt;61,1.2,IF(E17&lt;71,1.3,IF(E17&lt;81,1.4,IF(E17&lt;91,1.5,1.6))))))</f>
        <v>1</v>
      </c>
      <c r="J17" s="454"/>
      <c r="K17" s="455">
        <v>0.75</v>
      </c>
      <c r="L17" s="454">
        <v>1</v>
      </c>
      <c r="M17" s="531">
        <f>(F17*I17+H17*K17)*L17</f>
        <v>49.5</v>
      </c>
    </row>
    <row r="18" spans="1:13" s="4" customFormat="1" ht="29.25" customHeight="1">
      <c r="A18" s="448">
        <v>4</v>
      </c>
      <c r="B18" s="475" t="s">
        <v>255</v>
      </c>
      <c r="C18" s="450" t="s">
        <v>350</v>
      </c>
      <c r="D18" s="546">
        <v>3</v>
      </c>
      <c r="E18" s="463">
        <v>12</v>
      </c>
      <c r="F18" s="463">
        <v>16</v>
      </c>
      <c r="G18" s="451"/>
      <c r="H18" s="451"/>
      <c r="I18" s="453">
        <f>IF(E18&lt;=40,1,IF(E18&lt;51,1.1,IF(E18&lt;61,1.2,IF(E18&lt;71,1.3,IF(E18&lt;81,1.4,IF(E18&lt;91,1.5,1.6))))))</f>
        <v>1</v>
      </c>
      <c r="J18" s="451"/>
      <c r="K18" s="448">
        <v>0</v>
      </c>
      <c r="L18" s="454">
        <v>1</v>
      </c>
      <c r="M18" s="457">
        <f>F18</f>
        <v>16</v>
      </c>
    </row>
    <row r="19" spans="1:13" s="4" customFormat="1" ht="29.25" customHeight="1">
      <c r="A19" s="448">
        <v>5</v>
      </c>
      <c r="B19" s="475" t="s">
        <v>236</v>
      </c>
      <c r="C19" s="450" t="s">
        <v>352</v>
      </c>
      <c r="D19" s="546">
        <v>2</v>
      </c>
      <c r="E19" s="463">
        <v>8</v>
      </c>
      <c r="F19" s="463"/>
      <c r="G19" s="451"/>
      <c r="H19" s="451"/>
      <c r="I19" s="453"/>
      <c r="J19" s="451"/>
      <c r="K19" s="451"/>
      <c r="L19" s="454"/>
      <c r="M19" s="457">
        <f>E19*3</f>
        <v>24</v>
      </c>
    </row>
    <row r="20" spans="1:13" s="4" customFormat="1" ht="29.25" customHeight="1">
      <c r="A20" s="448">
        <v>6</v>
      </c>
      <c r="B20" s="477" t="s">
        <v>245</v>
      </c>
      <c r="C20" s="450" t="s">
        <v>352</v>
      </c>
      <c r="D20" s="474"/>
      <c r="E20" s="463">
        <v>1</v>
      </c>
      <c r="F20" s="463"/>
      <c r="G20" s="451"/>
      <c r="H20" s="451"/>
      <c r="I20" s="453"/>
      <c r="J20" s="451"/>
      <c r="K20" s="451"/>
      <c r="L20" s="454"/>
      <c r="M20" s="457">
        <v>18</v>
      </c>
    </row>
    <row r="21" spans="1:13" s="4" customFormat="1" ht="23.25" customHeight="1">
      <c r="A21" s="671" t="s">
        <v>184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3"/>
      <c r="L21" s="317"/>
      <c r="M21" s="529">
        <f>SUM(M15:M20)</f>
        <v>193</v>
      </c>
    </row>
    <row r="22" spans="1:13" s="4" customFormat="1" ht="22.5" customHeight="1">
      <c r="A22" s="10" t="s">
        <v>167</v>
      </c>
      <c r="B22" s="11"/>
      <c r="C22" s="316"/>
      <c r="D22" s="316"/>
      <c r="E22" s="11"/>
      <c r="F22" s="11"/>
      <c r="G22" s="11"/>
      <c r="H22" s="11"/>
      <c r="I22" s="11"/>
      <c r="J22" s="11"/>
      <c r="K22" s="11"/>
      <c r="L22" s="11"/>
      <c r="M22" s="74"/>
    </row>
    <row r="23" spans="1:13" s="4" customFormat="1" ht="22.5" customHeight="1">
      <c r="A23" s="323">
        <v>1</v>
      </c>
      <c r="B23" s="336" t="s">
        <v>182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9">
        <f>'Mau 3 ky 1 '!E15</f>
        <v>37.900000000000006</v>
      </c>
    </row>
    <row r="24" spans="1:13" s="4" customFormat="1" ht="30" customHeight="1">
      <c r="A24" s="323">
        <v>2</v>
      </c>
      <c r="B24" s="338" t="s">
        <v>168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7">
        <v>38</v>
      </c>
    </row>
    <row r="25" spans="1:13" s="4" customFormat="1" ht="39.75" customHeight="1">
      <c r="A25" s="323">
        <v>3</v>
      </c>
      <c r="B25" s="485" t="s">
        <v>422</v>
      </c>
      <c r="C25" s="323"/>
      <c r="D25" s="323"/>
      <c r="E25" s="336"/>
      <c r="F25" s="336"/>
      <c r="G25" s="336"/>
      <c r="H25" s="336"/>
      <c r="I25" s="336"/>
      <c r="J25" s="336"/>
      <c r="K25" s="336"/>
      <c r="L25" s="336"/>
      <c r="M25" s="337">
        <v>15</v>
      </c>
    </row>
    <row r="26" spans="1:13" s="4" customFormat="1" ht="39.75" customHeight="1">
      <c r="A26" s="323">
        <v>4</v>
      </c>
      <c r="B26" s="338" t="s">
        <v>458</v>
      </c>
      <c r="C26" s="323"/>
      <c r="D26" s="323"/>
      <c r="E26" s="323">
        <v>1</v>
      </c>
      <c r="F26" s="336"/>
      <c r="G26" s="336"/>
      <c r="H26" s="336"/>
      <c r="I26" s="336"/>
      <c r="J26" s="336"/>
      <c r="K26" s="336"/>
      <c r="L26" s="336"/>
      <c r="M26" s="337">
        <v>2.5</v>
      </c>
    </row>
    <row r="27" spans="1:13" s="4" customFormat="1" ht="15">
      <c r="A27" s="671" t="s">
        <v>456</v>
      </c>
      <c r="B27" s="672"/>
      <c r="C27" s="672"/>
      <c r="D27" s="672"/>
      <c r="E27" s="672"/>
      <c r="F27" s="672"/>
      <c r="G27" s="672"/>
      <c r="H27" s="672"/>
      <c r="I27" s="672"/>
      <c r="J27" s="672"/>
      <c r="K27" s="673"/>
      <c r="L27" s="317"/>
      <c r="M27" s="73">
        <f>SUM(M23:M26)</f>
        <v>93.4</v>
      </c>
    </row>
    <row r="28" spans="1:13" s="4" customFormat="1" ht="15">
      <c r="A28" s="671" t="s">
        <v>169</v>
      </c>
      <c r="B28" s="672"/>
      <c r="C28" s="672"/>
      <c r="D28" s="672"/>
      <c r="E28" s="672"/>
      <c r="F28" s="672"/>
      <c r="G28" s="672"/>
      <c r="H28" s="672"/>
      <c r="I28" s="672"/>
      <c r="J28" s="672"/>
      <c r="K28" s="673"/>
      <c r="L28" s="317"/>
      <c r="M28" s="73">
        <f>M21+M27</f>
        <v>286.39999999999998</v>
      </c>
    </row>
    <row r="29" spans="1:13" s="4" customFormat="1" ht="15">
      <c r="C29" s="320"/>
      <c r="D29" s="320"/>
    </row>
    <row r="30" spans="1:13" s="4" customFormat="1" ht="15">
      <c r="A30" s="678" t="str">
        <f>CANAM!D25</f>
        <v>Nam Định, ngày      tháng      năm 2020</v>
      </c>
      <c r="B30" s="678"/>
      <c r="C30" s="678"/>
      <c r="D30" s="678"/>
      <c r="E30" s="678"/>
      <c r="F30" s="678"/>
      <c r="G30" s="678"/>
      <c r="H30" s="678"/>
      <c r="I30" s="678"/>
      <c r="J30" s="678"/>
      <c r="K30" s="678"/>
      <c r="L30" s="678"/>
      <c r="M30" s="678"/>
    </row>
    <row r="31" spans="1:13" s="1" customFormat="1" ht="34.5" customHeight="1">
      <c r="A31" s="674" t="s">
        <v>451</v>
      </c>
      <c r="B31" s="674"/>
      <c r="C31" s="674"/>
      <c r="D31" s="674" t="s">
        <v>448</v>
      </c>
      <c r="E31" s="674"/>
      <c r="F31" s="674"/>
      <c r="G31" s="674"/>
      <c r="H31" s="674"/>
      <c r="I31" s="675" t="s">
        <v>416</v>
      </c>
      <c r="J31" s="675"/>
      <c r="K31" s="675"/>
      <c r="L31" s="675"/>
      <c r="M31" s="675"/>
    </row>
    <row r="35" spans="1:14">
      <c r="N35" s="27"/>
    </row>
    <row r="36" spans="1:14">
      <c r="B36" s="26"/>
      <c r="C36" s="322"/>
      <c r="D36" s="322"/>
      <c r="E36" s="27"/>
      <c r="F36" s="27"/>
      <c r="G36" s="27"/>
      <c r="H36" s="27"/>
      <c r="I36" s="669"/>
      <c r="J36" s="669"/>
      <c r="K36" s="669"/>
      <c r="L36" s="669"/>
      <c r="M36" s="669"/>
      <c r="N36" s="27"/>
    </row>
    <row r="37" spans="1:14">
      <c r="A37" s="631" t="s">
        <v>449</v>
      </c>
      <c r="B37" s="631"/>
      <c r="C37" s="631"/>
      <c r="D37" s="315"/>
      <c r="E37" s="631" t="s">
        <v>68</v>
      </c>
      <c r="F37" s="631"/>
      <c r="G37" s="631"/>
      <c r="H37" s="631"/>
      <c r="I37" s="631" t="s">
        <v>308</v>
      </c>
      <c r="J37" s="631"/>
      <c r="K37" s="631"/>
      <c r="L37" s="631"/>
      <c r="M37" s="631"/>
      <c r="N37" s="27"/>
    </row>
    <row r="38" spans="1:14">
      <c r="B38" s="26"/>
      <c r="C38" s="322"/>
      <c r="D38" s="322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>
      <c r="B39" s="26"/>
      <c r="C39" s="322"/>
      <c r="D39" s="322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B40" s="28"/>
    </row>
  </sheetData>
  <mergeCells count="28">
    <mergeCell ref="D31:H31"/>
    <mergeCell ref="I36:M36"/>
    <mergeCell ref="A37:C37"/>
    <mergeCell ref="E37:H37"/>
    <mergeCell ref="I37:M37"/>
    <mergeCell ref="A31:C31"/>
    <mergeCell ref="I31:M31"/>
    <mergeCell ref="A21:K21"/>
    <mergeCell ref="A27:K27"/>
    <mergeCell ref="A28:K28"/>
    <mergeCell ref="A30:M30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C15" sqref="C15:H15"/>
    </sheetView>
  </sheetViews>
  <sheetFormatPr defaultRowHeight="15.75"/>
  <cols>
    <col min="1" max="1" width="4.42578125" style="90" customWidth="1"/>
    <col min="2" max="2" width="20.7109375" style="90" customWidth="1"/>
    <col min="3" max="3" width="12.42578125" style="90" customWidth="1"/>
    <col min="4" max="4" width="8" style="90" customWidth="1"/>
    <col min="5" max="5" width="10" style="90" customWidth="1"/>
    <col min="6" max="6" width="15.7109375" style="90" customWidth="1"/>
    <col min="7" max="7" width="13.5703125" style="90" customWidth="1"/>
    <col min="8" max="256" width="9.140625" style="90"/>
    <col min="257" max="257" width="4.42578125" style="90" customWidth="1"/>
    <col min="258" max="258" width="17.85546875" style="90" customWidth="1"/>
    <col min="259" max="259" width="12.42578125" style="90" customWidth="1"/>
    <col min="260" max="260" width="8" style="90" customWidth="1"/>
    <col min="261" max="261" width="10" style="90" customWidth="1"/>
    <col min="262" max="262" width="15.7109375" style="90" customWidth="1"/>
    <col min="263" max="263" width="13.5703125" style="90" customWidth="1"/>
    <col min="264" max="512" width="9.140625" style="90"/>
    <col min="513" max="513" width="4.42578125" style="90" customWidth="1"/>
    <col min="514" max="514" width="17.85546875" style="90" customWidth="1"/>
    <col min="515" max="515" width="12.42578125" style="90" customWidth="1"/>
    <col min="516" max="516" width="8" style="90" customWidth="1"/>
    <col min="517" max="517" width="10" style="90" customWidth="1"/>
    <col min="518" max="518" width="15.7109375" style="90" customWidth="1"/>
    <col min="519" max="519" width="13.5703125" style="90" customWidth="1"/>
    <col min="520" max="768" width="9.140625" style="90"/>
    <col min="769" max="769" width="4.42578125" style="90" customWidth="1"/>
    <col min="770" max="770" width="17.85546875" style="90" customWidth="1"/>
    <col min="771" max="771" width="12.42578125" style="90" customWidth="1"/>
    <col min="772" max="772" width="8" style="90" customWidth="1"/>
    <col min="773" max="773" width="10" style="90" customWidth="1"/>
    <col min="774" max="774" width="15.7109375" style="90" customWidth="1"/>
    <col min="775" max="775" width="13.5703125" style="90" customWidth="1"/>
    <col min="776" max="1024" width="9.140625" style="90"/>
    <col min="1025" max="1025" width="4.42578125" style="90" customWidth="1"/>
    <col min="1026" max="1026" width="17.85546875" style="90" customWidth="1"/>
    <col min="1027" max="1027" width="12.42578125" style="90" customWidth="1"/>
    <col min="1028" max="1028" width="8" style="90" customWidth="1"/>
    <col min="1029" max="1029" width="10" style="90" customWidth="1"/>
    <col min="1030" max="1030" width="15.7109375" style="90" customWidth="1"/>
    <col min="1031" max="1031" width="13.5703125" style="90" customWidth="1"/>
    <col min="1032" max="1280" width="9.140625" style="90"/>
    <col min="1281" max="1281" width="4.42578125" style="90" customWidth="1"/>
    <col min="1282" max="1282" width="17.85546875" style="90" customWidth="1"/>
    <col min="1283" max="1283" width="12.42578125" style="90" customWidth="1"/>
    <col min="1284" max="1284" width="8" style="90" customWidth="1"/>
    <col min="1285" max="1285" width="10" style="90" customWidth="1"/>
    <col min="1286" max="1286" width="15.7109375" style="90" customWidth="1"/>
    <col min="1287" max="1287" width="13.5703125" style="90" customWidth="1"/>
    <col min="1288" max="1536" width="9.140625" style="90"/>
    <col min="1537" max="1537" width="4.42578125" style="90" customWidth="1"/>
    <col min="1538" max="1538" width="17.85546875" style="90" customWidth="1"/>
    <col min="1539" max="1539" width="12.42578125" style="90" customWidth="1"/>
    <col min="1540" max="1540" width="8" style="90" customWidth="1"/>
    <col min="1541" max="1541" width="10" style="90" customWidth="1"/>
    <col min="1542" max="1542" width="15.7109375" style="90" customWidth="1"/>
    <col min="1543" max="1543" width="13.5703125" style="90" customWidth="1"/>
    <col min="1544" max="1792" width="9.140625" style="90"/>
    <col min="1793" max="1793" width="4.42578125" style="90" customWidth="1"/>
    <col min="1794" max="1794" width="17.85546875" style="90" customWidth="1"/>
    <col min="1795" max="1795" width="12.42578125" style="90" customWidth="1"/>
    <col min="1796" max="1796" width="8" style="90" customWidth="1"/>
    <col min="1797" max="1797" width="10" style="90" customWidth="1"/>
    <col min="1798" max="1798" width="15.7109375" style="90" customWidth="1"/>
    <col min="1799" max="1799" width="13.5703125" style="90" customWidth="1"/>
    <col min="1800" max="2048" width="9.140625" style="90"/>
    <col min="2049" max="2049" width="4.42578125" style="90" customWidth="1"/>
    <col min="2050" max="2050" width="17.85546875" style="90" customWidth="1"/>
    <col min="2051" max="2051" width="12.42578125" style="90" customWidth="1"/>
    <col min="2052" max="2052" width="8" style="90" customWidth="1"/>
    <col min="2053" max="2053" width="10" style="90" customWidth="1"/>
    <col min="2054" max="2054" width="15.7109375" style="90" customWidth="1"/>
    <col min="2055" max="2055" width="13.5703125" style="90" customWidth="1"/>
    <col min="2056" max="2304" width="9.140625" style="90"/>
    <col min="2305" max="2305" width="4.42578125" style="90" customWidth="1"/>
    <col min="2306" max="2306" width="17.85546875" style="90" customWidth="1"/>
    <col min="2307" max="2307" width="12.42578125" style="90" customWidth="1"/>
    <col min="2308" max="2308" width="8" style="90" customWidth="1"/>
    <col min="2309" max="2309" width="10" style="90" customWidth="1"/>
    <col min="2310" max="2310" width="15.7109375" style="90" customWidth="1"/>
    <col min="2311" max="2311" width="13.5703125" style="90" customWidth="1"/>
    <col min="2312" max="2560" width="9.140625" style="90"/>
    <col min="2561" max="2561" width="4.42578125" style="90" customWidth="1"/>
    <col min="2562" max="2562" width="17.85546875" style="90" customWidth="1"/>
    <col min="2563" max="2563" width="12.42578125" style="90" customWidth="1"/>
    <col min="2564" max="2564" width="8" style="90" customWidth="1"/>
    <col min="2565" max="2565" width="10" style="90" customWidth="1"/>
    <col min="2566" max="2566" width="15.7109375" style="90" customWidth="1"/>
    <col min="2567" max="2567" width="13.5703125" style="90" customWidth="1"/>
    <col min="2568" max="2816" width="9.140625" style="90"/>
    <col min="2817" max="2817" width="4.42578125" style="90" customWidth="1"/>
    <col min="2818" max="2818" width="17.85546875" style="90" customWidth="1"/>
    <col min="2819" max="2819" width="12.42578125" style="90" customWidth="1"/>
    <col min="2820" max="2820" width="8" style="90" customWidth="1"/>
    <col min="2821" max="2821" width="10" style="90" customWidth="1"/>
    <col min="2822" max="2822" width="15.7109375" style="90" customWidth="1"/>
    <col min="2823" max="2823" width="13.5703125" style="90" customWidth="1"/>
    <col min="2824" max="3072" width="9.140625" style="90"/>
    <col min="3073" max="3073" width="4.42578125" style="90" customWidth="1"/>
    <col min="3074" max="3074" width="17.85546875" style="90" customWidth="1"/>
    <col min="3075" max="3075" width="12.42578125" style="90" customWidth="1"/>
    <col min="3076" max="3076" width="8" style="90" customWidth="1"/>
    <col min="3077" max="3077" width="10" style="90" customWidth="1"/>
    <col min="3078" max="3078" width="15.7109375" style="90" customWidth="1"/>
    <col min="3079" max="3079" width="13.5703125" style="90" customWidth="1"/>
    <col min="3080" max="3328" width="9.140625" style="90"/>
    <col min="3329" max="3329" width="4.42578125" style="90" customWidth="1"/>
    <col min="3330" max="3330" width="17.85546875" style="90" customWidth="1"/>
    <col min="3331" max="3331" width="12.42578125" style="90" customWidth="1"/>
    <col min="3332" max="3332" width="8" style="90" customWidth="1"/>
    <col min="3333" max="3333" width="10" style="90" customWidth="1"/>
    <col min="3334" max="3334" width="15.7109375" style="90" customWidth="1"/>
    <col min="3335" max="3335" width="13.5703125" style="90" customWidth="1"/>
    <col min="3336" max="3584" width="9.140625" style="90"/>
    <col min="3585" max="3585" width="4.42578125" style="90" customWidth="1"/>
    <col min="3586" max="3586" width="17.85546875" style="90" customWidth="1"/>
    <col min="3587" max="3587" width="12.42578125" style="90" customWidth="1"/>
    <col min="3588" max="3588" width="8" style="90" customWidth="1"/>
    <col min="3589" max="3589" width="10" style="90" customWidth="1"/>
    <col min="3590" max="3590" width="15.7109375" style="90" customWidth="1"/>
    <col min="3591" max="3591" width="13.5703125" style="90" customWidth="1"/>
    <col min="3592" max="3840" width="9.140625" style="90"/>
    <col min="3841" max="3841" width="4.42578125" style="90" customWidth="1"/>
    <col min="3842" max="3842" width="17.85546875" style="90" customWidth="1"/>
    <col min="3843" max="3843" width="12.42578125" style="90" customWidth="1"/>
    <col min="3844" max="3844" width="8" style="90" customWidth="1"/>
    <col min="3845" max="3845" width="10" style="90" customWidth="1"/>
    <col min="3846" max="3846" width="15.7109375" style="90" customWidth="1"/>
    <col min="3847" max="3847" width="13.5703125" style="90" customWidth="1"/>
    <col min="3848" max="4096" width="9.140625" style="90"/>
    <col min="4097" max="4097" width="4.42578125" style="90" customWidth="1"/>
    <col min="4098" max="4098" width="17.85546875" style="90" customWidth="1"/>
    <col min="4099" max="4099" width="12.42578125" style="90" customWidth="1"/>
    <col min="4100" max="4100" width="8" style="90" customWidth="1"/>
    <col min="4101" max="4101" width="10" style="90" customWidth="1"/>
    <col min="4102" max="4102" width="15.7109375" style="90" customWidth="1"/>
    <col min="4103" max="4103" width="13.5703125" style="90" customWidth="1"/>
    <col min="4104" max="4352" width="9.140625" style="90"/>
    <col min="4353" max="4353" width="4.42578125" style="90" customWidth="1"/>
    <col min="4354" max="4354" width="17.85546875" style="90" customWidth="1"/>
    <col min="4355" max="4355" width="12.42578125" style="90" customWidth="1"/>
    <col min="4356" max="4356" width="8" style="90" customWidth="1"/>
    <col min="4357" max="4357" width="10" style="90" customWidth="1"/>
    <col min="4358" max="4358" width="15.7109375" style="90" customWidth="1"/>
    <col min="4359" max="4359" width="13.5703125" style="90" customWidth="1"/>
    <col min="4360" max="4608" width="9.140625" style="90"/>
    <col min="4609" max="4609" width="4.42578125" style="90" customWidth="1"/>
    <col min="4610" max="4610" width="17.85546875" style="90" customWidth="1"/>
    <col min="4611" max="4611" width="12.42578125" style="90" customWidth="1"/>
    <col min="4612" max="4612" width="8" style="90" customWidth="1"/>
    <col min="4613" max="4613" width="10" style="90" customWidth="1"/>
    <col min="4614" max="4614" width="15.7109375" style="90" customWidth="1"/>
    <col min="4615" max="4615" width="13.5703125" style="90" customWidth="1"/>
    <col min="4616" max="4864" width="9.140625" style="90"/>
    <col min="4865" max="4865" width="4.42578125" style="90" customWidth="1"/>
    <col min="4866" max="4866" width="17.85546875" style="90" customWidth="1"/>
    <col min="4867" max="4867" width="12.42578125" style="90" customWidth="1"/>
    <col min="4868" max="4868" width="8" style="90" customWidth="1"/>
    <col min="4869" max="4869" width="10" style="90" customWidth="1"/>
    <col min="4870" max="4870" width="15.7109375" style="90" customWidth="1"/>
    <col min="4871" max="4871" width="13.5703125" style="90" customWidth="1"/>
    <col min="4872" max="5120" width="9.140625" style="90"/>
    <col min="5121" max="5121" width="4.42578125" style="90" customWidth="1"/>
    <col min="5122" max="5122" width="17.85546875" style="90" customWidth="1"/>
    <col min="5123" max="5123" width="12.42578125" style="90" customWidth="1"/>
    <col min="5124" max="5124" width="8" style="90" customWidth="1"/>
    <col min="5125" max="5125" width="10" style="90" customWidth="1"/>
    <col min="5126" max="5126" width="15.7109375" style="90" customWidth="1"/>
    <col min="5127" max="5127" width="13.5703125" style="90" customWidth="1"/>
    <col min="5128" max="5376" width="9.140625" style="90"/>
    <col min="5377" max="5377" width="4.42578125" style="90" customWidth="1"/>
    <col min="5378" max="5378" width="17.85546875" style="90" customWidth="1"/>
    <col min="5379" max="5379" width="12.42578125" style="90" customWidth="1"/>
    <col min="5380" max="5380" width="8" style="90" customWidth="1"/>
    <col min="5381" max="5381" width="10" style="90" customWidth="1"/>
    <col min="5382" max="5382" width="15.7109375" style="90" customWidth="1"/>
    <col min="5383" max="5383" width="13.5703125" style="90" customWidth="1"/>
    <col min="5384" max="5632" width="9.140625" style="90"/>
    <col min="5633" max="5633" width="4.42578125" style="90" customWidth="1"/>
    <col min="5634" max="5634" width="17.85546875" style="90" customWidth="1"/>
    <col min="5635" max="5635" width="12.42578125" style="90" customWidth="1"/>
    <col min="5636" max="5636" width="8" style="90" customWidth="1"/>
    <col min="5637" max="5637" width="10" style="90" customWidth="1"/>
    <col min="5638" max="5638" width="15.7109375" style="90" customWidth="1"/>
    <col min="5639" max="5639" width="13.5703125" style="90" customWidth="1"/>
    <col min="5640" max="5888" width="9.140625" style="90"/>
    <col min="5889" max="5889" width="4.42578125" style="90" customWidth="1"/>
    <col min="5890" max="5890" width="17.85546875" style="90" customWidth="1"/>
    <col min="5891" max="5891" width="12.42578125" style="90" customWidth="1"/>
    <col min="5892" max="5892" width="8" style="90" customWidth="1"/>
    <col min="5893" max="5893" width="10" style="90" customWidth="1"/>
    <col min="5894" max="5894" width="15.7109375" style="90" customWidth="1"/>
    <col min="5895" max="5895" width="13.5703125" style="90" customWidth="1"/>
    <col min="5896" max="6144" width="9.140625" style="90"/>
    <col min="6145" max="6145" width="4.42578125" style="90" customWidth="1"/>
    <col min="6146" max="6146" width="17.85546875" style="90" customWidth="1"/>
    <col min="6147" max="6147" width="12.42578125" style="90" customWidth="1"/>
    <col min="6148" max="6148" width="8" style="90" customWidth="1"/>
    <col min="6149" max="6149" width="10" style="90" customWidth="1"/>
    <col min="6150" max="6150" width="15.7109375" style="90" customWidth="1"/>
    <col min="6151" max="6151" width="13.5703125" style="90" customWidth="1"/>
    <col min="6152" max="6400" width="9.140625" style="90"/>
    <col min="6401" max="6401" width="4.42578125" style="90" customWidth="1"/>
    <col min="6402" max="6402" width="17.85546875" style="90" customWidth="1"/>
    <col min="6403" max="6403" width="12.42578125" style="90" customWidth="1"/>
    <col min="6404" max="6404" width="8" style="90" customWidth="1"/>
    <col min="6405" max="6405" width="10" style="90" customWidth="1"/>
    <col min="6406" max="6406" width="15.7109375" style="90" customWidth="1"/>
    <col min="6407" max="6407" width="13.5703125" style="90" customWidth="1"/>
    <col min="6408" max="6656" width="9.140625" style="90"/>
    <col min="6657" max="6657" width="4.42578125" style="90" customWidth="1"/>
    <col min="6658" max="6658" width="17.85546875" style="90" customWidth="1"/>
    <col min="6659" max="6659" width="12.42578125" style="90" customWidth="1"/>
    <col min="6660" max="6660" width="8" style="90" customWidth="1"/>
    <col min="6661" max="6661" width="10" style="90" customWidth="1"/>
    <col min="6662" max="6662" width="15.7109375" style="90" customWidth="1"/>
    <col min="6663" max="6663" width="13.5703125" style="90" customWidth="1"/>
    <col min="6664" max="6912" width="9.140625" style="90"/>
    <col min="6913" max="6913" width="4.42578125" style="90" customWidth="1"/>
    <col min="6914" max="6914" width="17.85546875" style="90" customWidth="1"/>
    <col min="6915" max="6915" width="12.42578125" style="90" customWidth="1"/>
    <col min="6916" max="6916" width="8" style="90" customWidth="1"/>
    <col min="6917" max="6917" width="10" style="90" customWidth="1"/>
    <col min="6918" max="6918" width="15.7109375" style="90" customWidth="1"/>
    <col min="6919" max="6919" width="13.5703125" style="90" customWidth="1"/>
    <col min="6920" max="7168" width="9.140625" style="90"/>
    <col min="7169" max="7169" width="4.42578125" style="90" customWidth="1"/>
    <col min="7170" max="7170" width="17.85546875" style="90" customWidth="1"/>
    <col min="7171" max="7171" width="12.42578125" style="90" customWidth="1"/>
    <col min="7172" max="7172" width="8" style="90" customWidth="1"/>
    <col min="7173" max="7173" width="10" style="90" customWidth="1"/>
    <col min="7174" max="7174" width="15.7109375" style="90" customWidth="1"/>
    <col min="7175" max="7175" width="13.5703125" style="90" customWidth="1"/>
    <col min="7176" max="7424" width="9.140625" style="90"/>
    <col min="7425" max="7425" width="4.42578125" style="90" customWidth="1"/>
    <col min="7426" max="7426" width="17.85546875" style="90" customWidth="1"/>
    <col min="7427" max="7427" width="12.42578125" style="90" customWidth="1"/>
    <col min="7428" max="7428" width="8" style="90" customWidth="1"/>
    <col min="7429" max="7429" width="10" style="90" customWidth="1"/>
    <col min="7430" max="7430" width="15.7109375" style="90" customWidth="1"/>
    <col min="7431" max="7431" width="13.5703125" style="90" customWidth="1"/>
    <col min="7432" max="7680" width="9.140625" style="90"/>
    <col min="7681" max="7681" width="4.42578125" style="90" customWidth="1"/>
    <col min="7682" max="7682" width="17.85546875" style="90" customWidth="1"/>
    <col min="7683" max="7683" width="12.42578125" style="90" customWidth="1"/>
    <col min="7684" max="7684" width="8" style="90" customWidth="1"/>
    <col min="7685" max="7685" width="10" style="90" customWidth="1"/>
    <col min="7686" max="7686" width="15.7109375" style="90" customWidth="1"/>
    <col min="7687" max="7687" width="13.5703125" style="90" customWidth="1"/>
    <col min="7688" max="7936" width="9.140625" style="90"/>
    <col min="7937" max="7937" width="4.42578125" style="90" customWidth="1"/>
    <col min="7938" max="7938" width="17.85546875" style="90" customWidth="1"/>
    <col min="7939" max="7939" width="12.42578125" style="90" customWidth="1"/>
    <col min="7940" max="7940" width="8" style="90" customWidth="1"/>
    <col min="7941" max="7941" width="10" style="90" customWidth="1"/>
    <col min="7942" max="7942" width="15.7109375" style="90" customWidth="1"/>
    <col min="7943" max="7943" width="13.5703125" style="90" customWidth="1"/>
    <col min="7944" max="8192" width="9.140625" style="90"/>
    <col min="8193" max="8193" width="4.42578125" style="90" customWidth="1"/>
    <col min="8194" max="8194" width="17.85546875" style="90" customWidth="1"/>
    <col min="8195" max="8195" width="12.42578125" style="90" customWidth="1"/>
    <col min="8196" max="8196" width="8" style="90" customWidth="1"/>
    <col min="8197" max="8197" width="10" style="90" customWidth="1"/>
    <col min="8198" max="8198" width="15.7109375" style="90" customWidth="1"/>
    <col min="8199" max="8199" width="13.5703125" style="90" customWidth="1"/>
    <col min="8200" max="8448" width="9.140625" style="90"/>
    <col min="8449" max="8449" width="4.42578125" style="90" customWidth="1"/>
    <col min="8450" max="8450" width="17.85546875" style="90" customWidth="1"/>
    <col min="8451" max="8451" width="12.42578125" style="90" customWidth="1"/>
    <col min="8452" max="8452" width="8" style="90" customWidth="1"/>
    <col min="8453" max="8453" width="10" style="90" customWidth="1"/>
    <col min="8454" max="8454" width="15.7109375" style="90" customWidth="1"/>
    <col min="8455" max="8455" width="13.5703125" style="90" customWidth="1"/>
    <col min="8456" max="8704" width="9.140625" style="90"/>
    <col min="8705" max="8705" width="4.42578125" style="90" customWidth="1"/>
    <col min="8706" max="8706" width="17.85546875" style="90" customWidth="1"/>
    <col min="8707" max="8707" width="12.42578125" style="90" customWidth="1"/>
    <col min="8708" max="8708" width="8" style="90" customWidth="1"/>
    <col min="8709" max="8709" width="10" style="90" customWidth="1"/>
    <col min="8710" max="8710" width="15.7109375" style="90" customWidth="1"/>
    <col min="8711" max="8711" width="13.5703125" style="90" customWidth="1"/>
    <col min="8712" max="8960" width="9.140625" style="90"/>
    <col min="8961" max="8961" width="4.42578125" style="90" customWidth="1"/>
    <col min="8962" max="8962" width="17.85546875" style="90" customWidth="1"/>
    <col min="8963" max="8963" width="12.42578125" style="90" customWidth="1"/>
    <col min="8964" max="8964" width="8" style="90" customWidth="1"/>
    <col min="8965" max="8965" width="10" style="90" customWidth="1"/>
    <col min="8966" max="8966" width="15.7109375" style="90" customWidth="1"/>
    <col min="8967" max="8967" width="13.5703125" style="90" customWidth="1"/>
    <col min="8968" max="9216" width="9.140625" style="90"/>
    <col min="9217" max="9217" width="4.42578125" style="90" customWidth="1"/>
    <col min="9218" max="9218" width="17.85546875" style="90" customWidth="1"/>
    <col min="9219" max="9219" width="12.42578125" style="90" customWidth="1"/>
    <col min="9220" max="9220" width="8" style="90" customWidth="1"/>
    <col min="9221" max="9221" width="10" style="90" customWidth="1"/>
    <col min="9222" max="9222" width="15.7109375" style="90" customWidth="1"/>
    <col min="9223" max="9223" width="13.5703125" style="90" customWidth="1"/>
    <col min="9224" max="9472" width="9.140625" style="90"/>
    <col min="9473" max="9473" width="4.42578125" style="90" customWidth="1"/>
    <col min="9474" max="9474" width="17.85546875" style="90" customWidth="1"/>
    <col min="9475" max="9475" width="12.42578125" style="90" customWidth="1"/>
    <col min="9476" max="9476" width="8" style="90" customWidth="1"/>
    <col min="9477" max="9477" width="10" style="90" customWidth="1"/>
    <col min="9478" max="9478" width="15.7109375" style="90" customWidth="1"/>
    <col min="9479" max="9479" width="13.5703125" style="90" customWidth="1"/>
    <col min="9480" max="9728" width="9.140625" style="90"/>
    <col min="9729" max="9729" width="4.42578125" style="90" customWidth="1"/>
    <col min="9730" max="9730" width="17.85546875" style="90" customWidth="1"/>
    <col min="9731" max="9731" width="12.42578125" style="90" customWidth="1"/>
    <col min="9732" max="9732" width="8" style="90" customWidth="1"/>
    <col min="9733" max="9733" width="10" style="90" customWidth="1"/>
    <col min="9734" max="9734" width="15.7109375" style="90" customWidth="1"/>
    <col min="9735" max="9735" width="13.5703125" style="90" customWidth="1"/>
    <col min="9736" max="9984" width="9.140625" style="90"/>
    <col min="9985" max="9985" width="4.42578125" style="90" customWidth="1"/>
    <col min="9986" max="9986" width="17.85546875" style="90" customWidth="1"/>
    <col min="9987" max="9987" width="12.42578125" style="90" customWidth="1"/>
    <col min="9988" max="9988" width="8" style="90" customWidth="1"/>
    <col min="9989" max="9989" width="10" style="90" customWidth="1"/>
    <col min="9990" max="9990" width="15.7109375" style="90" customWidth="1"/>
    <col min="9991" max="9991" width="13.5703125" style="90" customWidth="1"/>
    <col min="9992" max="10240" width="9.140625" style="90"/>
    <col min="10241" max="10241" width="4.42578125" style="90" customWidth="1"/>
    <col min="10242" max="10242" width="17.85546875" style="90" customWidth="1"/>
    <col min="10243" max="10243" width="12.42578125" style="90" customWidth="1"/>
    <col min="10244" max="10244" width="8" style="90" customWidth="1"/>
    <col min="10245" max="10245" width="10" style="90" customWidth="1"/>
    <col min="10246" max="10246" width="15.7109375" style="90" customWidth="1"/>
    <col min="10247" max="10247" width="13.5703125" style="90" customWidth="1"/>
    <col min="10248" max="10496" width="9.140625" style="90"/>
    <col min="10497" max="10497" width="4.42578125" style="90" customWidth="1"/>
    <col min="10498" max="10498" width="17.85546875" style="90" customWidth="1"/>
    <col min="10499" max="10499" width="12.42578125" style="90" customWidth="1"/>
    <col min="10500" max="10500" width="8" style="90" customWidth="1"/>
    <col min="10501" max="10501" width="10" style="90" customWidth="1"/>
    <col min="10502" max="10502" width="15.7109375" style="90" customWidth="1"/>
    <col min="10503" max="10503" width="13.5703125" style="90" customWidth="1"/>
    <col min="10504" max="10752" width="9.140625" style="90"/>
    <col min="10753" max="10753" width="4.42578125" style="90" customWidth="1"/>
    <col min="10754" max="10754" width="17.85546875" style="90" customWidth="1"/>
    <col min="10755" max="10755" width="12.42578125" style="90" customWidth="1"/>
    <col min="10756" max="10756" width="8" style="90" customWidth="1"/>
    <col min="10757" max="10757" width="10" style="90" customWidth="1"/>
    <col min="10758" max="10758" width="15.7109375" style="90" customWidth="1"/>
    <col min="10759" max="10759" width="13.5703125" style="90" customWidth="1"/>
    <col min="10760" max="11008" width="9.140625" style="90"/>
    <col min="11009" max="11009" width="4.42578125" style="90" customWidth="1"/>
    <col min="11010" max="11010" width="17.85546875" style="90" customWidth="1"/>
    <col min="11011" max="11011" width="12.42578125" style="90" customWidth="1"/>
    <col min="11012" max="11012" width="8" style="90" customWidth="1"/>
    <col min="11013" max="11013" width="10" style="90" customWidth="1"/>
    <col min="11014" max="11014" width="15.7109375" style="90" customWidth="1"/>
    <col min="11015" max="11015" width="13.5703125" style="90" customWidth="1"/>
    <col min="11016" max="11264" width="9.140625" style="90"/>
    <col min="11265" max="11265" width="4.42578125" style="90" customWidth="1"/>
    <col min="11266" max="11266" width="17.85546875" style="90" customWidth="1"/>
    <col min="11267" max="11267" width="12.42578125" style="90" customWidth="1"/>
    <col min="11268" max="11268" width="8" style="90" customWidth="1"/>
    <col min="11269" max="11269" width="10" style="90" customWidth="1"/>
    <col min="11270" max="11270" width="15.7109375" style="90" customWidth="1"/>
    <col min="11271" max="11271" width="13.5703125" style="90" customWidth="1"/>
    <col min="11272" max="11520" width="9.140625" style="90"/>
    <col min="11521" max="11521" width="4.42578125" style="90" customWidth="1"/>
    <col min="11522" max="11522" width="17.85546875" style="90" customWidth="1"/>
    <col min="11523" max="11523" width="12.42578125" style="90" customWidth="1"/>
    <col min="11524" max="11524" width="8" style="90" customWidth="1"/>
    <col min="11525" max="11525" width="10" style="90" customWidth="1"/>
    <col min="11526" max="11526" width="15.7109375" style="90" customWidth="1"/>
    <col min="11527" max="11527" width="13.5703125" style="90" customWidth="1"/>
    <col min="11528" max="11776" width="9.140625" style="90"/>
    <col min="11777" max="11777" width="4.42578125" style="90" customWidth="1"/>
    <col min="11778" max="11778" width="17.85546875" style="90" customWidth="1"/>
    <col min="11779" max="11779" width="12.42578125" style="90" customWidth="1"/>
    <col min="11780" max="11780" width="8" style="90" customWidth="1"/>
    <col min="11781" max="11781" width="10" style="90" customWidth="1"/>
    <col min="11782" max="11782" width="15.7109375" style="90" customWidth="1"/>
    <col min="11783" max="11783" width="13.5703125" style="90" customWidth="1"/>
    <col min="11784" max="12032" width="9.140625" style="90"/>
    <col min="12033" max="12033" width="4.42578125" style="90" customWidth="1"/>
    <col min="12034" max="12034" width="17.85546875" style="90" customWidth="1"/>
    <col min="12035" max="12035" width="12.42578125" style="90" customWidth="1"/>
    <col min="12036" max="12036" width="8" style="90" customWidth="1"/>
    <col min="12037" max="12037" width="10" style="90" customWidth="1"/>
    <col min="12038" max="12038" width="15.7109375" style="90" customWidth="1"/>
    <col min="12039" max="12039" width="13.5703125" style="90" customWidth="1"/>
    <col min="12040" max="12288" width="9.140625" style="90"/>
    <col min="12289" max="12289" width="4.42578125" style="90" customWidth="1"/>
    <col min="12290" max="12290" width="17.85546875" style="90" customWidth="1"/>
    <col min="12291" max="12291" width="12.42578125" style="90" customWidth="1"/>
    <col min="12292" max="12292" width="8" style="90" customWidth="1"/>
    <col min="12293" max="12293" width="10" style="90" customWidth="1"/>
    <col min="12294" max="12294" width="15.7109375" style="90" customWidth="1"/>
    <col min="12295" max="12295" width="13.5703125" style="90" customWidth="1"/>
    <col min="12296" max="12544" width="9.140625" style="90"/>
    <col min="12545" max="12545" width="4.42578125" style="90" customWidth="1"/>
    <col min="12546" max="12546" width="17.85546875" style="90" customWidth="1"/>
    <col min="12547" max="12547" width="12.42578125" style="90" customWidth="1"/>
    <col min="12548" max="12548" width="8" style="90" customWidth="1"/>
    <col min="12549" max="12549" width="10" style="90" customWidth="1"/>
    <col min="12550" max="12550" width="15.7109375" style="90" customWidth="1"/>
    <col min="12551" max="12551" width="13.5703125" style="90" customWidth="1"/>
    <col min="12552" max="12800" width="9.140625" style="90"/>
    <col min="12801" max="12801" width="4.42578125" style="90" customWidth="1"/>
    <col min="12802" max="12802" width="17.85546875" style="90" customWidth="1"/>
    <col min="12803" max="12803" width="12.42578125" style="90" customWidth="1"/>
    <col min="12804" max="12804" width="8" style="90" customWidth="1"/>
    <col min="12805" max="12805" width="10" style="90" customWidth="1"/>
    <col min="12806" max="12806" width="15.7109375" style="90" customWidth="1"/>
    <col min="12807" max="12807" width="13.5703125" style="90" customWidth="1"/>
    <col min="12808" max="13056" width="9.140625" style="90"/>
    <col min="13057" max="13057" width="4.42578125" style="90" customWidth="1"/>
    <col min="13058" max="13058" width="17.85546875" style="90" customWidth="1"/>
    <col min="13059" max="13059" width="12.42578125" style="90" customWidth="1"/>
    <col min="13060" max="13060" width="8" style="90" customWidth="1"/>
    <col min="13061" max="13061" width="10" style="90" customWidth="1"/>
    <col min="13062" max="13062" width="15.7109375" style="90" customWidth="1"/>
    <col min="13063" max="13063" width="13.5703125" style="90" customWidth="1"/>
    <col min="13064" max="13312" width="9.140625" style="90"/>
    <col min="13313" max="13313" width="4.42578125" style="90" customWidth="1"/>
    <col min="13314" max="13314" width="17.85546875" style="90" customWidth="1"/>
    <col min="13315" max="13315" width="12.42578125" style="90" customWidth="1"/>
    <col min="13316" max="13316" width="8" style="90" customWidth="1"/>
    <col min="13317" max="13317" width="10" style="90" customWidth="1"/>
    <col min="13318" max="13318" width="15.7109375" style="90" customWidth="1"/>
    <col min="13319" max="13319" width="13.5703125" style="90" customWidth="1"/>
    <col min="13320" max="13568" width="9.140625" style="90"/>
    <col min="13569" max="13569" width="4.42578125" style="90" customWidth="1"/>
    <col min="13570" max="13570" width="17.85546875" style="90" customWidth="1"/>
    <col min="13571" max="13571" width="12.42578125" style="90" customWidth="1"/>
    <col min="13572" max="13572" width="8" style="90" customWidth="1"/>
    <col min="13573" max="13573" width="10" style="90" customWidth="1"/>
    <col min="13574" max="13574" width="15.7109375" style="90" customWidth="1"/>
    <col min="13575" max="13575" width="13.5703125" style="90" customWidth="1"/>
    <col min="13576" max="13824" width="9.140625" style="90"/>
    <col min="13825" max="13825" width="4.42578125" style="90" customWidth="1"/>
    <col min="13826" max="13826" width="17.85546875" style="90" customWidth="1"/>
    <col min="13827" max="13827" width="12.42578125" style="90" customWidth="1"/>
    <col min="13828" max="13828" width="8" style="90" customWidth="1"/>
    <col min="13829" max="13829" width="10" style="90" customWidth="1"/>
    <col min="13830" max="13830" width="15.7109375" style="90" customWidth="1"/>
    <col min="13831" max="13831" width="13.5703125" style="90" customWidth="1"/>
    <col min="13832" max="14080" width="9.140625" style="90"/>
    <col min="14081" max="14081" width="4.42578125" style="90" customWidth="1"/>
    <col min="14082" max="14082" width="17.85546875" style="90" customWidth="1"/>
    <col min="14083" max="14083" width="12.42578125" style="90" customWidth="1"/>
    <col min="14084" max="14084" width="8" style="90" customWidth="1"/>
    <col min="14085" max="14085" width="10" style="90" customWidth="1"/>
    <col min="14086" max="14086" width="15.7109375" style="90" customWidth="1"/>
    <col min="14087" max="14087" width="13.5703125" style="90" customWidth="1"/>
    <col min="14088" max="14336" width="9.140625" style="90"/>
    <col min="14337" max="14337" width="4.42578125" style="90" customWidth="1"/>
    <col min="14338" max="14338" width="17.85546875" style="90" customWidth="1"/>
    <col min="14339" max="14339" width="12.42578125" style="90" customWidth="1"/>
    <col min="14340" max="14340" width="8" style="90" customWidth="1"/>
    <col min="14341" max="14341" width="10" style="90" customWidth="1"/>
    <col min="14342" max="14342" width="15.7109375" style="90" customWidth="1"/>
    <col min="14343" max="14343" width="13.5703125" style="90" customWidth="1"/>
    <col min="14344" max="14592" width="9.140625" style="90"/>
    <col min="14593" max="14593" width="4.42578125" style="90" customWidth="1"/>
    <col min="14594" max="14594" width="17.85546875" style="90" customWidth="1"/>
    <col min="14595" max="14595" width="12.42578125" style="90" customWidth="1"/>
    <col min="14596" max="14596" width="8" style="90" customWidth="1"/>
    <col min="14597" max="14597" width="10" style="90" customWidth="1"/>
    <col min="14598" max="14598" width="15.7109375" style="90" customWidth="1"/>
    <col min="14599" max="14599" width="13.5703125" style="90" customWidth="1"/>
    <col min="14600" max="14848" width="9.140625" style="90"/>
    <col min="14849" max="14849" width="4.42578125" style="90" customWidth="1"/>
    <col min="14850" max="14850" width="17.85546875" style="90" customWidth="1"/>
    <col min="14851" max="14851" width="12.42578125" style="90" customWidth="1"/>
    <col min="14852" max="14852" width="8" style="90" customWidth="1"/>
    <col min="14853" max="14853" width="10" style="90" customWidth="1"/>
    <col min="14854" max="14854" width="15.7109375" style="90" customWidth="1"/>
    <col min="14855" max="14855" width="13.5703125" style="90" customWidth="1"/>
    <col min="14856" max="15104" width="9.140625" style="90"/>
    <col min="15105" max="15105" width="4.42578125" style="90" customWidth="1"/>
    <col min="15106" max="15106" width="17.85546875" style="90" customWidth="1"/>
    <col min="15107" max="15107" width="12.42578125" style="90" customWidth="1"/>
    <col min="15108" max="15108" width="8" style="90" customWidth="1"/>
    <col min="15109" max="15109" width="10" style="90" customWidth="1"/>
    <col min="15110" max="15110" width="15.7109375" style="90" customWidth="1"/>
    <col min="15111" max="15111" width="13.5703125" style="90" customWidth="1"/>
    <col min="15112" max="15360" width="9.140625" style="90"/>
    <col min="15361" max="15361" width="4.42578125" style="90" customWidth="1"/>
    <col min="15362" max="15362" width="17.85546875" style="90" customWidth="1"/>
    <col min="15363" max="15363" width="12.42578125" style="90" customWidth="1"/>
    <col min="15364" max="15364" width="8" style="90" customWidth="1"/>
    <col min="15365" max="15365" width="10" style="90" customWidth="1"/>
    <col min="15366" max="15366" width="15.7109375" style="90" customWidth="1"/>
    <col min="15367" max="15367" width="13.5703125" style="90" customWidth="1"/>
    <col min="15368" max="15616" width="9.140625" style="90"/>
    <col min="15617" max="15617" width="4.42578125" style="90" customWidth="1"/>
    <col min="15618" max="15618" width="17.85546875" style="90" customWidth="1"/>
    <col min="15619" max="15619" width="12.42578125" style="90" customWidth="1"/>
    <col min="15620" max="15620" width="8" style="90" customWidth="1"/>
    <col min="15621" max="15621" width="10" style="90" customWidth="1"/>
    <col min="15622" max="15622" width="15.7109375" style="90" customWidth="1"/>
    <col min="15623" max="15623" width="13.5703125" style="90" customWidth="1"/>
    <col min="15624" max="15872" width="9.140625" style="90"/>
    <col min="15873" max="15873" width="4.42578125" style="90" customWidth="1"/>
    <col min="15874" max="15874" width="17.85546875" style="90" customWidth="1"/>
    <col min="15875" max="15875" width="12.42578125" style="90" customWidth="1"/>
    <col min="15876" max="15876" width="8" style="90" customWidth="1"/>
    <col min="15877" max="15877" width="10" style="90" customWidth="1"/>
    <col min="15878" max="15878" width="15.7109375" style="90" customWidth="1"/>
    <col min="15879" max="15879" width="13.5703125" style="90" customWidth="1"/>
    <col min="15880" max="16128" width="9.140625" style="90"/>
    <col min="16129" max="16129" width="4.42578125" style="90" customWidth="1"/>
    <col min="16130" max="16130" width="17.85546875" style="90" customWidth="1"/>
    <col min="16131" max="16131" width="12.42578125" style="90" customWidth="1"/>
    <col min="16132" max="16132" width="8" style="90" customWidth="1"/>
    <col min="16133" max="16133" width="10" style="90" customWidth="1"/>
    <col min="16134" max="16134" width="15.7109375" style="90" customWidth="1"/>
    <col min="16135" max="16135" width="13.5703125" style="90" customWidth="1"/>
    <col min="16136" max="16384" width="9.140625" style="90"/>
  </cols>
  <sheetData>
    <row r="1" spans="1:7">
      <c r="A1" s="89" t="s">
        <v>0</v>
      </c>
      <c r="G1" s="90" t="s">
        <v>27</v>
      </c>
    </row>
    <row r="2" spans="1:7">
      <c r="A2" s="91" t="s">
        <v>2</v>
      </c>
      <c r="B2" s="89" t="s">
        <v>3</v>
      </c>
    </row>
    <row r="3" spans="1:7">
      <c r="A3" s="91" t="s">
        <v>4</v>
      </c>
      <c r="B3" s="89" t="s">
        <v>5</v>
      </c>
    </row>
    <row r="4" spans="1:7">
      <c r="A4" s="91"/>
      <c r="B4" s="89"/>
    </row>
    <row r="5" spans="1:7" ht="16.5">
      <c r="A5" s="627" t="s">
        <v>28</v>
      </c>
      <c r="B5" s="627"/>
      <c r="C5" s="627"/>
      <c r="D5" s="627"/>
      <c r="E5" s="627"/>
      <c r="F5" s="627"/>
      <c r="G5" s="627"/>
    </row>
    <row r="6" spans="1:7" ht="19.5" customHeight="1">
      <c r="A6" s="624" t="s">
        <v>7</v>
      </c>
      <c r="B6" s="624"/>
      <c r="C6" s="624"/>
      <c r="D6" s="624"/>
      <c r="E6" s="624"/>
      <c r="F6" s="624"/>
      <c r="G6" s="624"/>
    </row>
    <row r="8" spans="1:7" ht="57" customHeight="1">
      <c r="A8" s="92" t="s">
        <v>8</v>
      </c>
      <c r="B8" s="92" t="s">
        <v>29</v>
      </c>
      <c r="C8" s="92" t="s">
        <v>30</v>
      </c>
      <c r="D8" s="92" t="s">
        <v>31</v>
      </c>
      <c r="E8" s="92" t="s">
        <v>32</v>
      </c>
      <c r="F8" s="92" t="s">
        <v>12</v>
      </c>
      <c r="G8" s="92" t="s">
        <v>33</v>
      </c>
    </row>
    <row r="9" spans="1:7" ht="16.5" customHeight="1">
      <c r="A9" s="101" t="s">
        <v>34</v>
      </c>
      <c r="B9" s="101" t="s">
        <v>35</v>
      </c>
      <c r="C9" s="101" t="s">
        <v>36</v>
      </c>
      <c r="D9" s="101" t="s">
        <v>37</v>
      </c>
      <c r="E9" s="101" t="s">
        <v>38</v>
      </c>
      <c r="F9" s="101" t="s">
        <v>39</v>
      </c>
      <c r="G9" s="101" t="s">
        <v>40</v>
      </c>
    </row>
    <row r="10" spans="1:7" ht="22.5" customHeight="1">
      <c r="A10" s="102">
        <v>1</v>
      </c>
      <c r="B10" s="103" t="s">
        <v>41</v>
      </c>
      <c r="C10" s="103"/>
      <c r="D10" s="103"/>
      <c r="E10" s="103"/>
      <c r="F10" s="103"/>
      <c r="G10" s="103"/>
    </row>
    <row r="11" spans="1:7" ht="22.5" customHeight="1">
      <c r="A11" s="104">
        <v>2</v>
      </c>
      <c r="B11" s="105" t="s">
        <v>42</v>
      </c>
      <c r="C11" s="105"/>
      <c r="D11" s="105"/>
      <c r="E11" s="105"/>
      <c r="F11" s="105"/>
      <c r="G11" s="105"/>
    </row>
    <row r="12" spans="1:7" ht="22.5" customHeight="1">
      <c r="A12" s="104">
        <v>3</v>
      </c>
      <c r="B12" s="105" t="s">
        <v>43</v>
      </c>
      <c r="C12" s="105"/>
      <c r="D12" s="105"/>
      <c r="E12" s="105"/>
      <c r="F12" s="105"/>
      <c r="G12" s="105"/>
    </row>
    <row r="13" spans="1:7" ht="22.5" customHeight="1">
      <c r="A13" s="104">
        <v>4</v>
      </c>
      <c r="B13" s="105" t="s">
        <v>44</v>
      </c>
      <c r="C13" s="104"/>
      <c r="D13" s="105"/>
      <c r="E13" s="105"/>
      <c r="F13" s="105"/>
      <c r="G13" s="105"/>
    </row>
    <row r="14" spans="1:7" ht="22.5" customHeight="1">
      <c r="A14" s="104">
        <v>5</v>
      </c>
      <c r="B14" s="105" t="s">
        <v>45</v>
      </c>
      <c r="C14" s="105"/>
      <c r="D14" s="105"/>
      <c r="E14" s="105"/>
      <c r="F14" s="105"/>
      <c r="G14" s="105"/>
    </row>
    <row r="15" spans="1:7" ht="22.5" customHeight="1">
      <c r="A15" s="105"/>
      <c r="B15" s="105"/>
      <c r="C15" s="105"/>
      <c r="D15" s="105"/>
      <c r="E15" s="105"/>
      <c r="F15" s="105"/>
      <c r="G15" s="105"/>
    </row>
    <row r="16" spans="1:7" ht="22.5" customHeight="1">
      <c r="A16" s="106"/>
      <c r="B16" s="106"/>
      <c r="C16" s="106"/>
      <c r="D16" s="106"/>
      <c r="E16" s="106"/>
      <c r="F16" s="106"/>
      <c r="G16" s="106"/>
    </row>
    <row r="17" spans="1:8" ht="22.5" customHeight="1">
      <c r="A17" s="107"/>
      <c r="B17" s="108" t="s">
        <v>19</v>
      </c>
      <c r="C17" s="107"/>
      <c r="D17" s="107"/>
      <c r="E17" s="107"/>
      <c r="F17" s="107"/>
      <c r="G17" s="108" t="s">
        <v>20</v>
      </c>
    </row>
    <row r="19" spans="1:8">
      <c r="D19" s="626" t="s">
        <v>46</v>
      </c>
      <c r="E19" s="626"/>
      <c r="F19" s="626"/>
      <c r="G19" s="626"/>
    </row>
    <row r="20" spans="1:8">
      <c r="A20" s="628" t="s">
        <v>22</v>
      </c>
      <c r="B20" s="628"/>
      <c r="C20" s="628"/>
      <c r="D20" s="628" t="s">
        <v>23</v>
      </c>
      <c r="E20" s="628"/>
      <c r="F20" s="624" t="s">
        <v>24</v>
      </c>
      <c r="G20" s="624"/>
      <c r="H20" s="100"/>
    </row>
    <row r="28" spans="1:8" hidden="1">
      <c r="B28" s="109" t="s">
        <v>47</v>
      </c>
    </row>
    <row r="29" spans="1:8" hidden="1">
      <c r="A29" s="90" t="s">
        <v>48</v>
      </c>
      <c r="B29" s="109"/>
    </row>
    <row r="30" spans="1:8" hidden="1">
      <c r="A30" s="110" t="s">
        <v>49</v>
      </c>
      <c r="B30" s="110"/>
      <c r="C30" s="110"/>
      <c r="D30" s="110"/>
      <c r="E30" s="110"/>
      <c r="F30" s="110"/>
      <c r="G30" s="110"/>
    </row>
  </sheetData>
  <mergeCells count="6">
    <mergeCell ref="A5:G5"/>
    <mergeCell ref="A6:G6"/>
    <mergeCell ref="D19:G19"/>
    <mergeCell ref="A20:C20"/>
    <mergeCell ref="D20:E20"/>
    <mergeCell ref="F20:G20"/>
  </mergeCells>
  <pageMargins left="0.76" right="0.2" top="0.28999999999999998" bottom="0.25" header="0.19" footer="0.18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7" zoomScale="85" zoomScaleNormal="85" workbookViewId="0">
      <selection activeCell="M19" sqref="M19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143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188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29.25" customHeight="1">
      <c r="A15" s="323">
        <v>1</v>
      </c>
      <c r="B15" s="333" t="s">
        <v>247</v>
      </c>
      <c r="C15" s="325" t="s">
        <v>350</v>
      </c>
      <c r="D15" s="325">
        <f>F15/15</f>
        <v>2</v>
      </c>
      <c r="E15" s="327">
        <v>51</v>
      </c>
      <c r="F15" s="334">
        <v>30</v>
      </c>
      <c r="G15" s="328"/>
      <c r="H15" s="328">
        <f>D15*2</f>
        <v>4</v>
      </c>
      <c r="I15" s="329">
        <f>IF(E15&lt;=40,1,IF(E15&lt;51,1.1,IF(E15&lt;61,1.2,IF(E15&lt;71,1.3,IF(E15&lt;81,1.4,IF(E15&lt;91,1.5,1.6))))))</f>
        <v>1.2</v>
      </c>
      <c r="J15" s="330"/>
      <c r="K15" s="331">
        <v>0.75</v>
      </c>
      <c r="L15" s="331">
        <v>1</v>
      </c>
      <c r="M15" s="488">
        <f t="shared" ref="M15" si="0">(F15*I15+H15*K15)*L15</f>
        <v>39</v>
      </c>
      <c r="N15" s="4">
        <f>49.5*1.2</f>
        <v>59.4</v>
      </c>
    </row>
    <row r="16" spans="1:17" s="4" customFormat="1" ht="40.5" customHeight="1">
      <c r="A16" s="323">
        <v>2</v>
      </c>
      <c r="B16" s="253" t="s">
        <v>248</v>
      </c>
      <c r="C16" s="325" t="s">
        <v>350</v>
      </c>
      <c r="D16" s="342">
        <f>F16/15</f>
        <v>3</v>
      </c>
      <c r="E16" s="334">
        <v>38</v>
      </c>
      <c r="F16" s="460">
        <v>45</v>
      </c>
      <c r="G16" s="328"/>
      <c r="H16" s="328">
        <f>D16*2</f>
        <v>6</v>
      </c>
      <c r="I16" s="329">
        <f>IF(E16&lt;=40,1,IF(E16&lt;51,1.1,IF(E16&lt;61,1.2,IF(E16&lt;71,1.3,IF(E16&lt;81,1.4,IF(E16&lt;91,1.5,1.6))))))</f>
        <v>1</v>
      </c>
      <c r="J16" s="330"/>
      <c r="K16" s="331">
        <v>0.75</v>
      </c>
      <c r="L16" s="330">
        <v>1</v>
      </c>
      <c r="M16" s="488">
        <f>(F16*I16+H16*K16)*L16</f>
        <v>49.5</v>
      </c>
      <c r="Q16" s="4" t="s">
        <v>225</v>
      </c>
    </row>
    <row r="17" spans="1:14" s="4" customFormat="1" ht="23.25" customHeight="1">
      <c r="A17" s="671" t="s">
        <v>184</v>
      </c>
      <c r="B17" s="672"/>
      <c r="C17" s="672"/>
      <c r="D17" s="672"/>
      <c r="E17" s="672"/>
      <c r="F17" s="672"/>
      <c r="G17" s="672"/>
      <c r="H17" s="672"/>
      <c r="I17" s="672"/>
      <c r="J17" s="672"/>
      <c r="K17" s="673"/>
      <c r="L17" s="317"/>
      <c r="M17" s="529">
        <f>SUM(M15:M16)</f>
        <v>88.5</v>
      </c>
    </row>
    <row r="18" spans="1:14" s="4" customFormat="1" ht="22.5" customHeight="1">
      <c r="A18" s="10" t="s">
        <v>167</v>
      </c>
      <c r="B18" s="11"/>
      <c r="C18" s="316"/>
      <c r="D18" s="316"/>
      <c r="E18" s="11"/>
      <c r="F18" s="11"/>
      <c r="G18" s="11"/>
      <c r="H18" s="11"/>
      <c r="I18" s="11"/>
      <c r="J18" s="11"/>
      <c r="K18" s="11"/>
      <c r="L18" s="11"/>
      <c r="M18" s="74"/>
    </row>
    <row r="19" spans="1:14" s="4" customFormat="1" ht="22.5" customHeight="1">
      <c r="A19" s="323">
        <v>1</v>
      </c>
      <c r="B19" s="336" t="s">
        <v>182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9">
        <v>28.1</v>
      </c>
    </row>
    <row r="20" spans="1:14" s="4" customFormat="1" ht="30" customHeight="1">
      <c r="A20" s="323">
        <v>2</v>
      </c>
      <c r="B20" s="338" t="s">
        <v>168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7">
        <v>38</v>
      </c>
    </row>
    <row r="21" spans="1:14" s="4" customFormat="1" ht="30" customHeight="1">
      <c r="A21" s="323">
        <v>3</v>
      </c>
      <c r="B21" s="338" t="s">
        <v>320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64</v>
      </c>
    </row>
    <row r="22" spans="1:14" s="4" customFormat="1" ht="15">
      <c r="A22" s="671" t="s">
        <v>456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3"/>
      <c r="L22" s="317"/>
      <c r="M22" s="73">
        <f>SUM(M19:M21)</f>
        <v>130.1</v>
      </c>
    </row>
    <row r="23" spans="1:14" s="4" customFormat="1" ht="15">
      <c r="A23" s="671" t="s">
        <v>169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M17+M22</f>
        <v>218.6</v>
      </c>
    </row>
    <row r="24" spans="1:14" s="4" customFormat="1" ht="15">
      <c r="C24" s="320"/>
      <c r="D24" s="320"/>
    </row>
    <row r="25" spans="1:14" s="4" customFormat="1" ht="15">
      <c r="A25" s="678" t="str">
        <f>CANAM!D25</f>
        <v>Nam Định, ngày      tháng      năm 2020</v>
      </c>
      <c r="B25" s="678"/>
      <c r="C25" s="678"/>
      <c r="D25" s="678"/>
      <c r="E25" s="678"/>
      <c r="F25" s="678"/>
      <c r="G25" s="678"/>
      <c r="H25" s="678"/>
      <c r="I25" s="678"/>
      <c r="J25" s="678"/>
      <c r="K25" s="678"/>
      <c r="L25" s="678"/>
      <c r="M25" s="678"/>
    </row>
    <row r="26" spans="1:14" s="1" customFormat="1" ht="34.5" customHeight="1">
      <c r="A26" s="674" t="s">
        <v>451</v>
      </c>
      <c r="B26" s="674"/>
      <c r="C26" s="674"/>
      <c r="D26" s="674" t="s">
        <v>448</v>
      </c>
      <c r="E26" s="674"/>
      <c r="F26" s="674"/>
      <c r="G26" s="674"/>
      <c r="H26" s="674"/>
      <c r="I26" s="675" t="s">
        <v>416</v>
      </c>
      <c r="J26" s="675"/>
      <c r="K26" s="675"/>
      <c r="L26" s="675"/>
      <c r="M26" s="675"/>
    </row>
    <row r="30" spans="1:14">
      <c r="N30" s="27"/>
    </row>
    <row r="31" spans="1:14">
      <c r="B31" s="26"/>
      <c r="C31" s="322"/>
      <c r="D31" s="322"/>
      <c r="E31" s="27"/>
      <c r="F31" s="27"/>
      <c r="G31" s="27"/>
      <c r="H31" s="27"/>
      <c r="I31" s="669"/>
      <c r="J31" s="669"/>
      <c r="K31" s="669"/>
      <c r="L31" s="669"/>
      <c r="M31" s="669"/>
      <c r="N31" s="27"/>
    </row>
    <row r="32" spans="1:14">
      <c r="A32" s="631" t="s">
        <v>449</v>
      </c>
      <c r="B32" s="631"/>
      <c r="C32" s="631"/>
      <c r="D32" s="315"/>
      <c r="E32" s="631" t="s">
        <v>68</v>
      </c>
      <c r="F32" s="631"/>
      <c r="G32" s="631"/>
      <c r="H32" s="631"/>
      <c r="I32" s="631" t="s">
        <v>308</v>
      </c>
      <c r="J32" s="631"/>
      <c r="K32" s="631"/>
      <c r="L32" s="631"/>
      <c r="M32" s="631"/>
      <c r="N32" s="27"/>
    </row>
    <row r="33" spans="2:14">
      <c r="B33" s="26"/>
      <c r="C33" s="322"/>
      <c r="D33" s="322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>
      <c r="B35" s="28"/>
    </row>
  </sheetData>
  <mergeCells count="28">
    <mergeCell ref="D26:H26"/>
    <mergeCell ref="I31:M31"/>
    <mergeCell ref="A32:C32"/>
    <mergeCell ref="E32:H32"/>
    <mergeCell ref="I32:M32"/>
    <mergeCell ref="A26:C26"/>
    <mergeCell ref="I26:M26"/>
    <mergeCell ref="A17:K17"/>
    <mergeCell ref="A22:K22"/>
    <mergeCell ref="A23:K23"/>
    <mergeCell ref="A25:M25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4" zoomScale="85" zoomScaleNormal="85" workbookViewId="0">
      <selection activeCell="I8" sqref="I8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441</v>
      </c>
      <c r="C8" s="320"/>
      <c r="D8" s="320"/>
      <c r="E8" s="4" t="s">
        <v>178</v>
      </c>
      <c r="I8" s="4" t="s">
        <v>459</v>
      </c>
    </row>
    <row r="9" spans="1:14" s="4" customFormat="1" ht="15">
      <c r="A9" s="4" t="s">
        <v>442</v>
      </c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29.25" customHeight="1">
      <c r="A15" s="323">
        <v>1</v>
      </c>
      <c r="B15" s="461" t="s">
        <v>261</v>
      </c>
      <c r="C15" s="325" t="s">
        <v>350</v>
      </c>
      <c r="D15" s="325">
        <f>F15/15</f>
        <v>2</v>
      </c>
      <c r="E15" s="344">
        <v>32</v>
      </c>
      <c r="F15" s="334">
        <v>30</v>
      </c>
      <c r="G15" s="328"/>
      <c r="H15" s="328">
        <f>D15*2</f>
        <v>4</v>
      </c>
      <c r="I15" s="329">
        <f>IF(E15&lt;=40,1,IF(E15&lt;51,1.1,IF(E15&lt;61,1.2,IF(E15&lt;71,1.3,IF(E15&lt;81,1.4,IF(E15&lt;91,1.5,1.6))))))</f>
        <v>1</v>
      </c>
      <c r="J15" s="330"/>
      <c r="K15" s="331">
        <v>0.75</v>
      </c>
      <c r="L15" s="331">
        <v>1</v>
      </c>
      <c r="M15" s="488">
        <f t="shared" ref="M15" si="0">(F15*I15+H15*K15)*L15</f>
        <v>33</v>
      </c>
      <c r="N15" s="4">
        <f>49.5*1.2</f>
        <v>59.4</v>
      </c>
    </row>
    <row r="16" spans="1:14" s="4" customFormat="1" ht="23.25" customHeight="1">
      <c r="A16" s="671" t="s">
        <v>184</v>
      </c>
      <c r="B16" s="672"/>
      <c r="C16" s="672"/>
      <c r="D16" s="672"/>
      <c r="E16" s="672"/>
      <c r="F16" s="672"/>
      <c r="G16" s="672"/>
      <c r="H16" s="672"/>
      <c r="I16" s="672"/>
      <c r="J16" s="672"/>
      <c r="K16" s="673"/>
      <c r="L16" s="317"/>
      <c r="M16" s="529">
        <f>SUM(M15:M15)</f>
        <v>33</v>
      </c>
    </row>
    <row r="17" spans="1:14" s="4" customFormat="1" ht="22.5" customHeight="1">
      <c r="A17" s="10" t="s">
        <v>167</v>
      </c>
      <c r="B17" s="11"/>
      <c r="C17" s="316"/>
      <c r="D17" s="316"/>
      <c r="E17" s="11"/>
      <c r="F17" s="11"/>
      <c r="G17" s="11"/>
      <c r="H17" s="11"/>
      <c r="I17" s="11"/>
      <c r="J17" s="11"/>
      <c r="K17" s="11"/>
      <c r="L17" s="11"/>
      <c r="M17" s="74"/>
    </row>
    <row r="18" spans="1:14" s="4" customFormat="1" ht="22.5" customHeight="1">
      <c r="A18" s="323">
        <v>1</v>
      </c>
      <c r="B18" s="336" t="s">
        <v>182</v>
      </c>
      <c r="C18" s="323"/>
      <c r="D18" s="323"/>
      <c r="E18" s="336"/>
      <c r="F18" s="336"/>
      <c r="G18" s="336"/>
      <c r="H18" s="336"/>
      <c r="I18" s="336"/>
      <c r="J18" s="336"/>
      <c r="K18" s="336"/>
      <c r="L18" s="336"/>
      <c r="M18" s="339">
        <v>0</v>
      </c>
    </row>
    <row r="19" spans="1:14" s="4" customFormat="1" ht="30" customHeight="1">
      <c r="A19" s="323">
        <v>2</v>
      </c>
      <c r="B19" s="338" t="s">
        <v>168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7">
        <f>38*13/22</f>
        <v>22.454545454545453</v>
      </c>
    </row>
    <row r="20" spans="1:14" s="4" customFormat="1" ht="15">
      <c r="A20" s="671" t="s">
        <v>456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3"/>
      <c r="L20" s="317"/>
      <c r="M20" s="73">
        <f>SUM(M18:M19)</f>
        <v>22.454545454545453</v>
      </c>
    </row>
    <row r="21" spans="1:14" s="4" customFormat="1" ht="15">
      <c r="A21" s="671" t="s">
        <v>169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3"/>
      <c r="L21" s="317"/>
      <c r="M21" s="73">
        <f>M16+M20</f>
        <v>55.454545454545453</v>
      </c>
    </row>
    <row r="22" spans="1:14" s="4" customFormat="1" ht="15">
      <c r="C22" s="320"/>
      <c r="D22" s="320"/>
    </row>
    <row r="23" spans="1:14" s="4" customFormat="1" ht="15">
      <c r="A23" s="678" t="str">
        <f>CANAM!D25</f>
        <v>Nam Định, ngày      tháng      năm 2020</v>
      </c>
      <c r="B23" s="678"/>
      <c r="C23" s="678"/>
      <c r="D23" s="678"/>
      <c r="E23" s="678"/>
      <c r="F23" s="678"/>
      <c r="G23" s="678"/>
      <c r="H23" s="678"/>
      <c r="I23" s="678"/>
      <c r="J23" s="678"/>
      <c r="K23" s="678"/>
      <c r="L23" s="678"/>
      <c r="M23" s="678"/>
    </row>
    <row r="24" spans="1:14" s="1" customFormat="1" ht="34.5" customHeight="1">
      <c r="A24" s="674" t="s">
        <v>451</v>
      </c>
      <c r="B24" s="674"/>
      <c r="C24" s="674"/>
      <c r="D24" s="674" t="s">
        <v>448</v>
      </c>
      <c r="E24" s="674"/>
      <c r="F24" s="674"/>
      <c r="G24" s="674"/>
      <c r="H24" s="674"/>
      <c r="I24" s="675" t="s">
        <v>416</v>
      </c>
      <c r="J24" s="675"/>
      <c r="K24" s="675"/>
      <c r="L24" s="675"/>
      <c r="M24" s="675"/>
    </row>
    <row r="28" spans="1:14">
      <c r="N28" s="27"/>
    </row>
    <row r="29" spans="1:14">
      <c r="B29" s="26"/>
      <c r="C29" s="322"/>
      <c r="D29" s="322"/>
      <c r="E29" s="27"/>
      <c r="F29" s="27"/>
      <c r="G29" s="27"/>
      <c r="H29" s="27"/>
      <c r="I29" s="669"/>
      <c r="J29" s="669"/>
      <c r="K29" s="669"/>
      <c r="L29" s="669"/>
      <c r="M29" s="669"/>
      <c r="N29" s="27"/>
    </row>
    <row r="30" spans="1:14">
      <c r="A30" s="631" t="s">
        <v>449</v>
      </c>
      <c r="B30" s="631"/>
      <c r="C30" s="631"/>
      <c r="D30" s="315"/>
      <c r="E30" s="631" t="s">
        <v>68</v>
      </c>
      <c r="F30" s="631"/>
      <c r="G30" s="631"/>
      <c r="H30" s="631"/>
      <c r="I30" s="631" t="s">
        <v>308</v>
      </c>
      <c r="J30" s="631"/>
      <c r="K30" s="631"/>
      <c r="L30" s="631"/>
      <c r="M30" s="631"/>
      <c r="N30" s="27"/>
    </row>
    <row r="31" spans="1:14">
      <c r="B31" s="26"/>
      <c r="C31" s="322"/>
      <c r="D31" s="322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6"/>
      <c r="C32" s="322"/>
      <c r="D32" s="322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2">
      <c r="B33" s="28"/>
    </row>
  </sheetData>
  <mergeCells count="28">
    <mergeCell ref="D24:H24"/>
    <mergeCell ref="I29:M29"/>
    <mergeCell ref="A30:C30"/>
    <mergeCell ref="E30:H30"/>
    <mergeCell ref="I30:M30"/>
    <mergeCell ref="A24:C24"/>
    <mergeCell ref="I24:M24"/>
    <mergeCell ref="A16:K16"/>
    <mergeCell ref="A20:K20"/>
    <mergeCell ref="A21:K21"/>
    <mergeCell ref="A23:M23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10" zoomScale="85" zoomScaleNormal="85" workbookViewId="0">
      <selection activeCell="M20" sqref="M20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259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333" t="s">
        <v>251</v>
      </c>
      <c r="C15" s="325" t="s">
        <v>351</v>
      </c>
      <c r="D15" s="325">
        <v>2</v>
      </c>
      <c r="E15" s="465">
        <v>16</v>
      </c>
      <c r="F15" s="327"/>
      <c r="G15" s="328"/>
      <c r="H15" s="328">
        <v>0</v>
      </c>
      <c r="I15" s="329">
        <f>IF(E15&lt;21,20,IF(E15&lt;26,22,24))+IF((E15-30)&gt;0, (E15-30)*0.6,0)</f>
        <v>20</v>
      </c>
      <c r="J15" s="330"/>
      <c r="K15" s="331"/>
      <c r="L15" s="331">
        <v>1</v>
      </c>
      <c r="M15" s="488">
        <f>D15*I15</f>
        <v>40</v>
      </c>
      <c r="N15" s="4">
        <f>6*0.75</f>
        <v>4.5</v>
      </c>
    </row>
    <row r="16" spans="1:14" s="4" customFormat="1" ht="29.25" customHeight="1">
      <c r="A16" s="323">
        <v>2</v>
      </c>
      <c r="B16" s="333" t="s">
        <v>249</v>
      </c>
      <c r="C16" s="325" t="s">
        <v>350</v>
      </c>
      <c r="D16" s="325">
        <f>F16/15</f>
        <v>2</v>
      </c>
      <c r="E16" s="327">
        <v>10</v>
      </c>
      <c r="F16" s="334">
        <v>30</v>
      </c>
      <c r="G16" s="328"/>
      <c r="H16" s="328">
        <f>D16*2</f>
        <v>4</v>
      </c>
      <c r="I16" s="329">
        <f>IF(E16&lt;=40,1,IF(E16&lt;51,1.1,IF(E16&lt;61,1.2,IF(E16&lt;71,1.3,IF(E16&lt;81,1.4,IF(E16&lt;91,1.5,1.6))))))</f>
        <v>1</v>
      </c>
      <c r="J16" s="330"/>
      <c r="K16" s="331">
        <v>0.75</v>
      </c>
      <c r="L16" s="331">
        <v>1</v>
      </c>
      <c r="M16" s="488">
        <f t="shared" ref="M16:M17" si="0">(F16*I16+H16*K16)*L16</f>
        <v>33</v>
      </c>
      <c r="N16" s="4">
        <f>49.5*1.2</f>
        <v>59.4</v>
      </c>
    </row>
    <row r="17" spans="1:17" s="4" customFormat="1" ht="40.5" customHeight="1">
      <c r="A17" s="323">
        <v>3</v>
      </c>
      <c r="B17" s="253" t="s">
        <v>250</v>
      </c>
      <c r="C17" s="325" t="s">
        <v>350</v>
      </c>
      <c r="D17" s="325">
        <f>F17/15</f>
        <v>2</v>
      </c>
      <c r="E17" s="334">
        <v>32</v>
      </c>
      <c r="F17" s="334">
        <v>30</v>
      </c>
      <c r="G17" s="328"/>
      <c r="H17" s="328">
        <f>D17*2</f>
        <v>4</v>
      </c>
      <c r="I17" s="329">
        <f>IF(E17&lt;=40,1,IF(E17&lt;51,1.1,IF(E17&lt;61,1.2,IF(E17&lt;71,1.3,IF(E17&lt;81,1.4,IF(E17&lt;91,1.5,1.6))))))</f>
        <v>1</v>
      </c>
      <c r="J17" s="330"/>
      <c r="K17" s="331">
        <v>0.75</v>
      </c>
      <c r="L17" s="331">
        <v>1</v>
      </c>
      <c r="M17" s="488">
        <f t="shared" si="0"/>
        <v>33</v>
      </c>
      <c r="Q17" s="4" t="s">
        <v>225</v>
      </c>
    </row>
    <row r="18" spans="1:17" s="4" customFormat="1" ht="23.25" customHeight="1">
      <c r="A18" s="671" t="s">
        <v>184</v>
      </c>
      <c r="B18" s="672"/>
      <c r="C18" s="672"/>
      <c r="D18" s="672"/>
      <c r="E18" s="672"/>
      <c r="F18" s="672"/>
      <c r="G18" s="672"/>
      <c r="H18" s="672"/>
      <c r="I18" s="672"/>
      <c r="J18" s="672"/>
      <c r="K18" s="673"/>
      <c r="L18" s="317"/>
      <c r="M18" s="529">
        <f>SUM(M15:M17)</f>
        <v>106</v>
      </c>
    </row>
    <row r="19" spans="1:17" s="4" customFormat="1" ht="22.5" customHeight="1">
      <c r="A19" s="10" t="s">
        <v>167</v>
      </c>
      <c r="B19" s="11"/>
      <c r="C19" s="316"/>
      <c r="D19" s="316"/>
      <c r="E19" s="11"/>
      <c r="F19" s="11"/>
      <c r="G19" s="11"/>
      <c r="H19" s="11"/>
      <c r="I19" s="11"/>
      <c r="J19" s="11"/>
      <c r="K19" s="11"/>
      <c r="L19" s="11"/>
      <c r="M19" s="74"/>
    </row>
    <row r="20" spans="1:17" s="4" customFormat="1" ht="22.5" customHeight="1">
      <c r="A20" s="323">
        <v>1</v>
      </c>
      <c r="B20" s="336" t="s">
        <v>182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9">
        <v>25.27</v>
      </c>
    </row>
    <row r="21" spans="1:17" s="4" customFormat="1" ht="30" customHeight="1">
      <c r="A21" s="323">
        <v>2</v>
      </c>
      <c r="B21" s="338" t="s">
        <v>168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38</v>
      </c>
    </row>
    <row r="22" spans="1:17" s="4" customFormat="1" ht="15">
      <c r="A22" s="671" t="s">
        <v>456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3"/>
      <c r="L22" s="317"/>
      <c r="M22" s="73">
        <f>SUM(M20:M21)</f>
        <v>63.269999999999996</v>
      </c>
    </row>
    <row r="23" spans="1:17" s="4" customFormat="1" ht="15">
      <c r="A23" s="671" t="s">
        <v>169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M18+M22</f>
        <v>169.26999999999998</v>
      </c>
    </row>
    <row r="24" spans="1:17" s="4" customFormat="1" ht="15">
      <c r="C24" s="320"/>
      <c r="D24" s="320"/>
    </row>
    <row r="25" spans="1:17" s="4" customFormat="1" ht="15">
      <c r="A25" s="678" t="str">
        <f>CANAM!D25</f>
        <v>Nam Định, ngày      tháng      năm 2020</v>
      </c>
      <c r="B25" s="678"/>
      <c r="C25" s="678"/>
      <c r="D25" s="678"/>
      <c r="E25" s="678"/>
      <c r="F25" s="678"/>
      <c r="G25" s="678"/>
      <c r="H25" s="678"/>
      <c r="I25" s="678"/>
      <c r="J25" s="678"/>
      <c r="K25" s="678"/>
      <c r="L25" s="678"/>
      <c r="M25" s="678"/>
    </row>
    <row r="26" spans="1:17" s="1" customFormat="1" ht="34.5" customHeight="1">
      <c r="A26" s="674" t="s">
        <v>451</v>
      </c>
      <c r="B26" s="674"/>
      <c r="C26" s="674"/>
      <c r="D26" s="674" t="s">
        <v>448</v>
      </c>
      <c r="E26" s="674"/>
      <c r="F26" s="674"/>
      <c r="G26" s="674"/>
      <c r="H26" s="674"/>
      <c r="I26" s="675" t="s">
        <v>416</v>
      </c>
      <c r="J26" s="675"/>
      <c r="K26" s="675"/>
      <c r="L26" s="675"/>
      <c r="M26" s="675"/>
    </row>
    <row r="30" spans="1:17">
      <c r="N30" s="27"/>
    </row>
    <row r="31" spans="1:17">
      <c r="B31" s="26"/>
      <c r="C31" s="322"/>
      <c r="D31" s="322"/>
      <c r="E31" s="27"/>
      <c r="F31" s="27"/>
      <c r="G31" s="27"/>
      <c r="H31" s="27"/>
      <c r="I31" s="669"/>
      <c r="J31" s="669"/>
      <c r="K31" s="669"/>
      <c r="L31" s="669"/>
      <c r="M31" s="669"/>
      <c r="N31" s="27"/>
    </row>
    <row r="32" spans="1:17">
      <c r="A32" s="631" t="s">
        <v>449</v>
      </c>
      <c r="B32" s="631"/>
      <c r="C32" s="631"/>
      <c r="D32" s="315"/>
      <c r="E32" s="631" t="s">
        <v>68</v>
      </c>
      <c r="F32" s="631"/>
      <c r="G32" s="631"/>
      <c r="H32" s="631"/>
      <c r="I32" s="631" t="s">
        <v>308</v>
      </c>
      <c r="J32" s="631"/>
      <c r="K32" s="631"/>
      <c r="L32" s="631"/>
      <c r="M32" s="631"/>
      <c r="N32" s="27"/>
    </row>
    <row r="33" spans="2:14">
      <c r="B33" s="26"/>
      <c r="C33" s="322"/>
      <c r="D33" s="322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2:14">
      <c r="B35" s="28"/>
    </row>
  </sheetData>
  <mergeCells count="28">
    <mergeCell ref="D26:H26"/>
    <mergeCell ref="I31:M31"/>
    <mergeCell ref="A32:C32"/>
    <mergeCell ref="E32:H32"/>
    <mergeCell ref="I32:M32"/>
    <mergeCell ref="A26:C26"/>
    <mergeCell ref="I26:M26"/>
    <mergeCell ref="A18:K18"/>
    <mergeCell ref="A22:K22"/>
    <mergeCell ref="A23:K23"/>
    <mergeCell ref="A25:M25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3" zoomScale="85" zoomScaleNormal="85" workbookViewId="0">
      <selection activeCell="M22" sqref="M22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143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297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37.5" customHeight="1">
      <c r="A15" s="323">
        <v>1</v>
      </c>
      <c r="B15" s="333" t="s">
        <v>298</v>
      </c>
      <c r="C15" s="325" t="s">
        <v>350</v>
      </c>
      <c r="D15" s="325">
        <f>F15/15</f>
        <v>2</v>
      </c>
      <c r="E15" s="327">
        <v>10</v>
      </c>
      <c r="F15" s="334">
        <v>30</v>
      </c>
      <c r="G15" s="328"/>
      <c r="H15" s="328">
        <f>D15*2</f>
        <v>4</v>
      </c>
      <c r="I15" s="329">
        <f>IF(E15&lt;=40,1,IF(E15&lt;51,1.1,IF(E15&lt;61,1.2,IF(E15&lt;71,1.3,IF(E15&lt;81,1.4,IF(E15&lt;91,1.5,1.6))))))</f>
        <v>1</v>
      </c>
      <c r="J15" s="330"/>
      <c r="K15" s="331">
        <v>0.75</v>
      </c>
      <c r="L15" s="331">
        <v>1</v>
      </c>
      <c r="M15" s="488">
        <f t="shared" ref="M15" si="0">(F15*I15+H15*K15)*L15</f>
        <v>33</v>
      </c>
      <c r="N15" s="4">
        <f>49.5*1.2</f>
        <v>59.4</v>
      </c>
    </row>
    <row r="16" spans="1:17" s="4" customFormat="1" ht="40.5" customHeight="1">
      <c r="A16" s="323">
        <v>2</v>
      </c>
      <c r="B16" s="253" t="s">
        <v>299</v>
      </c>
      <c r="C16" s="325" t="s">
        <v>350</v>
      </c>
      <c r="D16" s="342">
        <f>F16/15</f>
        <v>2</v>
      </c>
      <c r="E16" s="334">
        <v>50</v>
      </c>
      <c r="F16" s="334">
        <v>30</v>
      </c>
      <c r="G16" s="328"/>
      <c r="H16" s="328">
        <f>D16*2</f>
        <v>4</v>
      </c>
      <c r="I16" s="329">
        <f>IF(E16&lt;=40,1,IF(E16&lt;51,1.1,IF(E16&lt;61,1.2,IF(E16&lt;71,1.3,IF(E16&lt;81,1.4,IF(E16&lt;91,1.5,1.6))))))</f>
        <v>1.1000000000000001</v>
      </c>
      <c r="J16" s="330"/>
      <c r="K16" s="331">
        <v>0.75</v>
      </c>
      <c r="L16" s="330">
        <v>1</v>
      </c>
      <c r="M16" s="488">
        <f>(F16*I16+H16*K16)*L16</f>
        <v>36</v>
      </c>
      <c r="Q16" s="4" t="s">
        <v>225</v>
      </c>
    </row>
    <row r="17" spans="1:14" s="4" customFormat="1" ht="40.5" customHeight="1">
      <c r="A17" s="323">
        <v>3</v>
      </c>
      <c r="B17" s="333" t="s">
        <v>300</v>
      </c>
      <c r="C17" s="325" t="s">
        <v>350</v>
      </c>
      <c r="D17" s="342">
        <f>F17/15</f>
        <v>3</v>
      </c>
      <c r="E17" s="344">
        <v>45</v>
      </c>
      <c r="F17" s="344">
        <v>45</v>
      </c>
      <c r="G17" s="328"/>
      <c r="H17" s="328">
        <f>D17*2</f>
        <v>6</v>
      </c>
      <c r="I17" s="329">
        <f>IF(E17&lt;=40,1,IF(E17&lt;51,1.1,IF(E17&lt;61,1.2,IF(E17&lt;71,1.3,IF(E17&lt;81,1.4,IF(E17&lt;91,1.5,1.6))))))</f>
        <v>1.1000000000000001</v>
      </c>
      <c r="J17" s="330"/>
      <c r="K17" s="331">
        <v>0.75</v>
      </c>
      <c r="L17" s="330">
        <v>1</v>
      </c>
      <c r="M17" s="488">
        <f>(F17*I17+H17*K17)*L17</f>
        <v>54.000000000000007</v>
      </c>
    </row>
    <row r="18" spans="1:14" s="4" customFormat="1" ht="23.25" customHeight="1">
      <c r="A18" s="671" t="s">
        <v>184</v>
      </c>
      <c r="B18" s="672"/>
      <c r="C18" s="672"/>
      <c r="D18" s="672"/>
      <c r="E18" s="672"/>
      <c r="F18" s="672"/>
      <c r="G18" s="672"/>
      <c r="H18" s="672"/>
      <c r="I18" s="672"/>
      <c r="J18" s="672"/>
      <c r="K18" s="673"/>
      <c r="L18" s="317"/>
      <c r="M18" s="529">
        <f>SUM(M15:M17)</f>
        <v>123</v>
      </c>
    </row>
    <row r="19" spans="1:14" s="4" customFormat="1" ht="22.5" customHeight="1">
      <c r="A19" s="10" t="s">
        <v>167</v>
      </c>
      <c r="B19" s="11"/>
      <c r="C19" s="316"/>
      <c r="D19" s="316"/>
      <c r="E19" s="11"/>
      <c r="F19" s="11"/>
      <c r="G19" s="11"/>
      <c r="H19" s="11"/>
      <c r="I19" s="11"/>
      <c r="J19" s="11"/>
      <c r="K19" s="11"/>
      <c r="L19" s="11"/>
      <c r="M19" s="74"/>
    </row>
    <row r="20" spans="1:14" s="4" customFormat="1" ht="30" customHeight="1">
      <c r="A20" s="323">
        <v>1</v>
      </c>
      <c r="B20" s="338" t="s">
        <v>168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7">
        <v>38</v>
      </c>
    </row>
    <row r="21" spans="1:14" s="4" customFormat="1" ht="30" customHeight="1">
      <c r="A21" s="486">
        <v>2</v>
      </c>
      <c r="B21" s="338" t="s">
        <v>424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0</v>
      </c>
    </row>
    <row r="22" spans="1:14" s="4" customFormat="1" ht="30" customHeight="1">
      <c r="A22" s="486">
        <v>3</v>
      </c>
      <c r="B22" s="338" t="s">
        <v>423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58.75</v>
      </c>
    </row>
    <row r="23" spans="1:14" s="4" customFormat="1" ht="15">
      <c r="A23" s="671" t="s">
        <v>456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SUM(M20:M22)</f>
        <v>96.75</v>
      </c>
    </row>
    <row r="24" spans="1:14" s="4" customFormat="1" ht="15">
      <c r="A24" s="671" t="s">
        <v>169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M18+M23</f>
        <v>219.75</v>
      </c>
    </row>
    <row r="25" spans="1:14" s="4" customFormat="1" ht="15">
      <c r="C25" s="320"/>
      <c r="D25" s="320"/>
    </row>
    <row r="26" spans="1:14" s="4" customFormat="1" ht="15">
      <c r="A26" s="678" t="str">
        <f>CANAM!D25</f>
        <v>Nam Định, ngày      tháng      năm 2020</v>
      </c>
      <c r="B26" s="678"/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</row>
    <row r="27" spans="1:14" s="1" customFormat="1" ht="34.5" customHeight="1">
      <c r="A27" s="674" t="s">
        <v>451</v>
      </c>
      <c r="B27" s="674"/>
      <c r="C27" s="674"/>
      <c r="D27" s="674" t="s">
        <v>448</v>
      </c>
      <c r="E27" s="674"/>
      <c r="F27" s="674"/>
      <c r="G27" s="674"/>
      <c r="H27" s="674"/>
      <c r="I27" s="675" t="s">
        <v>416</v>
      </c>
      <c r="J27" s="675"/>
      <c r="K27" s="675"/>
      <c r="L27" s="675"/>
      <c r="M27" s="675"/>
    </row>
    <row r="31" spans="1:14">
      <c r="N31" s="27"/>
    </row>
    <row r="32" spans="1:14">
      <c r="B32" s="26"/>
      <c r="C32" s="322"/>
      <c r="D32" s="322"/>
      <c r="E32" s="27"/>
      <c r="F32" s="27"/>
      <c r="G32" s="27"/>
      <c r="H32" s="27"/>
      <c r="I32" s="669"/>
      <c r="J32" s="669"/>
      <c r="K32" s="669"/>
      <c r="L32" s="669"/>
      <c r="M32" s="669"/>
      <c r="N32" s="27"/>
    </row>
    <row r="33" spans="1:14">
      <c r="A33" s="631" t="s">
        <v>449</v>
      </c>
      <c r="B33" s="631"/>
      <c r="C33" s="631"/>
      <c r="D33" s="315"/>
      <c r="E33" s="631" t="s">
        <v>68</v>
      </c>
      <c r="F33" s="631"/>
      <c r="G33" s="631"/>
      <c r="H33" s="631"/>
      <c r="I33" s="631" t="s">
        <v>308</v>
      </c>
      <c r="J33" s="631"/>
      <c r="K33" s="631"/>
      <c r="L33" s="631"/>
      <c r="M33" s="631"/>
      <c r="N33" s="27"/>
    </row>
    <row r="34" spans="1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8"/>
    </row>
  </sheetData>
  <mergeCells count="28">
    <mergeCell ref="D27:H27"/>
    <mergeCell ref="I32:M32"/>
    <mergeCell ref="A33:C33"/>
    <mergeCell ref="E33:H33"/>
    <mergeCell ref="I33:M33"/>
    <mergeCell ref="A27:C27"/>
    <mergeCell ref="I27:M27"/>
    <mergeCell ref="A18:K18"/>
    <mergeCell ref="A23:K23"/>
    <mergeCell ref="A24:K24"/>
    <mergeCell ref="A26:M26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7" zoomScale="115" zoomScaleNormal="115" workbookViewId="0">
      <selection activeCell="D13" sqref="D13"/>
    </sheetView>
  </sheetViews>
  <sheetFormatPr defaultColWidth="9" defaultRowHeight="15.75"/>
  <cols>
    <col min="1" max="1" width="8.5703125" style="29" customWidth="1"/>
    <col min="2" max="2" width="24.5703125" style="29" customWidth="1"/>
    <col min="3" max="3" width="17.85546875" style="29" customWidth="1"/>
    <col min="4" max="4" width="7.7109375" style="29" customWidth="1"/>
    <col min="5" max="5" width="7" style="29" customWidth="1"/>
    <col min="6" max="6" width="7.140625" style="29" customWidth="1"/>
    <col min="7" max="7" width="11.42578125" style="29" customWidth="1"/>
    <col min="8" max="8" width="12.7109375" style="29" customWidth="1"/>
    <col min="9" max="12" width="9" style="29"/>
    <col min="13" max="13" width="12.5703125" style="29" customWidth="1"/>
    <col min="14" max="16384" width="9" style="29"/>
  </cols>
  <sheetData>
    <row r="1" spans="1:18">
      <c r="A1" s="38" t="s">
        <v>0</v>
      </c>
      <c r="H1" s="49" t="s">
        <v>70</v>
      </c>
    </row>
    <row r="2" spans="1:18">
      <c r="A2" s="39" t="s">
        <v>2</v>
      </c>
      <c r="B2" s="38" t="s">
        <v>71</v>
      </c>
    </row>
    <row r="3" spans="1:18">
      <c r="A3" s="39" t="s">
        <v>4</v>
      </c>
      <c r="B3" s="38" t="s">
        <v>346</v>
      </c>
    </row>
    <row r="4" spans="1:18">
      <c r="A4" s="39"/>
      <c r="B4" s="38"/>
    </row>
    <row r="5" spans="1:18" ht="38.25" customHeight="1">
      <c r="A5" s="638" t="s">
        <v>73</v>
      </c>
      <c r="B5" s="638"/>
      <c r="C5" s="638"/>
      <c r="D5" s="638"/>
      <c r="E5" s="638"/>
      <c r="F5" s="638"/>
      <c r="G5" s="638"/>
      <c r="H5" s="638"/>
    </row>
    <row r="6" spans="1:18" ht="20.25" customHeight="1">
      <c r="A6" s="631" t="s">
        <v>415</v>
      </c>
      <c r="B6" s="631"/>
      <c r="C6" s="631"/>
      <c r="D6" s="631"/>
      <c r="E6" s="631"/>
      <c r="F6" s="631"/>
      <c r="G6" s="631"/>
      <c r="H6" s="631"/>
      <c r="L6" s="67"/>
      <c r="M6" s="68"/>
      <c r="N6" s="68"/>
      <c r="O6" s="68"/>
      <c r="P6" s="68"/>
      <c r="Q6" s="68"/>
      <c r="R6" s="67"/>
    </row>
    <row r="7" spans="1:18" ht="10.5" customHeight="1">
      <c r="L7" s="67"/>
      <c r="M7" s="67"/>
      <c r="N7" s="67"/>
      <c r="O7" s="67"/>
      <c r="P7" s="67"/>
      <c r="Q7" s="67"/>
      <c r="R7" s="67"/>
    </row>
    <row r="8" spans="1:18" ht="72" customHeight="1">
      <c r="A8" s="40" t="s">
        <v>74</v>
      </c>
      <c r="B8" s="40" t="s">
        <v>75</v>
      </c>
      <c r="C8" s="40" t="s">
        <v>76</v>
      </c>
      <c r="D8" s="40" t="s">
        <v>10</v>
      </c>
      <c r="E8" s="40" t="s">
        <v>77</v>
      </c>
      <c r="F8" s="40" t="s">
        <v>78</v>
      </c>
      <c r="G8" s="40" t="s">
        <v>79</v>
      </c>
      <c r="H8" s="40" t="s">
        <v>58</v>
      </c>
      <c r="L8" s="64"/>
      <c r="M8" s="65"/>
      <c r="N8" s="64"/>
      <c r="O8" s="64"/>
      <c r="P8" s="64"/>
      <c r="Q8" s="64"/>
      <c r="R8" s="64"/>
    </row>
    <row r="9" spans="1:18" ht="26.25" customHeight="1">
      <c r="A9" s="130">
        <v>1</v>
      </c>
      <c r="B9" s="131" t="s">
        <v>81</v>
      </c>
      <c r="C9" s="131"/>
      <c r="D9" s="131"/>
      <c r="E9" s="131"/>
      <c r="F9" s="131"/>
      <c r="G9" s="149"/>
      <c r="H9" s="150"/>
      <c r="L9" s="64"/>
      <c r="M9" s="65"/>
      <c r="N9" s="64"/>
      <c r="O9" s="64"/>
      <c r="P9" s="64"/>
      <c r="Q9" s="64"/>
      <c r="R9" s="64"/>
    </row>
    <row r="10" spans="1:18" ht="26.25" customHeight="1">
      <c r="A10" s="133"/>
      <c r="B10" s="132"/>
      <c r="C10" s="132" t="s">
        <v>413</v>
      </c>
      <c r="D10" s="132">
        <v>20</v>
      </c>
      <c r="E10" s="132">
        <v>2</v>
      </c>
      <c r="F10" s="132">
        <v>1.5</v>
      </c>
      <c r="G10" s="532">
        <f>D10*E10*F10</f>
        <v>60</v>
      </c>
      <c r="H10" s="151"/>
      <c r="L10" s="64"/>
      <c r="M10" s="65"/>
      <c r="N10" s="64"/>
      <c r="O10" s="64"/>
      <c r="P10" s="64"/>
      <c r="Q10" s="64"/>
      <c r="R10" s="64"/>
    </row>
    <row r="11" spans="1:18" ht="26.25" customHeight="1">
      <c r="A11" s="134">
        <v>2</v>
      </c>
      <c r="B11" s="689" t="s">
        <v>80</v>
      </c>
      <c r="C11" s="690"/>
      <c r="D11" s="691"/>
      <c r="E11" s="135" t="s">
        <v>189</v>
      </c>
      <c r="F11" s="135" t="s">
        <v>189</v>
      </c>
      <c r="G11" s="533"/>
      <c r="H11" s="229"/>
      <c r="L11" s="64"/>
      <c r="M11" s="65"/>
      <c r="N11" s="64"/>
      <c r="O11" s="64"/>
      <c r="P11" s="64"/>
      <c r="Q11" s="64"/>
      <c r="R11" s="64"/>
    </row>
    <row r="12" spans="1:18" ht="26.25" customHeight="1">
      <c r="A12" s="440"/>
      <c r="B12" s="441"/>
      <c r="C12" s="442" t="s">
        <v>371</v>
      </c>
      <c r="D12" s="445">
        <v>16</v>
      </c>
      <c r="E12" s="443">
        <v>2</v>
      </c>
      <c r="F12" s="443">
        <v>1.5</v>
      </c>
      <c r="G12" s="532">
        <f>D12*E12*F12</f>
        <v>48</v>
      </c>
      <c r="H12" s="444"/>
      <c r="L12" s="64"/>
      <c r="M12" s="65"/>
      <c r="N12" s="64"/>
      <c r="O12" s="64"/>
      <c r="P12" s="64"/>
      <c r="Q12" s="64"/>
      <c r="R12" s="64"/>
    </row>
    <row r="13" spans="1:18" ht="26.25" customHeight="1">
      <c r="A13" s="138"/>
      <c r="B13" s="139"/>
      <c r="C13" s="139" t="s">
        <v>365</v>
      </c>
      <c r="D13" s="139">
        <v>11</v>
      </c>
      <c r="E13" s="139">
        <v>2</v>
      </c>
      <c r="F13" s="139">
        <v>1.5</v>
      </c>
      <c r="G13" s="534">
        <f>D13*E13*F13</f>
        <v>33</v>
      </c>
      <c r="H13" s="152"/>
      <c r="L13" s="64"/>
      <c r="M13" s="65"/>
      <c r="N13" s="64"/>
      <c r="O13" s="64"/>
      <c r="P13" s="64"/>
      <c r="Q13" s="64"/>
      <c r="R13" s="64"/>
    </row>
    <row r="14" spans="1:18" ht="25.5" customHeight="1">
      <c r="A14" s="140"/>
      <c r="B14" s="141" t="s">
        <v>19</v>
      </c>
      <c r="C14" s="142"/>
      <c r="D14" s="142"/>
      <c r="E14" s="142"/>
      <c r="F14" s="142"/>
      <c r="G14" s="535">
        <f>SUM(G10:G13)</f>
        <v>141</v>
      </c>
      <c r="H14" s="142"/>
      <c r="L14" s="64"/>
      <c r="M14" s="64"/>
      <c r="N14" s="64"/>
      <c r="O14" s="64"/>
      <c r="P14" s="64"/>
      <c r="Q14" s="64"/>
      <c r="R14" s="64"/>
    </row>
    <row r="15" spans="1:18">
      <c r="L15" s="64"/>
      <c r="M15" s="64"/>
      <c r="N15" s="64"/>
      <c r="O15" s="64"/>
      <c r="P15" s="64"/>
      <c r="Q15" s="64"/>
      <c r="R15" s="64"/>
    </row>
    <row r="16" spans="1:18">
      <c r="D16" s="637" t="str">
        <f>CANAM!D25</f>
        <v>Nam Định, ngày      tháng      năm 2020</v>
      </c>
      <c r="E16" s="637"/>
      <c r="F16" s="637"/>
      <c r="G16" s="637"/>
      <c r="H16" s="637"/>
      <c r="L16" s="64"/>
      <c r="M16" s="64"/>
      <c r="N16" s="64"/>
      <c r="O16" s="64"/>
      <c r="P16" s="64"/>
      <c r="Q16" s="64"/>
      <c r="R16" s="64"/>
    </row>
    <row r="17" spans="1:18" ht="18.75" customHeight="1">
      <c r="A17" s="631" t="s">
        <v>451</v>
      </c>
      <c r="B17" s="631"/>
      <c r="C17" s="631" t="s">
        <v>448</v>
      </c>
      <c r="D17" s="631"/>
      <c r="E17" s="631"/>
      <c r="F17" s="631" t="s">
        <v>416</v>
      </c>
      <c r="G17" s="631"/>
      <c r="H17" s="631"/>
      <c r="L17" s="64"/>
      <c r="M17" s="64"/>
      <c r="N17" s="64"/>
      <c r="O17" s="64"/>
      <c r="P17" s="64"/>
      <c r="Q17" s="64"/>
      <c r="R17" s="64"/>
    </row>
    <row r="18" spans="1:18">
      <c r="L18" s="64"/>
      <c r="M18" s="65"/>
      <c r="N18" s="64"/>
      <c r="O18" s="64"/>
      <c r="P18" s="64"/>
      <c r="Q18" s="64"/>
      <c r="R18" s="64"/>
    </row>
    <row r="19" spans="1:18">
      <c r="L19" s="64"/>
      <c r="M19" s="64"/>
      <c r="N19" s="64"/>
      <c r="O19" s="64"/>
      <c r="P19" s="64"/>
      <c r="Q19" s="64"/>
      <c r="R19" s="64"/>
    </row>
    <row r="20" spans="1:18">
      <c r="L20" s="64"/>
      <c r="M20" s="64"/>
      <c r="N20" s="64"/>
      <c r="O20" s="64"/>
      <c r="P20" s="64"/>
      <c r="Q20" s="64"/>
      <c r="R20" s="64"/>
    </row>
    <row r="21" spans="1:18">
      <c r="L21" s="64"/>
      <c r="M21" s="64"/>
      <c r="N21" s="64"/>
      <c r="O21" s="64"/>
      <c r="P21" s="64"/>
      <c r="Q21" s="64"/>
      <c r="R21" s="64"/>
    </row>
    <row r="22" spans="1:18">
      <c r="L22" s="64"/>
      <c r="M22" s="64"/>
      <c r="N22" s="64"/>
      <c r="O22" s="64"/>
      <c r="P22" s="64"/>
      <c r="Q22" s="64"/>
      <c r="R22" s="64"/>
    </row>
    <row r="23" spans="1:18">
      <c r="L23" s="64"/>
      <c r="M23" s="64"/>
      <c r="N23" s="64"/>
      <c r="O23" s="64"/>
      <c r="P23" s="64"/>
      <c r="Q23" s="64"/>
      <c r="R23" s="64"/>
    </row>
    <row r="24" spans="1:18">
      <c r="A24" s="631" t="s">
        <v>449</v>
      </c>
      <c r="B24" s="631"/>
      <c r="C24" s="631" t="s">
        <v>68</v>
      </c>
      <c r="D24" s="631"/>
      <c r="E24" s="631"/>
      <c r="F24" s="631" t="s">
        <v>308</v>
      </c>
      <c r="G24" s="631"/>
      <c r="H24" s="631"/>
      <c r="I24" s="2"/>
      <c r="J24" s="2"/>
      <c r="N24" s="64"/>
      <c r="O24" s="64"/>
      <c r="P24" s="64"/>
      <c r="Q24" s="64"/>
      <c r="R24" s="64"/>
    </row>
    <row r="25" spans="1:18">
      <c r="L25" s="64"/>
      <c r="M25" s="64"/>
      <c r="N25" s="64"/>
      <c r="O25" s="64"/>
      <c r="P25" s="64"/>
      <c r="Q25" s="64"/>
      <c r="R25" s="64"/>
    </row>
    <row r="26" spans="1:18">
      <c r="L26" s="64"/>
      <c r="M26" s="64"/>
      <c r="N26" s="64"/>
      <c r="O26" s="64"/>
      <c r="P26" s="64"/>
      <c r="Q26" s="64"/>
      <c r="R26" s="64"/>
    </row>
    <row r="27" spans="1:18">
      <c r="L27" s="64"/>
      <c r="M27" s="64"/>
      <c r="N27" s="64"/>
      <c r="O27" s="64"/>
      <c r="P27" s="64"/>
      <c r="Q27" s="64"/>
      <c r="R27" s="64"/>
    </row>
    <row r="28" spans="1:18">
      <c r="L28" s="64"/>
      <c r="M28" s="64"/>
      <c r="N28" s="64"/>
      <c r="O28" s="64"/>
      <c r="P28" s="64"/>
      <c r="Q28" s="64"/>
      <c r="R28" s="64"/>
    </row>
    <row r="29" spans="1:18">
      <c r="L29" s="64"/>
      <c r="M29" s="64"/>
      <c r="N29" s="64"/>
      <c r="O29" s="64"/>
      <c r="P29" s="64"/>
      <c r="Q29" s="64"/>
      <c r="R29" s="64"/>
    </row>
    <row r="30" spans="1:18">
      <c r="L30" s="64"/>
      <c r="M30" s="64"/>
      <c r="N30" s="64"/>
      <c r="O30" s="64"/>
      <c r="P30" s="64"/>
      <c r="Q30" s="64"/>
      <c r="R30" s="64"/>
    </row>
    <row r="31" spans="1:18">
      <c r="L31" s="64"/>
      <c r="M31" s="64"/>
      <c r="N31" s="64"/>
      <c r="O31" s="64"/>
      <c r="P31" s="64"/>
      <c r="Q31" s="64"/>
      <c r="R31" s="64"/>
    </row>
    <row r="32" spans="1:18">
      <c r="L32" s="64"/>
      <c r="M32" s="64"/>
      <c r="N32" s="64"/>
      <c r="O32" s="64"/>
      <c r="P32" s="64"/>
      <c r="Q32" s="64"/>
      <c r="R32" s="64"/>
    </row>
    <row r="33" spans="12:18">
      <c r="L33" s="64"/>
      <c r="M33" s="64"/>
      <c r="N33" s="64"/>
      <c r="O33" s="64"/>
      <c r="P33" s="64"/>
      <c r="Q33" s="64"/>
      <c r="R33" s="64"/>
    </row>
    <row r="34" spans="12:18">
      <c r="L34" s="64"/>
      <c r="M34" s="64"/>
      <c r="N34" s="64"/>
      <c r="O34" s="64"/>
      <c r="P34" s="64"/>
      <c r="Q34" s="64"/>
      <c r="R34" s="64"/>
    </row>
    <row r="35" spans="12:18">
      <c r="L35" s="64"/>
      <c r="M35" s="64"/>
      <c r="N35" s="64"/>
      <c r="O35" s="64"/>
      <c r="P35" s="64"/>
      <c r="Q35" s="64"/>
      <c r="R35" s="64"/>
    </row>
    <row r="36" spans="12:18">
      <c r="L36" s="64"/>
      <c r="M36" s="64"/>
      <c r="N36" s="64"/>
      <c r="O36" s="64"/>
      <c r="P36" s="64"/>
      <c r="Q36" s="64"/>
      <c r="R36" s="64"/>
    </row>
    <row r="37" spans="12:18">
      <c r="L37" s="64"/>
      <c r="M37" s="64"/>
      <c r="N37" s="64"/>
      <c r="O37" s="64"/>
      <c r="P37" s="64"/>
      <c r="Q37" s="64"/>
      <c r="R37" s="64"/>
    </row>
    <row r="38" spans="12:18">
      <c r="L38" s="64"/>
      <c r="M38" s="64"/>
      <c r="N38" s="64"/>
      <c r="O38" s="64"/>
      <c r="P38" s="64"/>
      <c r="Q38" s="64"/>
      <c r="R38" s="64"/>
    </row>
    <row r="39" spans="12:18">
      <c r="L39" s="64"/>
      <c r="M39" s="64"/>
      <c r="N39" s="64"/>
      <c r="O39" s="64"/>
      <c r="P39" s="64"/>
      <c r="Q39" s="64"/>
      <c r="R39" s="64"/>
    </row>
    <row r="40" spans="12:18">
      <c r="L40" s="64"/>
      <c r="M40" s="64"/>
      <c r="N40" s="64"/>
      <c r="O40" s="64"/>
      <c r="P40" s="64"/>
      <c r="Q40" s="64"/>
      <c r="R40" s="64"/>
    </row>
    <row r="41" spans="12:18">
      <c r="L41" s="64"/>
      <c r="M41" s="64"/>
      <c r="N41" s="64"/>
      <c r="O41" s="64"/>
      <c r="P41" s="64"/>
      <c r="Q41" s="64"/>
      <c r="R41" s="64"/>
    </row>
    <row r="42" spans="12:18">
      <c r="L42" s="64"/>
      <c r="M42" s="64"/>
      <c r="N42" s="64"/>
      <c r="O42" s="64"/>
      <c r="P42" s="64"/>
      <c r="Q42" s="64"/>
      <c r="R42" s="64"/>
    </row>
  </sheetData>
  <mergeCells count="10">
    <mergeCell ref="F24:H24"/>
    <mergeCell ref="A5:H5"/>
    <mergeCell ref="A6:H6"/>
    <mergeCell ref="A17:B17"/>
    <mergeCell ref="C17:E17"/>
    <mergeCell ref="F17:H17"/>
    <mergeCell ref="B11:D11"/>
    <mergeCell ref="C24:E24"/>
    <mergeCell ref="A24:B24"/>
    <mergeCell ref="D16:H16"/>
  </mergeCells>
  <pageMargins left="0.26" right="0.22" top="0.47" bottom="1" header="0.28000000000000003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zoomScale="115" zoomScaleNormal="115" workbookViewId="0">
      <selection activeCell="D19" sqref="D19"/>
    </sheetView>
  </sheetViews>
  <sheetFormatPr defaultRowHeight="15.75"/>
  <cols>
    <col min="1" max="1" width="4.28515625" style="29" customWidth="1"/>
    <col min="2" max="2" width="33.28515625" style="29" customWidth="1"/>
    <col min="3" max="3" width="12.42578125" style="29" customWidth="1"/>
    <col min="4" max="4" width="6.5703125" style="29" customWidth="1"/>
    <col min="5" max="5" width="7.28515625" style="29" customWidth="1"/>
    <col min="6" max="6" width="6.5703125" style="29" customWidth="1"/>
    <col min="7" max="7" width="14.85546875" style="29" customWidth="1"/>
    <col min="8" max="8" width="11.5703125" style="29" customWidth="1"/>
    <col min="9" max="256" width="9" style="29"/>
    <col min="257" max="257" width="3.42578125" style="29" customWidth="1"/>
    <col min="258" max="258" width="30.28515625" style="29" customWidth="1"/>
    <col min="259" max="259" width="10.85546875" style="29" customWidth="1"/>
    <col min="260" max="262" width="6.5703125" style="29" customWidth="1"/>
    <col min="263" max="263" width="13.5703125" style="29" customWidth="1"/>
    <col min="264" max="264" width="10.140625" style="29" customWidth="1"/>
    <col min="265" max="512" width="9" style="29"/>
    <col min="513" max="513" width="3.42578125" style="29" customWidth="1"/>
    <col min="514" max="514" width="30.28515625" style="29" customWidth="1"/>
    <col min="515" max="515" width="10.85546875" style="29" customWidth="1"/>
    <col min="516" max="518" width="6.5703125" style="29" customWidth="1"/>
    <col min="519" max="519" width="13.5703125" style="29" customWidth="1"/>
    <col min="520" max="520" width="10.140625" style="29" customWidth="1"/>
    <col min="521" max="768" width="9" style="29"/>
    <col min="769" max="769" width="3.42578125" style="29" customWidth="1"/>
    <col min="770" max="770" width="30.28515625" style="29" customWidth="1"/>
    <col min="771" max="771" width="10.85546875" style="29" customWidth="1"/>
    <col min="772" max="774" width="6.5703125" style="29" customWidth="1"/>
    <col min="775" max="775" width="13.5703125" style="29" customWidth="1"/>
    <col min="776" max="776" width="10.140625" style="29" customWidth="1"/>
    <col min="777" max="1024" width="9" style="29"/>
    <col min="1025" max="1025" width="3.42578125" style="29" customWidth="1"/>
    <col min="1026" max="1026" width="30.28515625" style="29" customWidth="1"/>
    <col min="1027" max="1027" width="10.85546875" style="29" customWidth="1"/>
    <col min="1028" max="1030" width="6.5703125" style="29" customWidth="1"/>
    <col min="1031" max="1031" width="13.5703125" style="29" customWidth="1"/>
    <col min="1032" max="1032" width="10.140625" style="29" customWidth="1"/>
    <col min="1033" max="1280" width="9" style="29"/>
    <col min="1281" max="1281" width="3.42578125" style="29" customWidth="1"/>
    <col min="1282" max="1282" width="30.28515625" style="29" customWidth="1"/>
    <col min="1283" max="1283" width="10.85546875" style="29" customWidth="1"/>
    <col min="1284" max="1286" width="6.5703125" style="29" customWidth="1"/>
    <col min="1287" max="1287" width="13.5703125" style="29" customWidth="1"/>
    <col min="1288" max="1288" width="10.140625" style="29" customWidth="1"/>
    <col min="1289" max="1536" width="9" style="29"/>
    <col min="1537" max="1537" width="3.42578125" style="29" customWidth="1"/>
    <col min="1538" max="1538" width="30.28515625" style="29" customWidth="1"/>
    <col min="1539" max="1539" width="10.85546875" style="29" customWidth="1"/>
    <col min="1540" max="1542" width="6.5703125" style="29" customWidth="1"/>
    <col min="1543" max="1543" width="13.5703125" style="29" customWidth="1"/>
    <col min="1544" max="1544" width="10.140625" style="29" customWidth="1"/>
    <col min="1545" max="1792" width="9" style="29"/>
    <col min="1793" max="1793" width="3.42578125" style="29" customWidth="1"/>
    <col min="1794" max="1794" width="30.28515625" style="29" customWidth="1"/>
    <col min="1795" max="1795" width="10.85546875" style="29" customWidth="1"/>
    <col min="1796" max="1798" width="6.5703125" style="29" customWidth="1"/>
    <col min="1799" max="1799" width="13.5703125" style="29" customWidth="1"/>
    <col min="1800" max="1800" width="10.140625" style="29" customWidth="1"/>
    <col min="1801" max="2048" width="9" style="29"/>
    <col min="2049" max="2049" width="3.42578125" style="29" customWidth="1"/>
    <col min="2050" max="2050" width="30.28515625" style="29" customWidth="1"/>
    <col min="2051" max="2051" width="10.85546875" style="29" customWidth="1"/>
    <col min="2052" max="2054" width="6.5703125" style="29" customWidth="1"/>
    <col min="2055" max="2055" width="13.5703125" style="29" customWidth="1"/>
    <col min="2056" max="2056" width="10.140625" style="29" customWidth="1"/>
    <col min="2057" max="2304" width="9" style="29"/>
    <col min="2305" max="2305" width="3.42578125" style="29" customWidth="1"/>
    <col min="2306" max="2306" width="30.28515625" style="29" customWidth="1"/>
    <col min="2307" max="2307" width="10.85546875" style="29" customWidth="1"/>
    <col min="2308" max="2310" width="6.5703125" style="29" customWidth="1"/>
    <col min="2311" max="2311" width="13.5703125" style="29" customWidth="1"/>
    <col min="2312" max="2312" width="10.140625" style="29" customWidth="1"/>
    <col min="2313" max="2560" width="9" style="29"/>
    <col min="2561" max="2561" width="3.42578125" style="29" customWidth="1"/>
    <col min="2562" max="2562" width="30.28515625" style="29" customWidth="1"/>
    <col min="2563" max="2563" width="10.85546875" style="29" customWidth="1"/>
    <col min="2564" max="2566" width="6.5703125" style="29" customWidth="1"/>
    <col min="2567" max="2567" width="13.5703125" style="29" customWidth="1"/>
    <col min="2568" max="2568" width="10.140625" style="29" customWidth="1"/>
    <col min="2569" max="2816" width="9" style="29"/>
    <col min="2817" max="2817" width="3.42578125" style="29" customWidth="1"/>
    <col min="2818" max="2818" width="30.28515625" style="29" customWidth="1"/>
    <col min="2819" max="2819" width="10.85546875" style="29" customWidth="1"/>
    <col min="2820" max="2822" width="6.5703125" style="29" customWidth="1"/>
    <col min="2823" max="2823" width="13.5703125" style="29" customWidth="1"/>
    <col min="2824" max="2824" width="10.140625" style="29" customWidth="1"/>
    <col min="2825" max="3072" width="9" style="29"/>
    <col min="3073" max="3073" width="3.42578125" style="29" customWidth="1"/>
    <col min="3074" max="3074" width="30.28515625" style="29" customWidth="1"/>
    <col min="3075" max="3075" width="10.85546875" style="29" customWidth="1"/>
    <col min="3076" max="3078" width="6.5703125" style="29" customWidth="1"/>
    <col min="3079" max="3079" width="13.5703125" style="29" customWidth="1"/>
    <col min="3080" max="3080" width="10.140625" style="29" customWidth="1"/>
    <col min="3081" max="3328" width="9" style="29"/>
    <col min="3329" max="3329" width="3.42578125" style="29" customWidth="1"/>
    <col min="3330" max="3330" width="30.28515625" style="29" customWidth="1"/>
    <col min="3331" max="3331" width="10.85546875" style="29" customWidth="1"/>
    <col min="3332" max="3334" width="6.5703125" style="29" customWidth="1"/>
    <col min="3335" max="3335" width="13.5703125" style="29" customWidth="1"/>
    <col min="3336" max="3336" width="10.140625" style="29" customWidth="1"/>
    <col min="3337" max="3584" width="9" style="29"/>
    <col min="3585" max="3585" width="3.42578125" style="29" customWidth="1"/>
    <col min="3586" max="3586" width="30.28515625" style="29" customWidth="1"/>
    <col min="3587" max="3587" width="10.85546875" style="29" customWidth="1"/>
    <col min="3588" max="3590" width="6.5703125" style="29" customWidth="1"/>
    <col min="3591" max="3591" width="13.5703125" style="29" customWidth="1"/>
    <col min="3592" max="3592" width="10.140625" style="29" customWidth="1"/>
    <col min="3593" max="3840" width="9" style="29"/>
    <col min="3841" max="3841" width="3.42578125" style="29" customWidth="1"/>
    <col min="3842" max="3842" width="30.28515625" style="29" customWidth="1"/>
    <col min="3843" max="3843" width="10.85546875" style="29" customWidth="1"/>
    <col min="3844" max="3846" width="6.5703125" style="29" customWidth="1"/>
    <col min="3847" max="3847" width="13.5703125" style="29" customWidth="1"/>
    <col min="3848" max="3848" width="10.140625" style="29" customWidth="1"/>
    <col min="3849" max="4096" width="9" style="29"/>
    <col min="4097" max="4097" width="3.42578125" style="29" customWidth="1"/>
    <col min="4098" max="4098" width="30.28515625" style="29" customWidth="1"/>
    <col min="4099" max="4099" width="10.85546875" style="29" customWidth="1"/>
    <col min="4100" max="4102" width="6.5703125" style="29" customWidth="1"/>
    <col min="4103" max="4103" width="13.5703125" style="29" customWidth="1"/>
    <col min="4104" max="4104" width="10.140625" style="29" customWidth="1"/>
    <col min="4105" max="4352" width="9" style="29"/>
    <col min="4353" max="4353" width="3.42578125" style="29" customWidth="1"/>
    <col min="4354" max="4354" width="30.28515625" style="29" customWidth="1"/>
    <col min="4355" max="4355" width="10.85546875" style="29" customWidth="1"/>
    <col min="4356" max="4358" width="6.5703125" style="29" customWidth="1"/>
    <col min="4359" max="4359" width="13.5703125" style="29" customWidth="1"/>
    <col min="4360" max="4360" width="10.140625" style="29" customWidth="1"/>
    <col min="4361" max="4608" width="9" style="29"/>
    <col min="4609" max="4609" width="3.42578125" style="29" customWidth="1"/>
    <col min="4610" max="4610" width="30.28515625" style="29" customWidth="1"/>
    <col min="4611" max="4611" width="10.85546875" style="29" customWidth="1"/>
    <col min="4612" max="4614" width="6.5703125" style="29" customWidth="1"/>
    <col min="4615" max="4615" width="13.5703125" style="29" customWidth="1"/>
    <col min="4616" max="4616" width="10.140625" style="29" customWidth="1"/>
    <col min="4617" max="4864" width="9" style="29"/>
    <col min="4865" max="4865" width="3.42578125" style="29" customWidth="1"/>
    <col min="4866" max="4866" width="30.28515625" style="29" customWidth="1"/>
    <col min="4867" max="4867" width="10.85546875" style="29" customWidth="1"/>
    <col min="4868" max="4870" width="6.5703125" style="29" customWidth="1"/>
    <col min="4871" max="4871" width="13.5703125" style="29" customWidth="1"/>
    <col min="4872" max="4872" width="10.140625" style="29" customWidth="1"/>
    <col min="4873" max="5120" width="9" style="29"/>
    <col min="5121" max="5121" width="3.42578125" style="29" customWidth="1"/>
    <col min="5122" max="5122" width="30.28515625" style="29" customWidth="1"/>
    <col min="5123" max="5123" width="10.85546875" style="29" customWidth="1"/>
    <col min="5124" max="5126" width="6.5703125" style="29" customWidth="1"/>
    <col min="5127" max="5127" width="13.5703125" style="29" customWidth="1"/>
    <col min="5128" max="5128" width="10.140625" style="29" customWidth="1"/>
    <col min="5129" max="5376" width="9" style="29"/>
    <col min="5377" max="5377" width="3.42578125" style="29" customWidth="1"/>
    <col min="5378" max="5378" width="30.28515625" style="29" customWidth="1"/>
    <col min="5379" max="5379" width="10.85546875" style="29" customWidth="1"/>
    <col min="5380" max="5382" width="6.5703125" style="29" customWidth="1"/>
    <col min="5383" max="5383" width="13.5703125" style="29" customWidth="1"/>
    <col min="5384" max="5384" width="10.140625" style="29" customWidth="1"/>
    <col min="5385" max="5632" width="9" style="29"/>
    <col min="5633" max="5633" width="3.42578125" style="29" customWidth="1"/>
    <col min="5634" max="5634" width="30.28515625" style="29" customWidth="1"/>
    <col min="5635" max="5635" width="10.85546875" style="29" customWidth="1"/>
    <col min="5636" max="5638" width="6.5703125" style="29" customWidth="1"/>
    <col min="5639" max="5639" width="13.5703125" style="29" customWidth="1"/>
    <col min="5640" max="5640" width="10.140625" style="29" customWidth="1"/>
    <col min="5641" max="5888" width="9" style="29"/>
    <col min="5889" max="5889" width="3.42578125" style="29" customWidth="1"/>
    <col min="5890" max="5890" width="30.28515625" style="29" customWidth="1"/>
    <col min="5891" max="5891" width="10.85546875" style="29" customWidth="1"/>
    <col min="5892" max="5894" width="6.5703125" style="29" customWidth="1"/>
    <col min="5895" max="5895" width="13.5703125" style="29" customWidth="1"/>
    <col min="5896" max="5896" width="10.140625" style="29" customWidth="1"/>
    <col min="5897" max="6144" width="9" style="29"/>
    <col min="6145" max="6145" width="3.42578125" style="29" customWidth="1"/>
    <col min="6146" max="6146" width="30.28515625" style="29" customWidth="1"/>
    <col min="6147" max="6147" width="10.85546875" style="29" customWidth="1"/>
    <col min="6148" max="6150" width="6.5703125" style="29" customWidth="1"/>
    <col min="6151" max="6151" width="13.5703125" style="29" customWidth="1"/>
    <col min="6152" max="6152" width="10.140625" style="29" customWidth="1"/>
    <col min="6153" max="6400" width="9" style="29"/>
    <col min="6401" max="6401" width="3.42578125" style="29" customWidth="1"/>
    <col min="6402" max="6402" width="30.28515625" style="29" customWidth="1"/>
    <col min="6403" max="6403" width="10.85546875" style="29" customWidth="1"/>
    <col min="6404" max="6406" width="6.5703125" style="29" customWidth="1"/>
    <col min="6407" max="6407" width="13.5703125" style="29" customWidth="1"/>
    <col min="6408" max="6408" width="10.140625" style="29" customWidth="1"/>
    <col min="6409" max="6656" width="9" style="29"/>
    <col min="6657" max="6657" width="3.42578125" style="29" customWidth="1"/>
    <col min="6658" max="6658" width="30.28515625" style="29" customWidth="1"/>
    <col min="6659" max="6659" width="10.85546875" style="29" customWidth="1"/>
    <col min="6660" max="6662" width="6.5703125" style="29" customWidth="1"/>
    <col min="6663" max="6663" width="13.5703125" style="29" customWidth="1"/>
    <col min="6664" max="6664" width="10.140625" style="29" customWidth="1"/>
    <col min="6665" max="6912" width="9" style="29"/>
    <col min="6913" max="6913" width="3.42578125" style="29" customWidth="1"/>
    <col min="6914" max="6914" width="30.28515625" style="29" customWidth="1"/>
    <col min="6915" max="6915" width="10.85546875" style="29" customWidth="1"/>
    <col min="6916" max="6918" width="6.5703125" style="29" customWidth="1"/>
    <col min="6919" max="6919" width="13.5703125" style="29" customWidth="1"/>
    <col min="6920" max="6920" width="10.140625" style="29" customWidth="1"/>
    <col min="6921" max="7168" width="9" style="29"/>
    <col min="7169" max="7169" width="3.42578125" style="29" customWidth="1"/>
    <col min="7170" max="7170" width="30.28515625" style="29" customWidth="1"/>
    <col min="7171" max="7171" width="10.85546875" style="29" customWidth="1"/>
    <col min="7172" max="7174" width="6.5703125" style="29" customWidth="1"/>
    <col min="7175" max="7175" width="13.5703125" style="29" customWidth="1"/>
    <col min="7176" max="7176" width="10.140625" style="29" customWidth="1"/>
    <col min="7177" max="7424" width="9" style="29"/>
    <col min="7425" max="7425" width="3.42578125" style="29" customWidth="1"/>
    <col min="7426" max="7426" width="30.28515625" style="29" customWidth="1"/>
    <col min="7427" max="7427" width="10.85546875" style="29" customWidth="1"/>
    <col min="7428" max="7430" width="6.5703125" style="29" customWidth="1"/>
    <col min="7431" max="7431" width="13.5703125" style="29" customWidth="1"/>
    <col min="7432" max="7432" width="10.140625" style="29" customWidth="1"/>
    <col min="7433" max="7680" width="9" style="29"/>
    <col min="7681" max="7681" width="3.42578125" style="29" customWidth="1"/>
    <col min="7682" max="7682" width="30.28515625" style="29" customWidth="1"/>
    <col min="7683" max="7683" width="10.85546875" style="29" customWidth="1"/>
    <col min="7684" max="7686" width="6.5703125" style="29" customWidth="1"/>
    <col min="7687" max="7687" width="13.5703125" style="29" customWidth="1"/>
    <col min="7688" max="7688" width="10.140625" style="29" customWidth="1"/>
    <col min="7689" max="7936" width="9" style="29"/>
    <col min="7937" max="7937" width="3.42578125" style="29" customWidth="1"/>
    <col min="7938" max="7938" width="30.28515625" style="29" customWidth="1"/>
    <col min="7939" max="7939" width="10.85546875" style="29" customWidth="1"/>
    <col min="7940" max="7942" width="6.5703125" style="29" customWidth="1"/>
    <col min="7943" max="7943" width="13.5703125" style="29" customWidth="1"/>
    <col min="7944" max="7944" width="10.140625" style="29" customWidth="1"/>
    <col min="7945" max="8192" width="9" style="29"/>
    <col min="8193" max="8193" width="3.42578125" style="29" customWidth="1"/>
    <col min="8194" max="8194" width="30.28515625" style="29" customWidth="1"/>
    <col min="8195" max="8195" width="10.85546875" style="29" customWidth="1"/>
    <col min="8196" max="8198" width="6.5703125" style="29" customWidth="1"/>
    <col min="8199" max="8199" width="13.5703125" style="29" customWidth="1"/>
    <col min="8200" max="8200" width="10.140625" style="29" customWidth="1"/>
    <col min="8201" max="8448" width="9" style="29"/>
    <col min="8449" max="8449" width="3.42578125" style="29" customWidth="1"/>
    <col min="8450" max="8450" width="30.28515625" style="29" customWidth="1"/>
    <col min="8451" max="8451" width="10.85546875" style="29" customWidth="1"/>
    <col min="8452" max="8454" width="6.5703125" style="29" customWidth="1"/>
    <col min="8455" max="8455" width="13.5703125" style="29" customWidth="1"/>
    <col min="8456" max="8456" width="10.140625" style="29" customWidth="1"/>
    <col min="8457" max="8704" width="9" style="29"/>
    <col min="8705" max="8705" width="3.42578125" style="29" customWidth="1"/>
    <col min="8706" max="8706" width="30.28515625" style="29" customWidth="1"/>
    <col min="8707" max="8707" width="10.85546875" style="29" customWidth="1"/>
    <col min="8708" max="8710" width="6.5703125" style="29" customWidth="1"/>
    <col min="8711" max="8711" width="13.5703125" style="29" customWidth="1"/>
    <col min="8712" max="8712" width="10.140625" style="29" customWidth="1"/>
    <col min="8713" max="8960" width="9" style="29"/>
    <col min="8961" max="8961" width="3.42578125" style="29" customWidth="1"/>
    <col min="8962" max="8962" width="30.28515625" style="29" customWidth="1"/>
    <col min="8963" max="8963" width="10.85546875" style="29" customWidth="1"/>
    <col min="8964" max="8966" width="6.5703125" style="29" customWidth="1"/>
    <col min="8967" max="8967" width="13.5703125" style="29" customWidth="1"/>
    <col min="8968" max="8968" width="10.140625" style="29" customWidth="1"/>
    <col min="8969" max="9216" width="9" style="29"/>
    <col min="9217" max="9217" width="3.42578125" style="29" customWidth="1"/>
    <col min="9218" max="9218" width="30.28515625" style="29" customWidth="1"/>
    <col min="9219" max="9219" width="10.85546875" style="29" customWidth="1"/>
    <col min="9220" max="9222" width="6.5703125" style="29" customWidth="1"/>
    <col min="9223" max="9223" width="13.5703125" style="29" customWidth="1"/>
    <col min="9224" max="9224" width="10.140625" style="29" customWidth="1"/>
    <col min="9225" max="9472" width="9" style="29"/>
    <col min="9473" max="9473" width="3.42578125" style="29" customWidth="1"/>
    <col min="9474" max="9474" width="30.28515625" style="29" customWidth="1"/>
    <col min="9475" max="9475" width="10.85546875" style="29" customWidth="1"/>
    <col min="9476" max="9478" width="6.5703125" style="29" customWidth="1"/>
    <col min="9479" max="9479" width="13.5703125" style="29" customWidth="1"/>
    <col min="9480" max="9480" width="10.140625" style="29" customWidth="1"/>
    <col min="9481" max="9728" width="9" style="29"/>
    <col min="9729" max="9729" width="3.42578125" style="29" customWidth="1"/>
    <col min="9730" max="9730" width="30.28515625" style="29" customWidth="1"/>
    <col min="9731" max="9731" width="10.85546875" style="29" customWidth="1"/>
    <col min="9732" max="9734" width="6.5703125" style="29" customWidth="1"/>
    <col min="9735" max="9735" width="13.5703125" style="29" customWidth="1"/>
    <col min="9736" max="9736" width="10.140625" style="29" customWidth="1"/>
    <col min="9737" max="9984" width="9" style="29"/>
    <col min="9985" max="9985" width="3.42578125" style="29" customWidth="1"/>
    <col min="9986" max="9986" width="30.28515625" style="29" customWidth="1"/>
    <col min="9987" max="9987" width="10.85546875" style="29" customWidth="1"/>
    <col min="9988" max="9990" width="6.5703125" style="29" customWidth="1"/>
    <col min="9991" max="9991" width="13.5703125" style="29" customWidth="1"/>
    <col min="9992" max="9992" width="10.140625" style="29" customWidth="1"/>
    <col min="9993" max="10240" width="9" style="29"/>
    <col min="10241" max="10241" width="3.42578125" style="29" customWidth="1"/>
    <col min="10242" max="10242" width="30.28515625" style="29" customWidth="1"/>
    <col min="10243" max="10243" width="10.85546875" style="29" customWidth="1"/>
    <col min="10244" max="10246" width="6.5703125" style="29" customWidth="1"/>
    <col min="10247" max="10247" width="13.5703125" style="29" customWidth="1"/>
    <col min="10248" max="10248" width="10.140625" style="29" customWidth="1"/>
    <col min="10249" max="10496" width="9" style="29"/>
    <col min="10497" max="10497" width="3.42578125" style="29" customWidth="1"/>
    <col min="10498" max="10498" width="30.28515625" style="29" customWidth="1"/>
    <col min="10499" max="10499" width="10.85546875" style="29" customWidth="1"/>
    <col min="10500" max="10502" width="6.5703125" style="29" customWidth="1"/>
    <col min="10503" max="10503" width="13.5703125" style="29" customWidth="1"/>
    <col min="10504" max="10504" width="10.140625" style="29" customWidth="1"/>
    <col min="10505" max="10752" width="9" style="29"/>
    <col min="10753" max="10753" width="3.42578125" style="29" customWidth="1"/>
    <col min="10754" max="10754" width="30.28515625" style="29" customWidth="1"/>
    <col min="10755" max="10755" width="10.85546875" style="29" customWidth="1"/>
    <col min="10756" max="10758" width="6.5703125" style="29" customWidth="1"/>
    <col min="10759" max="10759" width="13.5703125" style="29" customWidth="1"/>
    <col min="10760" max="10760" width="10.140625" style="29" customWidth="1"/>
    <col min="10761" max="11008" width="9" style="29"/>
    <col min="11009" max="11009" width="3.42578125" style="29" customWidth="1"/>
    <col min="11010" max="11010" width="30.28515625" style="29" customWidth="1"/>
    <col min="11011" max="11011" width="10.85546875" style="29" customWidth="1"/>
    <col min="11012" max="11014" width="6.5703125" style="29" customWidth="1"/>
    <col min="11015" max="11015" width="13.5703125" style="29" customWidth="1"/>
    <col min="11016" max="11016" width="10.140625" style="29" customWidth="1"/>
    <col min="11017" max="11264" width="9" style="29"/>
    <col min="11265" max="11265" width="3.42578125" style="29" customWidth="1"/>
    <col min="11266" max="11266" width="30.28515625" style="29" customWidth="1"/>
    <col min="11267" max="11267" width="10.85546875" style="29" customWidth="1"/>
    <col min="11268" max="11270" width="6.5703125" style="29" customWidth="1"/>
    <col min="11271" max="11271" width="13.5703125" style="29" customWidth="1"/>
    <col min="11272" max="11272" width="10.140625" style="29" customWidth="1"/>
    <col min="11273" max="11520" width="9" style="29"/>
    <col min="11521" max="11521" width="3.42578125" style="29" customWidth="1"/>
    <col min="11522" max="11522" width="30.28515625" style="29" customWidth="1"/>
    <col min="11523" max="11523" width="10.85546875" style="29" customWidth="1"/>
    <col min="11524" max="11526" width="6.5703125" style="29" customWidth="1"/>
    <col min="11527" max="11527" width="13.5703125" style="29" customWidth="1"/>
    <col min="11528" max="11528" width="10.140625" style="29" customWidth="1"/>
    <col min="11529" max="11776" width="9" style="29"/>
    <col min="11777" max="11777" width="3.42578125" style="29" customWidth="1"/>
    <col min="11778" max="11778" width="30.28515625" style="29" customWidth="1"/>
    <col min="11779" max="11779" width="10.85546875" style="29" customWidth="1"/>
    <col min="11780" max="11782" width="6.5703125" style="29" customWidth="1"/>
    <col min="11783" max="11783" width="13.5703125" style="29" customWidth="1"/>
    <col min="11784" max="11784" width="10.140625" style="29" customWidth="1"/>
    <col min="11785" max="12032" width="9" style="29"/>
    <col min="12033" max="12033" width="3.42578125" style="29" customWidth="1"/>
    <col min="12034" max="12034" width="30.28515625" style="29" customWidth="1"/>
    <col min="12035" max="12035" width="10.85546875" style="29" customWidth="1"/>
    <col min="12036" max="12038" width="6.5703125" style="29" customWidth="1"/>
    <col min="12039" max="12039" width="13.5703125" style="29" customWidth="1"/>
    <col min="12040" max="12040" width="10.140625" style="29" customWidth="1"/>
    <col min="12041" max="12288" width="9" style="29"/>
    <col min="12289" max="12289" width="3.42578125" style="29" customWidth="1"/>
    <col min="12290" max="12290" width="30.28515625" style="29" customWidth="1"/>
    <col min="12291" max="12291" width="10.85546875" style="29" customWidth="1"/>
    <col min="12292" max="12294" width="6.5703125" style="29" customWidth="1"/>
    <col min="12295" max="12295" width="13.5703125" style="29" customWidth="1"/>
    <col min="12296" max="12296" width="10.140625" style="29" customWidth="1"/>
    <col min="12297" max="12544" width="9" style="29"/>
    <col min="12545" max="12545" width="3.42578125" style="29" customWidth="1"/>
    <col min="12546" max="12546" width="30.28515625" style="29" customWidth="1"/>
    <col min="12547" max="12547" width="10.85546875" style="29" customWidth="1"/>
    <col min="12548" max="12550" width="6.5703125" style="29" customWidth="1"/>
    <col min="12551" max="12551" width="13.5703125" style="29" customWidth="1"/>
    <col min="12552" max="12552" width="10.140625" style="29" customWidth="1"/>
    <col min="12553" max="12800" width="9" style="29"/>
    <col min="12801" max="12801" width="3.42578125" style="29" customWidth="1"/>
    <col min="12802" max="12802" width="30.28515625" style="29" customWidth="1"/>
    <col min="12803" max="12803" width="10.85546875" style="29" customWidth="1"/>
    <col min="12804" max="12806" width="6.5703125" style="29" customWidth="1"/>
    <col min="12807" max="12807" width="13.5703125" style="29" customWidth="1"/>
    <col min="12808" max="12808" width="10.140625" style="29" customWidth="1"/>
    <col min="12809" max="13056" width="9" style="29"/>
    <col min="13057" max="13057" width="3.42578125" style="29" customWidth="1"/>
    <col min="13058" max="13058" width="30.28515625" style="29" customWidth="1"/>
    <col min="13059" max="13059" width="10.85546875" style="29" customWidth="1"/>
    <col min="13060" max="13062" width="6.5703125" style="29" customWidth="1"/>
    <col min="13063" max="13063" width="13.5703125" style="29" customWidth="1"/>
    <col min="13064" max="13064" width="10.140625" style="29" customWidth="1"/>
    <col min="13065" max="13312" width="9" style="29"/>
    <col min="13313" max="13313" width="3.42578125" style="29" customWidth="1"/>
    <col min="13314" max="13314" width="30.28515625" style="29" customWidth="1"/>
    <col min="13315" max="13315" width="10.85546875" style="29" customWidth="1"/>
    <col min="13316" max="13318" width="6.5703125" style="29" customWidth="1"/>
    <col min="13319" max="13319" width="13.5703125" style="29" customWidth="1"/>
    <col min="13320" max="13320" width="10.140625" style="29" customWidth="1"/>
    <col min="13321" max="13568" width="9" style="29"/>
    <col min="13569" max="13569" width="3.42578125" style="29" customWidth="1"/>
    <col min="13570" max="13570" width="30.28515625" style="29" customWidth="1"/>
    <col min="13571" max="13571" width="10.85546875" style="29" customWidth="1"/>
    <col min="13572" max="13574" width="6.5703125" style="29" customWidth="1"/>
    <col min="13575" max="13575" width="13.5703125" style="29" customWidth="1"/>
    <col min="13576" max="13576" width="10.140625" style="29" customWidth="1"/>
    <col min="13577" max="13824" width="9" style="29"/>
    <col min="13825" max="13825" width="3.42578125" style="29" customWidth="1"/>
    <col min="13826" max="13826" width="30.28515625" style="29" customWidth="1"/>
    <col min="13827" max="13827" width="10.85546875" style="29" customWidth="1"/>
    <col min="13828" max="13830" width="6.5703125" style="29" customWidth="1"/>
    <col min="13831" max="13831" width="13.5703125" style="29" customWidth="1"/>
    <col min="13832" max="13832" width="10.140625" style="29" customWidth="1"/>
    <col min="13833" max="14080" width="9" style="29"/>
    <col min="14081" max="14081" width="3.42578125" style="29" customWidth="1"/>
    <col min="14082" max="14082" width="30.28515625" style="29" customWidth="1"/>
    <col min="14083" max="14083" width="10.85546875" style="29" customWidth="1"/>
    <col min="14084" max="14086" width="6.5703125" style="29" customWidth="1"/>
    <col min="14087" max="14087" width="13.5703125" style="29" customWidth="1"/>
    <col min="14088" max="14088" width="10.140625" style="29" customWidth="1"/>
    <col min="14089" max="14336" width="9" style="29"/>
    <col min="14337" max="14337" width="3.42578125" style="29" customWidth="1"/>
    <col min="14338" max="14338" width="30.28515625" style="29" customWidth="1"/>
    <col min="14339" max="14339" width="10.85546875" style="29" customWidth="1"/>
    <col min="14340" max="14342" width="6.5703125" style="29" customWidth="1"/>
    <col min="14343" max="14343" width="13.5703125" style="29" customWidth="1"/>
    <col min="14344" max="14344" width="10.140625" style="29" customWidth="1"/>
    <col min="14345" max="14592" width="9" style="29"/>
    <col min="14593" max="14593" width="3.42578125" style="29" customWidth="1"/>
    <col min="14594" max="14594" width="30.28515625" style="29" customWidth="1"/>
    <col min="14595" max="14595" width="10.85546875" style="29" customWidth="1"/>
    <col min="14596" max="14598" width="6.5703125" style="29" customWidth="1"/>
    <col min="14599" max="14599" width="13.5703125" style="29" customWidth="1"/>
    <col min="14600" max="14600" width="10.140625" style="29" customWidth="1"/>
    <col min="14601" max="14848" width="9" style="29"/>
    <col min="14849" max="14849" width="3.42578125" style="29" customWidth="1"/>
    <col min="14850" max="14850" width="30.28515625" style="29" customWidth="1"/>
    <col min="14851" max="14851" width="10.85546875" style="29" customWidth="1"/>
    <col min="14852" max="14854" width="6.5703125" style="29" customWidth="1"/>
    <col min="14855" max="14855" width="13.5703125" style="29" customWidth="1"/>
    <col min="14856" max="14856" width="10.140625" style="29" customWidth="1"/>
    <col min="14857" max="15104" width="9" style="29"/>
    <col min="15105" max="15105" width="3.42578125" style="29" customWidth="1"/>
    <col min="15106" max="15106" width="30.28515625" style="29" customWidth="1"/>
    <col min="15107" max="15107" width="10.85546875" style="29" customWidth="1"/>
    <col min="15108" max="15110" width="6.5703125" style="29" customWidth="1"/>
    <col min="15111" max="15111" width="13.5703125" style="29" customWidth="1"/>
    <col min="15112" max="15112" width="10.140625" style="29" customWidth="1"/>
    <col min="15113" max="15360" width="9" style="29"/>
    <col min="15361" max="15361" width="3.42578125" style="29" customWidth="1"/>
    <col min="15362" max="15362" width="30.28515625" style="29" customWidth="1"/>
    <col min="15363" max="15363" width="10.85546875" style="29" customWidth="1"/>
    <col min="15364" max="15366" width="6.5703125" style="29" customWidth="1"/>
    <col min="15367" max="15367" width="13.5703125" style="29" customWidth="1"/>
    <col min="15368" max="15368" width="10.140625" style="29" customWidth="1"/>
    <col min="15369" max="15616" width="9" style="29"/>
    <col min="15617" max="15617" width="3.42578125" style="29" customWidth="1"/>
    <col min="15618" max="15618" width="30.28515625" style="29" customWidth="1"/>
    <col min="15619" max="15619" width="10.85546875" style="29" customWidth="1"/>
    <col min="15620" max="15622" width="6.5703125" style="29" customWidth="1"/>
    <col min="15623" max="15623" width="13.5703125" style="29" customWidth="1"/>
    <col min="15624" max="15624" width="10.140625" style="29" customWidth="1"/>
    <col min="15625" max="15872" width="9" style="29"/>
    <col min="15873" max="15873" width="3.42578125" style="29" customWidth="1"/>
    <col min="15874" max="15874" width="30.28515625" style="29" customWidth="1"/>
    <col min="15875" max="15875" width="10.85546875" style="29" customWidth="1"/>
    <col min="15876" max="15878" width="6.5703125" style="29" customWidth="1"/>
    <col min="15879" max="15879" width="13.5703125" style="29" customWidth="1"/>
    <col min="15880" max="15880" width="10.140625" style="29" customWidth="1"/>
    <col min="15881" max="16128" width="9" style="29"/>
    <col min="16129" max="16129" width="3.42578125" style="29" customWidth="1"/>
    <col min="16130" max="16130" width="30.28515625" style="29" customWidth="1"/>
    <col min="16131" max="16131" width="10.85546875" style="29" customWidth="1"/>
    <col min="16132" max="16134" width="6.5703125" style="29" customWidth="1"/>
    <col min="16135" max="16135" width="13.5703125" style="29" customWidth="1"/>
    <col min="16136" max="16136" width="10.140625" style="29" customWidth="1"/>
    <col min="16137" max="16384" width="9" style="29"/>
  </cols>
  <sheetData>
    <row r="1" spans="1:10">
      <c r="A1" s="38" t="s">
        <v>0</v>
      </c>
      <c r="H1" s="49" t="s">
        <v>84</v>
      </c>
    </row>
    <row r="2" spans="1:10">
      <c r="A2" s="39" t="s">
        <v>85</v>
      </c>
      <c r="B2" s="38" t="s">
        <v>86</v>
      </c>
    </row>
    <row r="3" spans="1:10">
      <c r="A3" s="39" t="s">
        <v>87</v>
      </c>
      <c r="B3" s="38" t="s">
        <v>420</v>
      </c>
    </row>
    <row r="4" spans="1:10" ht="50.25" customHeight="1">
      <c r="A4" s="638" t="s">
        <v>88</v>
      </c>
      <c r="B4" s="638"/>
      <c r="C4" s="638"/>
      <c r="D4" s="638"/>
      <c r="E4" s="638"/>
      <c r="F4" s="638"/>
      <c r="G4" s="638"/>
      <c r="H4" s="638"/>
    </row>
    <row r="5" spans="1:10" ht="18.75">
      <c r="A5" s="633" t="s">
        <v>310</v>
      </c>
      <c r="B5" s="633"/>
      <c r="C5" s="633"/>
      <c r="D5" s="633"/>
      <c r="E5" s="633"/>
      <c r="F5" s="633"/>
      <c r="G5" s="633"/>
      <c r="H5" s="633"/>
      <c r="I5" s="50"/>
    </row>
    <row r="6" spans="1:10" ht="24.75" customHeight="1">
      <c r="A6" s="29" t="s">
        <v>309</v>
      </c>
      <c r="C6" s="51"/>
      <c r="D6" s="51"/>
      <c r="E6" s="51"/>
      <c r="F6" s="51"/>
      <c r="G6" s="52"/>
      <c r="H6" s="51"/>
    </row>
    <row r="7" spans="1:10" ht="36.75" customHeight="1">
      <c r="A7" s="40" t="s">
        <v>74</v>
      </c>
      <c r="B7" s="40" t="s">
        <v>75</v>
      </c>
      <c r="C7" s="40" t="s">
        <v>76</v>
      </c>
      <c r="D7" s="40" t="s">
        <v>89</v>
      </c>
      <c r="E7" s="40" t="s">
        <v>77</v>
      </c>
      <c r="F7" s="40" t="s">
        <v>90</v>
      </c>
      <c r="G7" s="40" t="s">
        <v>91</v>
      </c>
      <c r="H7" s="40" t="s">
        <v>58</v>
      </c>
    </row>
    <row r="8" spans="1:10" ht="15" customHeight="1">
      <c r="A8" s="54">
        <v>1</v>
      </c>
      <c r="B8" s="222" t="s">
        <v>92</v>
      </c>
      <c r="C8" s="220"/>
      <c r="D8" s="220"/>
      <c r="E8" s="220"/>
      <c r="F8" s="220"/>
      <c r="G8" s="220"/>
      <c r="H8" s="220"/>
    </row>
    <row r="9" spans="1:10" ht="15" customHeight="1">
      <c r="A9" s="55">
        <v>2</v>
      </c>
      <c r="B9" s="355" t="s">
        <v>93</v>
      </c>
      <c r="C9" s="439" t="s">
        <v>368</v>
      </c>
      <c r="D9" s="238">
        <v>10</v>
      </c>
      <c r="E9" s="238">
        <v>2</v>
      </c>
      <c r="F9" s="238">
        <v>1.5</v>
      </c>
      <c r="G9" s="238">
        <f>D9*F9*E9</f>
        <v>30</v>
      </c>
      <c r="H9" s="249"/>
    </row>
    <row r="10" spans="1:10" ht="15" customHeight="1">
      <c r="A10" s="227"/>
      <c r="B10" s="639" t="s">
        <v>19</v>
      </c>
      <c r="C10" s="639"/>
      <c r="D10" s="639"/>
      <c r="E10" s="639"/>
      <c r="F10" s="639"/>
      <c r="G10" s="228">
        <f>SUM(G8:G9)</f>
        <v>30</v>
      </c>
      <c r="H10" s="58"/>
      <c r="J10" s="78">
        <f>G10+G15+G20+G25+G30</f>
        <v>141</v>
      </c>
    </row>
    <row r="11" spans="1:10" ht="19.5" customHeight="1">
      <c r="A11" s="29" t="s">
        <v>369</v>
      </c>
      <c r="B11" s="224"/>
      <c r="C11" s="224"/>
      <c r="D11" s="224"/>
      <c r="E11" s="224"/>
      <c r="F11" s="224"/>
      <c r="G11" s="225"/>
      <c r="H11" s="226"/>
    </row>
    <row r="12" spans="1:10" ht="27.75" customHeight="1">
      <c r="A12" s="40" t="s">
        <v>74</v>
      </c>
      <c r="B12" s="40" t="s">
        <v>75</v>
      </c>
      <c r="C12" s="40" t="s">
        <v>76</v>
      </c>
      <c r="D12" s="40" t="s">
        <v>89</v>
      </c>
      <c r="E12" s="40" t="s">
        <v>77</v>
      </c>
      <c r="F12" s="40" t="s">
        <v>90</v>
      </c>
      <c r="G12" s="40" t="s">
        <v>91</v>
      </c>
      <c r="H12" s="40" t="s">
        <v>58</v>
      </c>
    </row>
    <row r="13" spans="1:10" ht="18" customHeight="1">
      <c r="A13" s="221">
        <v>1</v>
      </c>
      <c r="B13" s="222" t="s">
        <v>92</v>
      </c>
      <c r="C13" s="319"/>
      <c r="D13" s="319"/>
      <c r="E13" s="319"/>
      <c r="F13" s="319"/>
      <c r="G13" s="319"/>
      <c r="H13" s="319"/>
    </row>
    <row r="14" spans="1:10" ht="18" customHeight="1">
      <c r="A14" s="221">
        <v>2</v>
      </c>
      <c r="B14" s="354" t="s">
        <v>370</v>
      </c>
      <c r="C14" s="438" t="s">
        <v>371</v>
      </c>
      <c r="D14" s="238">
        <v>8</v>
      </c>
      <c r="E14" s="238">
        <v>2</v>
      </c>
      <c r="F14" s="238">
        <v>1.5</v>
      </c>
      <c r="G14" s="239">
        <f>D14*F14*E14</f>
        <v>24</v>
      </c>
      <c r="H14" s="319"/>
    </row>
    <row r="15" spans="1:10" ht="18" customHeight="1">
      <c r="A15" s="57"/>
      <c r="B15" s="640" t="s">
        <v>19</v>
      </c>
      <c r="C15" s="639"/>
      <c r="D15" s="639"/>
      <c r="E15" s="639"/>
      <c r="F15" s="641"/>
      <c r="G15" s="80">
        <f>SUM(G14:G14)</f>
        <v>24</v>
      </c>
      <c r="H15" s="58"/>
    </row>
    <row r="16" spans="1:10" ht="18" customHeight="1">
      <c r="A16" s="29" t="s">
        <v>410</v>
      </c>
      <c r="B16" s="224"/>
      <c r="C16" s="224"/>
      <c r="D16" s="224"/>
      <c r="E16" s="224"/>
      <c r="F16" s="224"/>
      <c r="G16" s="225"/>
      <c r="H16" s="226"/>
    </row>
    <row r="17" spans="1:8" ht="33.75" customHeight="1">
      <c r="A17" s="40" t="s">
        <v>74</v>
      </c>
      <c r="B17" s="40" t="s">
        <v>75</v>
      </c>
      <c r="C17" s="40" t="s">
        <v>76</v>
      </c>
      <c r="D17" s="40" t="s">
        <v>89</v>
      </c>
      <c r="E17" s="40" t="s">
        <v>77</v>
      </c>
      <c r="F17" s="40" t="s">
        <v>90</v>
      </c>
      <c r="G17" s="40" t="s">
        <v>91</v>
      </c>
      <c r="H17" s="40" t="s">
        <v>58</v>
      </c>
    </row>
    <row r="18" spans="1:8" ht="19.5" customHeight="1">
      <c r="A18" s="221">
        <v>1</v>
      </c>
      <c r="B18" s="222" t="s">
        <v>92</v>
      </c>
      <c r="C18" s="220"/>
      <c r="D18" s="220"/>
      <c r="E18" s="220"/>
      <c r="F18" s="220"/>
      <c r="G18" s="220"/>
      <c r="H18" s="220"/>
    </row>
    <row r="19" spans="1:8" ht="19.5" customHeight="1">
      <c r="A19" s="221">
        <v>2</v>
      </c>
      <c r="B19" s="354" t="s">
        <v>370</v>
      </c>
      <c r="C19" s="438" t="s">
        <v>389</v>
      </c>
      <c r="D19" s="238">
        <v>8</v>
      </c>
      <c r="E19" s="238">
        <v>2</v>
      </c>
      <c r="F19" s="238">
        <v>1.5</v>
      </c>
      <c r="G19" s="239">
        <f>D19*F19*E19</f>
        <v>24</v>
      </c>
      <c r="H19" s="220"/>
    </row>
    <row r="20" spans="1:8" ht="19.5" customHeight="1">
      <c r="A20" s="57"/>
      <c r="B20" s="640" t="s">
        <v>19</v>
      </c>
      <c r="C20" s="639"/>
      <c r="D20" s="639"/>
      <c r="E20" s="639"/>
      <c r="F20" s="641"/>
      <c r="G20" s="80">
        <f>SUM(G19:G19)</f>
        <v>24</v>
      </c>
      <c r="H20" s="58"/>
    </row>
    <row r="21" spans="1:8" ht="19.5" customHeight="1">
      <c r="A21" s="29" t="s">
        <v>411</v>
      </c>
      <c r="B21" s="224"/>
      <c r="C21" s="224"/>
      <c r="D21" s="224"/>
      <c r="E21" s="224"/>
      <c r="F21" s="224"/>
      <c r="G21" s="225"/>
      <c r="H21" s="226"/>
    </row>
    <row r="22" spans="1:8" ht="36" customHeight="1">
      <c r="A22" s="40" t="s">
        <v>74</v>
      </c>
      <c r="B22" s="40" t="s">
        <v>75</v>
      </c>
      <c r="C22" s="40" t="s">
        <v>76</v>
      </c>
      <c r="D22" s="40" t="s">
        <v>89</v>
      </c>
      <c r="E22" s="40" t="s">
        <v>77</v>
      </c>
      <c r="F22" s="40" t="s">
        <v>90</v>
      </c>
      <c r="G22" s="40" t="s">
        <v>91</v>
      </c>
      <c r="H22" s="40" t="s">
        <v>58</v>
      </c>
    </row>
    <row r="23" spans="1:8" ht="20.25" customHeight="1">
      <c r="A23" s="221">
        <v>1</v>
      </c>
      <c r="B23" s="222" t="s">
        <v>92</v>
      </c>
      <c r="C23" s="319"/>
      <c r="D23" s="319"/>
      <c r="E23" s="319"/>
      <c r="F23" s="319"/>
      <c r="G23" s="319"/>
      <c r="H23" s="319"/>
    </row>
    <row r="24" spans="1:8" ht="20.25" customHeight="1">
      <c r="A24" s="221">
        <v>2</v>
      </c>
      <c r="B24" s="354" t="s">
        <v>370</v>
      </c>
      <c r="C24" s="438" t="s">
        <v>396</v>
      </c>
      <c r="D24" s="236">
        <v>11</v>
      </c>
      <c r="E24" s="236">
        <v>2</v>
      </c>
      <c r="F24" s="236">
        <v>1.5</v>
      </c>
      <c r="G24" s="237">
        <f>D24*F24*E24</f>
        <v>33</v>
      </c>
      <c r="H24" s="319"/>
    </row>
    <row r="25" spans="1:8" ht="20.25" customHeight="1">
      <c r="A25" s="57"/>
      <c r="B25" s="640" t="s">
        <v>19</v>
      </c>
      <c r="C25" s="639"/>
      <c r="D25" s="639"/>
      <c r="E25" s="639"/>
      <c r="F25" s="641"/>
      <c r="G25" s="80">
        <f>SUM(G24:G24)</f>
        <v>33</v>
      </c>
      <c r="H25" s="58"/>
    </row>
    <row r="26" spans="1:8" ht="20.25" customHeight="1">
      <c r="A26" s="29" t="s">
        <v>414</v>
      </c>
      <c r="B26" s="224"/>
      <c r="C26" s="224"/>
      <c r="D26" s="224"/>
      <c r="E26" s="224"/>
      <c r="F26" s="224"/>
      <c r="G26" s="225"/>
      <c r="H26" s="226"/>
    </row>
    <row r="27" spans="1:8" ht="36.75" customHeight="1">
      <c r="A27" s="40" t="s">
        <v>74</v>
      </c>
      <c r="B27" s="40" t="s">
        <v>75</v>
      </c>
      <c r="C27" s="40" t="s">
        <v>76</v>
      </c>
      <c r="D27" s="40" t="s">
        <v>89</v>
      </c>
      <c r="E27" s="40" t="s">
        <v>77</v>
      </c>
      <c r="F27" s="40" t="s">
        <v>90</v>
      </c>
      <c r="G27" s="40" t="s">
        <v>91</v>
      </c>
      <c r="H27" s="40" t="s">
        <v>58</v>
      </c>
    </row>
    <row r="28" spans="1:8" ht="19.5" customHeight="1">
      <c r="A28" s="221">
        <v>1</v>
      </c>
      <c r="B28" s="222" t="s">
        <v>92</v>
      </c>
      <c r="C28" s="220"/>
      <c r="D28" s="220"/>
      <c r="E28" s="220"/>
      <c r="F28" s="220"/>
      <c r="G28" s="220"/>
      <c r="H28" s="220"/>
    </row>
    <row r="29" spans="1:8" ht="19.5" customHeight="1">
      <c r="A29" s="221">
        <v>2</v>
      </c>
      <c r="B29" s="354" t="s">
        <v>412</v>
      </c>
      <c r="C29" s="438" t="s">
        <v>368</v>
      </c>
      <c r="D29" s="236">
        <v>10</v>
      </c>
      <c r="E29" s="236">
        <v>2</v>
      </c>
      <c r="F29" s="236">
        <v>1.5</v>
      </c>
      <c r="G29" s="237">
        <f>D29*F29*E29</f>
        <v>30</v>
      </c>
      <c r="H29" s="220"/>
    </row>
    <row r="30" spans="1:8" ht="19.5" customHeight="1">
      <c r="A30" s="57"/>
      <c r="B30" s="640" t="s">
        <v>19</v>
      </c>
      <c r="C30" s="639"/>
      <c r="D30" s="639"/>
      <c r="E30" s="639"/>
      <c r="F30" s="641"/>
      <c r="G30" s="80">
        <f>SUM(G29:G29)</f>
        <v>30</v>
      </c>
      <c r="H30" s="58"/>
    </row>
    <row r="32" spans="1:8">
      <c r="D32" s="637" t="str">
        <f>CANAM!D25</f>
        <v>Nam Định, ngày      tháng      năm 2020</v>
      </c>
      <c r="E32" s="637"/>
      <c r="F32" s="637"/>
      <c r="G32" s="637"/>
      <c r="H32" s="637"/>
    </row>
    <row r="33" spans="1:8">
      <c r="A33" s="631" t="s">
        <v>451</v>
      </c>
      <c r="B33" s="631"/>
      <c r="C33" s="631" t="s">
        <v>448</v>
      </c>
      <c r="D33" s="631"/>
      <c r="E33" s="631"/>
      <c r="F33" s="631" t="s">
        <v>416</v>
      </c>
      <c r="G33" s="631"/>
      <c r="H33" s="631"/>
    </row>
    <row r="39" spans="1:8">
      <c r="A39" s="631" t="s">
        <v>449</v>
      </c>
      <c r="B39" s="631"/>
      <c r="C39" s="631" t="s">
        <v>68</v>
      </c>
      <c r="D39" s="631"/>
      <c r="E39" s="631"/>
      <c r="F39" s="631" t="s">
        <v>308</v>
      </c>
      <c r="G39" s="631"/>
      <c r="H39" s="631"/>
    </row>
    <row r="40" spans="1:8">
      <c r="A40" s="29" t="s">
        <v>450</v>
      </c>
    </row>
  </sheetData>
  <mergeCells count="14">
    <mergeCell ref="F33:H33"/>
    <mergeCell ref="A4:H4"/>
    <mergeCell ref="A5:H5"/>
    <mergeCell ref="B10:F10"/>
    <mergeCell ref="F39:H39"/>
    <mergeCell ref="A39:B39"/>
    <mergeCell ref="C39:E39"/>
    <mergeCell ref="B20:F20"/>
    <mergeCell ref="B30:F30"/>
    <mergeCell ref="A33:B33"/>
    <mergeCell ref="C33:E33"/>
    <mergeCell ref="B15:F15"/>
    <mergeCell ref="B25:F25"/>
    <mergeCell ref="D32:H32"/>
  </mergeCells>
  <pageMargins left="0.34" right="0.2" top="0.27" bottom="0.26" header="0.19" footer="0.18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4" zoomScaleNormal="100" workbookViewId="0">
      <selection activeCell="J30" sqref="J30"/>
    </sheetView>
  </sheetViews>
  <sheetFormatPr defaultRowHeight="18"/>
  <cols>
    <col min="1" max="1" width="5.7109375" style="366" customWidth="1"/>
    <col min="2" max="2" width="43.5703125" style="366" customWidth="1"/>
    <col min="3" max="3" width="12.42578125" style="366" customWidth="1"/>
    <col min="4" max="4" width="7.7109375" style="366" customWidth="1"/>
    <col min="5" max="5" width="9.140625" style="366"/>
    <col min="6" max="6" width="7.140625" style="366" customWidth="1"/>
    <col min="7" max="7" width="7.7109375" style="366" customWidth="1"/>
    <col min="8" max="8" width="8.85546875" style="366" customWidth="1"/>
    <col min="9" max="9" width="11" style="366" customWidth="1"/>
    <col min="10" max="10" width="15.85546875" style="366" customWidth="1"/>
    <col min="11" max="256" width="9.140625" style="366"/>
    <col min="257" max="257" width="5.7109375" style="366" customWidth="1"/>
    <col min="258" max="258" width="42.5703125" style="366" customWidth="1"/>
    <col min="259" max="259" width="12" style="366" customWidth="1"/>
    <col min="260" max="260" width="7.140625" style="366" customWidth="1"/>
    <col min="261" max="261" width="9.140625" style="366"/>
    <col min="262" max="262" width="7.140625" style="366" customWidth="1"/>
    <col min="263" max="264" width="7.7109375" style="366" customWidth="1"/>
    <col min="265" max="265" width="9.42578125" style="366" customWidth="1"/>
    <col min="266" max="266" width="13" style="366" customWidth="1"/>
    <col min="267" max="512" width="9.140625" style="366"/>
    <col min="513" max="513" width="5.7109375" style="366" customWidth="1"/>
    <col min="514" max="514" width="42.5703125" style="366" customWidth="1"/>
    <col min="515" max="515" width="12" style="366" customWidth="1"/>
    <col min="516" max="516" width="7.140625" style="366" customWidth="1"/>
    <col min="517" max="517" width="9.140625" style="366"/>
    <col min="518" max="518" width="7.140625" style="366" customWidth="1"/>
    <col min="519" max="520" width="7.7109375" style="366" customWidth="1"/>
    <col min="521" max="521" width="9.42578125" style="366" customWidth="1"/>
    <col min="522" max="522" width="13" style="366" customWidth="1"/>
    <col min="523" max="768" width="9.140625" style="366"/>
    <col min="769" max="769" width="5.7109375" style="366" customWidth="1"/>
    <col min="770" max="770" width="42.5703125" style="366" customWidth="1"/>
    <col min="771" max="771" width="12" style="366" customWidth="1"/>
    <col min="772" max="772" width="7.140625" style="366" customWidth="1"/>
    <col min="773" max="773" width="9.140625" style="366"/>
    <col min="774" max="774" width="7.140625" style="366" customWidth="1"/>
    <col min="775" max="776" width="7.7109375" style="366" customWidth="1"/>
    <col min="777" max="777" width="9.42578125" style="366" customWidth="1"/>
    <col min="778" max="778" width="13" style="366" customWidth="1"/>
    <col min="779" max="1024" width="9.140625" style="366"/>
    <col min="1025" max="1025" width="5.7109375" style="366" customWidth="1"/>
    <col min="1026" max="1026" width="42.5703125" style="366" customWidth="1"/>
    <col min="1027" max="1027" width="12" style="366" customWidth="1"/>
    <col min="1028" max="1028" width="7.140625" style="366" customWidth="1"/>
    <col min="1029" max="1029" width="9.140625" style="366"/>
    <col min="1030" max="1030" width="7.140625" style="366" customWidth="1"/>
    <col min="1031" max="1032" width="7.7109375" style="366" customWidth="1"/>
    <col min="1033" max="1033" width="9.42578125" style="366" customWidth="1"/>
    <col min="1034" max="1034" width="13" style="366" customWidth="1"/>
    <col min="1035" max="1280" width="9.140625" style="366"/>
    <col min="1281" max="1281" width="5.7109375" style="366" customWidth="1"/>
    <col min="1282" max="1282" width="42.5703125" style="366" customWidth="1"/>
    <col min="1283" max="1283" width="12" style="366" customWidth="1"/>
    <col min="1284" max="1284" width="7.140625" style="366" customWidth="1"/>
    <col min="1285" max="1285" width="9.140625" style="366"/>
    <col min="1286" max="1286" width="7.140625" style="366" customWidth="1"/>
    <col min="1287" max="1288" width="7.7109375" style="366" customWidth="1"/>
    <col min="1289" max="1289" width="9.42578125" style="366" customWidth="1"/>
    <col min="1290" max="1290" width="13" style="366" customWidth="1"/>
    <col min="1291" max="1536" width="9.140625" style="366"/>
    <col min="1537" max="1537" width="5.7109375" style="366" customWidth="1"/>
    <col min="1538" max="1538" width="42.5703125" style="366" customWidth="1"/>
    <col min="1539" max="1539" width="12" style="366" customWidth="1"/>
    <col min="1540" max="1540" width="7.140625" style="366" customWidth="1"/>
    <col min="1541" max="1541" width="9.140625" style="366"/>
    <col min="1542" max="1542" width="7.140625" style="366" customWidth="1"/>
    <col min="1543" max="1544" width="7.7109375" style="366" customWidth="1"/>
    <col min="1545" max="1545" width="9.42578125" style="366" customWidth="1"/>
    <col min="1546" max="1546" width="13" style="366" customWidth="1"/>
    <col min="1547" max="1792" width="9.140625" style="366"/>
    <col min="1793" max="1793" width="5.7109375" style="366" customWidth="1"/>
    <col min="1794" max="1794" width="42.5703125" style="366" customWidth="1"/>
    <col min="1795" max="1795" width="12" style="366" customWidth="1"/>
    <col min="1796" max="1796" width="7.140625" style="366" customWidth="1"/>
    <col min="1797" max="1797" width="9.140625" style="366"/>
    <col min="1798" max="1798" width="7.140625" style="366" customWidth="1"/>
    <col min="1799" max="1800" width="7.7109375" style="366" customWidth="1"/>
    <col min="1801" max="1801" width="9.42578125" style="366" customWidth="1"/>
    <col min="1802" max="1802" width="13" style="366" customWidth="1"/>
    <col min="1803" max="2048" width="9.140625" style="366"/>
    <col min="2049" max="2049" width="5.7109375" style="366" customWidth="1"/>
    <col min="2050" max="2050" width="42.5703125" style="366" customWidth="1"/>
    <col min="2051" max="2051" width="12" style="366" customWidth="1"/>
    <col min="2052" max="2052" width="7.140625" style="366" customWidth="1"/>
    <col min="2053" max="2053" width="9.140625" style="366"/>
    <col min="2054" max="2054" width="7.140625" style="366" customWidth="1"/>
    <col min="2055" max="2056" width="7.7109375" style="366" customWidth="1"/>
    <col min="2057" max="2057" width="9.42578125" style="366" customWidth="1"/>
    <col min="2058" max="2058" width="13" style="366" customWidth="1"/>
    <col min="2059" max="2304" width="9.140625" style="366"/>
    <col min="2305" max="2305" width="5.7109375" style="366" customWidth="1"/>
    <col min="2306" max="2306" width="42.5703125" style="366" customWidth="1"/>
    <col min="2307" max="2307" width="12" style="366" customWidth="1"/>
    <col min="2308" max="2308" width="7.140625" style="366" customWidth="1"/>
    <col min="2309" max="2309" width="9.140625" style="366"/>
    <col min="2310" max="2310" width="7.140625" style="366" customWidth="1"/>
    <col min="2311" max="2312" width="7.7109375" style="366" customWidth="1"/>
    <col min="2313" max="2313" width="9.42578125" style="366" customWidth="1"/>
    <col min="2314" max="2314" width="13" style="366" customWidth="1"/>
    <col min="2315" max="2560" width="9.140625" style="366"/>
    <col min="2561" max="2561" width="5.7109375" style="366" customWidth="1"/>
    <col min="2562" max="2562" width="42.5703125" style="366" customWidth="1"/>
    <col min="2563" max="2563" width="12" style="366" customWidth="1"/>
    <col min="2564" max="2564" width="7.140625" style="366" customWidth="1"/>
    <col min="2565" max="2565" width="9.140625" style="366"/>
    <col min="2566" max="2566" width="7.140625" style="366" customWidth="1"/>
    <col min="2567" max="2568" width="7.7109375" style="366" customWidth="1"/>
    <col min="2569" max="2569" width="9.42578125" style="366" customWidth="1"/>
    <col min="2570" max="2570" width="13" style="366" customWidth="1"/>
    <col min="2571" max="2816" width="9.140625" style="366"/>
    <col min="2817" max="2817" width="5.7109375" style="366" customWidth="1"/>
    <col min="2818" max="2818" width="42.5703125" style="366" customWidth="1"/>
    <col min="2819" max="2819" width="12" style="366" customWidth="1"/>
    <col min="2820" max="2820" width="7.140625" style="366" customWidth="1"/>
    <col min="2821" max="2821" width="9.140625" style="366"/>
    <col min="2822" max="2822" width="7.140625" style="366" customWidth="1"/>
    <col min="2823" max="2824" width="7.7109375" style="366" customWidth="1"/>
    <col min="2825" max="2825" width="9.42578125" style="366" customWidth="1"/>
    <col min="2826" max="2826" width="13" style="366" customWidth="1"/>
    <col min="2827" max="3072" width="9.140625" style="366"/>
    <col min="3073" max="3073" width="5.7109375" style="366" customWidth="1"/>
    <col min="3074" max="3074" width="42.5703125" style="366" customWidth="1"/>
    <col min="3075" max="3075" width="12" style="366" customWidth="1"/>
    <col min="3076" max="3076" width="7.140625" style="366" customWidth="1"/>
    <col min="3077" max="3077" width="9.140625" style="366"/>
    <col min="3078" max="3078" width="7.140625" style="366" customWidth="1"/>
    <col min="3079" max="3080" width="7.7109375" style="366" customWidth="1"/>
    <col min="3081" max="3081" width="9.42578125" style="366" customWidth="1"/>
    <col min="3082" max="3082" width="13" style="366" customWidth="1"/>
    <col min="3083" max="3328" width="9.140625" style="366"/>
    <col min="3329" max="3329" width="5.7109375" style="366" customWidth="1"/>
    <col min="3330" max="3330" width="42.5703125" style="366" customWidth="1"/>
    <col min="3331" max="3331" width="12" style="366" customWidth="1"/>
    <col min="3332" max="3332" width="7.140625" style="366" customWidth="1"/>
    <col min="3333" max="3333" width="9.140625" style="366"/>
    <col min="3334" max="3334" width="7.140625" style="366" customWidth="1"/>
    <col min="3335" max="3336" width="7.7109375" style="366" customWidth="1"/>
    <col min="3337" max="3337" width="9.42578125" style="366" customWidth="1"/>
    <col min="3338" max="3338" width="13" style="366" customWidth="1"/>
    <col min="3339" max="3584" width="9.140625" style="366"/>
    <col min="3585" max="3585" width="5.7109375" style="366" customWidth="1"/>
    <col min="3586" max="3586" width="42.5703125" style="366" customWidth="1"/>
    <col min="3587" max="3587" width="12" style="366" customWidth="1"/>
    <col min="3588" max="3588" width="7.140625" style="366" customWidth="1"/>
    <col min="3589" max="3589" width="9.140625" style="366"/>
    <col min="3590" max="3590" width="7.140625" style="366" customWidth="1"/>
    <col min="3591" max="3592" width="7.7109375" style="366" customWidth="1"/>
    <col min="3593" max="3593" width="9.42578125" style="366" customWidth="1"/>
    <col min="3594" max="3594" width="13" style="366" customWidth="1"/>
    <col min="3595" max="3840" width="9.140625" style="366"/>
    <col min="3841" max="3841" width="5.7109375" style="366" customWidth="1"/>
    <col min="3842" max="3842" width="42.5703125" style="366" customWidth="1"/>
    <col min="3843" max="3843" width="12" style="366" customWidth="1"/>
    <col min="3844" max="3844" width="7.140625" style="366" customWidth="1"/>
    <col min="3845" max="3845" width="9.140625" style="366"/>
    <col min="3846" max="3846" width="7.140625" style="366" customWidth="1"/>
    <col min="3847" max="3848" width="7.7109375" style="366" customWidth="1"/>
    <col min="3849" max="3849" width="9.42578125" style="366" customWidth="1"/>
    <col min="3850" max="3850" width="13" style="366" customWidth="1"/>
    <col min="3851" max="4096" width="9.140625" style="366"/>
    <col min="4097" max="4097" width="5.7109375" style="366" customWidth="1"/>
    <col min="4098" max="4098" width="42.5703125" style="366" customWidth="1"/>
    <col min="4099" max="4099" width="12" style="366" customWidth="1"/>
    <col min="4100" max="4100" width="7.140625" style="366" customWidth="1"/>
    <col min="4101" max="4101" width="9.140625" style="366"/>
    <col min="4102" max="4102" width="7.140625" style="366" customWidth="1"/>
    <col min="4103" max="4104" width="7.7109375" style="366" customWidth="1"/>
    <col min="4105" max="4105" width="9.42578125" style="366" customWidth="1"/>
    <col min="4106" max="4106" width="13" style="366" customWidth="1"/>
    <col min="4107" max="4352" width="9.140625" style="366"/>
    <col min="4353" max="4353" width="5.7109375" style="366" customWidth="1"/>
    <col min="4354" max="4354" width="42.5703125" style="366" customWidth="1"/>
    <col min="4355" max="4355" width="12" style="366" customWidth="1"/>
    <col min="4356" max="4356" width="7.140625" style="366" customWidth="1"/>
    <col min="4357" max="4357" width="9.140625" style="366"/>
    <col min="4358" max="4358" width="7.140625" style="366" customWidth="1"/>
    <col min="4359" max="4360" width="7.7109375" style="366" customWidth="1"/>
    <col min="4361" max="4361" width="9.42578125" style="366" customWidth="1"/>
    <col min="4362" max="4362" width="13" style="366" customWidth="1"/>
    <col min="4363" max="4608" width="9.140625" style="366"/>
    <col min="4609" max="4609" width="5.7109375" style="366" customWidth="1"/>
    <col min="4610" max="4610" width="42.5703125" style="366" customWidth="1"/>
    <col min="4611" max="4611" width="12" style="366" customWidth="1"/>
    <col min="4612" max="4612" width="7.140625" style="366" customWidth="1"/>
    <col min="4613" max="4613" width="9.140625" style="366"/>
    <col min="4614" max="4614" width="7.140625" style="366" customWidth="1"/>
    <col min="4615" max="4616" width="7.7109375" style="366" customWidth="1"/>
    <col min="4617" max="4617" width="9.42578125" style="366" customWidth="1"/>
    <col min="4618" max="4618" width="13" style="366" customWidth="1"/>
    <col min="4619" max="4864" width="9.140625" style="366"/>
    <col min="4865" max="4865" width="5.7109375" style="366" customWidth="1"/>
    <col min="4866" max="4866" width="42.5703125" style="366" customWidth="1"/>
    <col min="4867" max="4867" width="12" style="366" customWidth="1"/>
    <col min="4868" max="4868" width="7.140625" style="366" customWidth="1"/>
    <col min="4869" max="4869" width="9.140625" style="366"/>
    <col min="4870" max="4870" width="7.140625" style="366" customWidth="1"/>
    <col min="4871" max="4872" width="7.7109375" style="366" customWidth="1"/>
    <col min="4873" max="4873" width="9.42578125" style="366" customWidth="1"/>
    <col min="4874" max="4874" width="13" style="366" customWidth="1"/>
    <col min="4875" max="5120" width="9.140625" style="366"/>
    <col min="5121" max="5121" width="5.7109375" style="366" customWidth="1"/>
    <col min="5122" max="5122" width="42.5703125" style="366" customWidth="1"/>
    <col min="5123" max="5123" width="12" style="366" customWidth="1"/>
    <col min="5124" max="5124" width="7.140625" style="366" customWidth="1"/>
    <col min="5125" max="5125" width="9.140625" style="366"/>
    <col min="5126" max="5126" width="7.140625" style="366" customWidth="1"/>
    <col min="5127" max="5128" width="7.7109375" style="366" customWidth="1"/>
    <col min="5129" max="5129" width="9.42578125" style="366" customWidth="1"/>
    <col min="5130" max="5130" width="13" style="366" customWidth="1"/>
    <col min="5131" max="5376" width="9.140625" style="366"/>
    <col min="5377" max="5377" width="5.7109375" style="366" customWidth="1"/>
    <col min="5378" max="5378" width="42.5703125" style="366" customWidth="1"/>
    <col min="5379" max="5379" width="12" style="366" customWidth="1"/>
    <col min="5380" max="5380" width="7.140625" style="366" customWidth="1"/>
    <col min="5381" max="5381" width="9.140625" style="366"/>
    <col min="5382" max="5382" width="7.140625" style="366" customWidth="1"/>
    <col min="5383" max="5384" width="7.7109375" style="366" customWidth="1"/>
    <col min="5385" max="5385" width="9.42578125" style="366" customWidth="1"/>
    <col min="5386" max="5386" width="13" style="366" customWidth="1"/>
    <col min="5387" max="5632" width="9.140625" style="366"/>
    <col min="5633" max="5633" width="5.7109375" style="366" customWidth="1"/>
    <col min="5634" max="5634" width="42.5703125" style="366" customWidth="1"/>
    <col min="5635" max="5635" width="12" style="366" customWidth="1"/>
    <col min="5636" max="5636" width="7.140625" style="366" customWidth="1"/>
    <col min="5637" max="5637" width="9.140625" style="366"/>
    <col min="5638" max="5638" width="7.140625" style="366" customWidth="1"/>
    <col min="5639" max="5640" width="7.7109375" style="366" customWidth="1"/>
    <col min="5641" max="5641" width="9.42578125" style="366" customWidth="1"/>
    <col min="5642" max="5642" width="13" style="366" customWidth="1"/>
    <col min="5643" max="5888" width="9.140625" style="366"/>
    <col min="5889" max="5889" width="5.7109375" style="366" customWidth="1"/>
    <col min="5890" max="5890" width="42.5703125" style="366" customWidth="1"/>
    <col min="5891" max="5891" width="12" style="366" customWidth="1"/>
    <col min="5892" max="5892" width="7.140625" style="366" customWidth="1"/>
    <col min="5893" max="5893" width="9.140625" style="366"/>
    <col min="5894" max="5894" width="7.140625" style="366" customWidth="1"/>
    <col min="5895" max="5896" width="7.7109375" style="366" customWidth="1"/>
    <col min="5897" max="5897" width="9.42578125" style="366" customWidth="1"/>
    <col min="5898" max="5898" width="13" style="366" customWidth="1"/>
    <col min="5899" max="6144" width="9.140625" style="366"/>
    <col min="6145" max="6145" width="5.7109375" style="366" customWidth="1"/>
    <col min="6146" max="6146" width="42.5703125" style="366" customWidth="1"/>
    <col min="6147" max="6147" width="12" style="366" customWidth="1"/>
    <col min="6148" max="6148" width="7.140625" style="366" customWidth="1"/>
    <col min="6149" max="6149" width="9.140625" style="366"/>
    <col min="6150" max="6150" width="7.140625" style="366" customWidth="1"/>
    <col min="6151" max="6152" width="7.7109375" style="366" customWidth="1"/>
    <col min="6153" max="6153" width="9.42578125" style="366" customWidth="1"/>
    <col min="6154" max="6154" width="13" style="366" customWidth="1"/>
    <col min="6155" max="6400" width="9.140625" style="366"/>
    <col min="6401" max="6401" width="5.7109375" style="366" customWidth="1"/>
    <col min="6402" max="6402" width="42.5703125" style="366" customWidth="1"/>
    <col min="6403" max="6403" width="12" style="366" customWidth="1"/>
    <col min="6404" max="6404" width="7.140625" style="366" customWidth="1"/>
    <col min="6405" max="6405" width="9.140625" style="366"/>
    <col min="6406" max="6406" width="7.140625" style="366" customWidth="1"/>
    <col min="6407" max="6408" width="7.7109375" style="366" customWidth="1"/>
    <col min="6409" max="6409" width="9.42578125" style="366" customWidth="1"/>
    <col min="6410" max="6410" width="13" style="366" customWidth="1"/>
    <col min="6411" max="6656" width="9.140625" style="366"/>
    <col min="6657" max="6657" width="5.7109375" style="366" customWidth="1"/>
    <col min="6658" max="6658" width="42.5703125" style="366" customWidth="1"/>
    <col min="6659" max="6659" width="12" style="366" customWidth="1"/>
    <col min="6660" max="6660" width="7.140625" style="366" customWidth="1"/>
    <col min="6661" max="6661" width="9.140625" style="366"/>
    <col min="6662" max="6662" width="7.140625" style="366" customWidth="1"/>
    <col min="6663" max="6664" width="7.7109375" style="366" customWidth="1"/>
    <col min="6665" max="6665" width="9.42578125" style="366" customWidth="1"/>
    <col min="6666" max="6666" width="13" style="366" customWidth="1"/>
    <col min="6667" max="6912" width="9.140625" style="366"/>
    <col min="6913" max="6913" width="5.7109375" style="366" customWidth="1"/>
    <col min="6914" max="6914" width="42.5703125" style="366" customWidth="1"/>
    <col min="6915" max="6915" width="12" style="366" customWidth="1"/>
    <col min="6916" max="6916" width="7.140625" style="366" customWidth="1"/>
    <col min="6917" max="6917" width="9.140625" style="366"/>
    <col min="6918" max="6918" width="7.140625" style="366" customWidth="1"/>
    <col min="6919" max="6920" width="7.7109375" style="366" customWidth="1"/>
    <col min="6921" max="6921" width="9.42578125" style="366" customWidth="1"/>
    <col min="6922" max="6922" width="13" style="366" customWidth="1"/>
    <col min="6923" max="7168" width="9.140625" style="366"/>
    <col min="7169" max="7169" width="5.7109375" style="366" customWidth="1"/>
    <col min="7170" max="7170" width="42.5703125" style="366" customWidth="1"/>
    <col min="7171" max="7171" width="12" style="366" customWidth="1"/>
    <col min="7172" max="7172" width="7.140625" style="366" customWidth="1"/>
    <col min="7173" max="7173" width="9.140625" style="366"/>
    <col min="7174" max="7174" width="7.140625" style="366" customWidth="1"/>
    <col min="7175" max="7176" width="7.7109375" style="366" customWidth="1"/>
    <col min="7177" max="7177" width="9.42578125" style="366" customWidth="1"/>
    <col min="7178" max="7178" width="13" style="366" customWidth="1"/>
    <col min="7179" max="7424" width="9.140625" style="366"/>
    <col min="7425" max="7425" width="5.7109375" style="366" customWidth="1"/>
    <col min="7426" max="7426" width="42.5703125" style="366" customWidth="1"/>
    <col min="7427" max="7427" width="12" style="366" customWidth="1"/>
    <col min="7428" max="7428" width="7.140625" style="366" customWidth="1"/>
    <col min="7429" max="7429" width="9.140625" style="366"/>
    <col min="7430" max="7430" width="7.140625" style="366" customWidth="1"/>
    <col min="7431" max="7432" width="7.7109375" style="366" customWidth="1"/>
    <col min="7433" max="7433" width="9.42578125" style="366" customWidth="1"/>
    <col min="7434" max="7434" width="13" style="366" customWidth="1"/>
    <col min="7435" max="7680" width="9.140625" style="366"/>
    <col min="7681" max="7681" width="5.7109375" style="366" customWidth="1"/>
    <col min="7682" max="7682" width="42.5703125" style="366" customWidth="1"/>
    <col min="7683" max="7683" width="12" style="366" customWidth="1"/>
    <col min="7684" max="7684" width="7.140625" style="366" customWidth="1"/>
    <col min="7685" max="7685" width="9.140625" style="366"/>
    <col min="7686" max="7686" width="7.140625" style="366" customWidth="1"/>
    <col min="7687" max="7688" width="7.7109375" style="366" customWidth="1"/>
    <col min="7689" max="7689" width="9.42578125" style="366" customWidth="1"/>
    <col min="7690" max="7690" width="13" style="366" customWidth="1"/>
    <col min="7691" max="7936" width="9.140625" style="366"/>
    <col min="7937" max="7937" width="5.7109375" style="366" customWidth="1"/>
    <col min="7938" max="7938" width="42.5703125" style="366" customWidth="1"/>
    <col min="7939" max="7939" width="12" style="366" customWidth="1"/>
    <col min="7940" max="7940" width="7.140625" style="366" customWidth="1"/>
    <col min="7941" max="7941" width="9.140625" style="366"/>
    <col min="7942" max="7942" width="7.140625" style="366" customWidth="1"/>
    <col min="7943" max="7944" width="7.7109375" style="366" customWidth="1"/>
    <col min="7945" max="7945" width="9.42578125" style="366" customWidth="1"/>
    <col min="7946" max="7946" width="13" style="366" customWidth="1"/>
    <col min="7947" max="8192" width="9.140625" style="366"/>
    <col min="8193" max="8193" width="5.7109375" style="366" customWidth="1"/>
    <col min="8194" max="8194" width="42.5703125" style="366" customWidth="1"/>
    <col min="8195" max="8195" width="12" style="366" customWidth="1"/>
    <col min="8196" max="8196" width="7.140625" style="366" customWidth="1"/>
    <col min="8197" max="8197" width="9.140625" style="366"/>
    <col min="8198" max="8198" width="7.140625" style="366" customWidth="1"/>
    <col min="8199" max="8200" width="7.7109375" style="366" customWidth="1"/>
    <col min="8201" max="8201" width="9.42578125" style="366" customWidth="1"/>
    <col min="8202" max="8202" width="13" style="366" customWidth="1"/>
    <col min="8203" max="8448" width="9.140625" style="366"/>
    <col min="8449" max="8449" width="5.7109375" style="366" customWidth="1"/>
    <col min="8450" max="8450" width="42.5703125" style="366" customWidth="1"/>
    <col min="8451" max="8451" width="12" style="366" customWidth="1"/>
    <col min="8452" max="8452" width="7.140625" style="366" customWidth="1"/>
    <col min="8453" max="8453" width="9.140625" style="366"/>
    <col min="8454" max="8454" width="7.140625" style="366" customWidth="1"/>
    <col min="8455" max="8456" width="7.7109375" style="366" customWidth="1"/>
    <col min="8457" max="8457" width="9.42578125" style="366" customWidth="1"/>
    <col min="8458" max="8458" width="13" style="366" customWidth="1"/>
    <col min="8459" max="8704" width="9.140625" style="366"/>
    <col min="8705" max="8705" width="5.7109375" style="366" customWidth="1"/>
    <col min="8706" max="8706" width="42.5703125" style="366" customWidth="1"/>
    <col min="8707" max="8707" width="12" style="366" customWidth="1"/>
    <col min="8708" max="8708" width="7.140625" style="366" customWidth="1"/>
    <col min="8709" max="8709" width="9.140625" style="366"/>
    <col min="8710" max="8710" width="7.140625" style="366" customWidth="1"/>
    <col min="8711" max="8712" width="7.7109375" style="366" customWidth="1"/>
    <col min="8713" max="8713" width="9.42578125" style="366" customWidth="1"/>
    <col min="8714" max="8714" width="13" style="366" customWidth="1"/>
    <col min="8715" max="8960" width="9.140625" style="366"/>
    <col min="8961" max="8961" width="5.7109375" style="366" customWidth="1"/>
    <col min="8962" max="8962" width="42.5703125" style="366" customWidth="1"/>
    <col min="8963" max="8963" width="12" style="366" customWidth="1"/>
    <col min="8964" max="8964" width="7.140625" style="366" customWidth="1"/>
    <col min="8965" max="8965" width="9.140625" style="366"/>
    <col min="8966" max="8966" width="7.140625" style="366" customWidth="1"/>
    <col min="8967" max="8968" width="7.7109375" style="366" customWidth="1"/>
    <col min="8969" max="8969" width="9.42578125" style="366" customWidth="1"/>
    <col min="8970" max="8970" width="13" style="366" customWidth="1"/>
    <col min="8971" max="9216" width="9.140625" style="366"/>
    <col min="9217" max="9217" width="5.7109375" style="366" customWidth="1"/>
    <col min="9218" max="9218" width="42.5703125" style="366" customWidth="1"/>
    <col min="9219" max="9219" width="12" style="366" customWidth="1"/>
    <col min="9220" max="9220" width="7.140625" style="366" customWidth="1"/>
    <col min="9221" max="9221" width="9.140625" style="366"/>
    <col min="9222" max="9222" width="7.140625" style="366" customWidth="1"/>
    <col min="9223" max="9224" width="7.7109375" style="366" customWidth="1"/>
    <col min="9225" max="9225" width="9.42578125" style="366" customWidth="1"/>
    <col min="9226" max="9226" width="13" style="366" customWidth="1"/>
    <col min="9227" max="9472" width="9.140625" style="366"/>
    <col min="9473" max="9473" width="5.7109375" style="366" customWidth="1"/>
    <col min="9474" max="9474" width="42.5703125" style="366" customWidth="1"/>
    <col min="9475" max="9475" width="12" style="366" customWidth="1"/>
    <col min="9476" max="9476" width="7.140625" style="366" customWidth="1"/>
    <col min="9477" max="9477" width="9.140625" style="366"/>
    <col min="9478" max="9478" width="7.140625" style="366" customWidth="1"/>
    <col min="9479" max="9480" width="7.7109375" style="366" customWidth="1"/>
    <col min="9481" max="9481" width="9.42578125" style="366" customWidth="1"/>
    <col min="9482" max="9482" width="13" style="366" customWidth="1"/>
    <col min="9483" max="9728" width="9.140625" style="366"/>
    <col min="9729" max="9729" width="5.7109375" style="366" customWidth="1"/>
    <col min="9730" max="9730" width="42.5703125" style="366" customWidth="1"/>
    <col min="9731" max="9731" width="12" style="366" customWidth="1"/>
    <col min="9732" max="9732" width="7.140625" style="366" customWidth="1"/>
    <col min="9733" max="9733" width="9.140625" style="366"/>
    <col min="9734" max="9734" width="7.140625" style="366" customWidth="1"/>
    <col min="9735" max="9736" width="7.7109375" style="366" customWidth="1"/>
    <col min="9737" max="9737" width="9.42578125" style="366" customWidth="1"/>
    <col min="9738" max="9738" width="13" style="366" customWidth="1"/>
    <col min="9739" max="9984" width="9.140625" style="366"/>
    <col min="9985" max="9985" width="5.7109375" style="366" customWidth="1"/>
    <col min="9986" max="9986" width="42.5703125" style="366" customWidth="1"/>
    <col min="9987" max="9987" width="12" style="366" customWidth="1"/>
    <col min="9988" max="9988" width="7.140625" style="366" customWidth="1"/>
    <col min="9989" max="9989" width="9.140625" style="366"/>
    <col min="9990" max="9990" width="7.140625" style="366" customWidth="1"/>
    <col min="9991" max="9992" width="7.7109375" style="366" customWidth="1"/>
    <col min="9993" max="9993" width="9.42578125" style="366" customWidth="1"/>
    <col min="9994" max="9994" width="13" style="366" customWidth="1"/>
    <col min="9995" max="10240" width="9.140625" style="366"/>
    <col min="10241" max="10241" width="5.7109375" style="366" customWidth="1"/>
    <col min="10242" max="10242" width="42.5703125" style="366" customWidth="1"/>
    <col min="10243" max="10243" width="12" style="366" customWidth="1"/>
    <col min="10244" max="10244" width="7.140625" style="366" customWidth="1"/>
    <col min="10245" max="10245" width="9.140625" style="366"/>
    <col min="10246" max="10246" width="7.140625" style="366" customWidth="1"/>
    <col min="10247" max="10248" width="7.7109375" style="366" customWidth="1"/>
    <col min="10249" max="10249" width="9.42578125" style="366" customWidth="1"/>
    <col min="10250" max="10250" width="13" style="366" customWidth="1"/>
    <col min="10251" max="10496" width="9.140625" style="366"/>
    <col min="10497" max="10497" width="5.7109375" style="366" customWidth="1"/>
    <col min="10498" max="10498" width="42.5703125" style="366" customWidth="1"/>
    <col min="10499" max="10499" width="12" style="366" customWidth="1"/>
    <col min="10500" max="10500" width="7.140625" style="366" customWidth="1"/>
    <col min="10501" max="10501" width="9.140625" style="366"/>
    <col min="10502" max="10502" width="7.140625" style="366" customWidth="1"/>
    <col min="10503" max="10504" width="7.7109375" style="366" customWidth="1"/>
    <col min="10505" max="10505" width="9.42578125" style="366" customWidth="1"/>
    <col min="10506" max="10506" width="13" style="366" customWidth="1"/>
    <col min="10507" max="10752" width="9.140625" style="366"/>
    <col min="10753" max="10753" width="5.7109375" style="366" customWidth="1"/>
    <col min="10754" max="10754" width="42.5703125" style="366" customWidth="1"/>
    <col min="10755" max="10755" width="12" style="366" customWidth="1"/>
    <col min="10756" max="10756" width="7.140625" style="366" customWidth="1"/>
    <col min="10757" max="10757" width="9.140625" style="366"/>
    <col min="10758" max="10758" width="7.140625" style="366" customWidth="1"/>
    <col min="10759" max="10760" width="7.7109375" style="366" customWidth="1"/>
    <col min="10761" max="10761" width="9.42578125" style="366" customWidth="1"/>
    <col min="10762" max="10762" width="13" style="366" customWidth="1"/>
    <col min="10763" max="11008" width="9.140625" style="366"/>
    <col min="11009" max="11009" width="5.7109375" style="366" customWidth="1"/>
    <col min="11010" max="11010" width="42.5703125" style="366" customWidth="1"/>
    <col min="11011" max="11011" width="12" style="366" customWidth="1"/>
    <col min="11012" max="11012" width="7.140625" style="366" customWidth="1"/>
    <col min="11013" max="11013" width="9.140625" style="366"/>
    <col min="11014" max="11014" width="7.140625" style="366" customWidth="1"/>
    <col min="11015" max="11016" width="7.7109375" style="366" customWidth="1"/>
    <col min="11017" max="11017" width="9.42578125" style="366" customWidth="1"/>
    <col min="11018" max="11018" width="13" style="366" customWidth="1"/>
    <col min="11019" max="11264" width="9.140625" style="366"/>
    <col min="11265" max="11265" width="5.7109375" style="366" customWidth="1"/>
    <col min="11266" max="11266" width="42.5703125" style="366" customWidth="1"/>
    <col min="11267" max="11267" width="12" style="366" customWidth="1"/>
    <col min="11268" max="11268" width="7.140625" style="366" customWidth="1"/>
    <col min="11269" max="11269" width="9.140625" style="366"/>
    <col min="11270" max="11270" width="7.140625" style="366" customWidth="1"/>
    <col min="11271" max="11272" width="7.7109375" style="366" customWidth="1"/>
    <col min="11273" max="11273" width="9.42578125" style="366" customWidth="1"/>
    <col min="11274" max="11274" width="13" style="366" customWidth="1"/>
    <col min="11275" max="11520" width="9.140625" style="366"/>
    <col min="11521" max="11521" width="5.7109375" style="366" customWidth="1"/>
    <col min="11522" max="11522" width="42.5703125" style="366" customWidth="1"/>
    <col min="11523" max="11523" width="12" style="366" customWidth="1"/>
    <col min="11524" max="11524" width="7.140625" style="366" customWidth="1"/>
    <col min="11525" max="11525" width="9.140625" style="366"/>
    <col min="11526" max="11526" width="7.140625" style="366" customWidth="1"/>
    <col min="11527" max="11528" width="7.7109375" style="366" customWidth="1"/>
    <col min="11529" max="11529" width="9.42578125" style="366" customWidth="1"/>
    <col min="11530" max="11530" width="13" style="366" customWidth="1"/>
    <col min="11531" max="11776" width="9.140625" style="366"/>
    <col min="11777" max="11777" width="5.7109375" style="366" customWidth="1"/>
    <col min="11778" max="11778" width="42.5703125" style="366" customWidth="1"/>
    <col min="11779" max="11779" width="12" style="366" customWidth="1"/>
    <col min="11780" max="11780" width="7.140625" style="366" customWidth="1"/>
    <col min="11781" max="11781" width="9.140625" style="366"/>
    <col min="11782" max="11782" width="7.140625" style="366" customWidth="1"/>
    <col min="11783" max="11784" width="7.7109375" style="366" customWidth="1"/>
    <col min="11785" max="11785" width="9.42578125" style="366" customWidth="1"/>
    <col min="11786" max="11786" width="13" style="366" customWidth="1"/>
    <col min="11787" max="12032" width="9.140625" style="366"/>
    <col min="12033" max="12033" width="5.7109375" style="366" customWidth="1"/>
    <col min="12034" max="12034" width="42.5703125" style="366" customWidth="1"/>
    <col min="12035" max="12035" width="12" style="366" customWidth="1"/>
    <col min="12036" max="12036" width="7.140625" style="366" customWidth="1"/>
    <col min="12037" max="12037" width="9.140625" style="366"/>
    <col min="12038" max="12038" width="7.140625" style="366" customWidth="1"/>
    <col min="12039" max="12040" width="7.7109375" style="366" customWidth="1"/>
    <col min="12041" max="12041" width="9.42578125" style="366" customWidth="1"/>
    <col min="12042" max="12042" width="13" style="366" customWidth="1"/>
    <col min="12043" max="12288" width="9.140625" style="366"/>
    <col min="12289" max="12289" width="5.7109375" style="366" customWidth="1"/>
    <col min="12290" max="12290" width="42.5703125" style="366" customWidth="1"/>
    <col min="12291" max="12291" width="12" style="366" customWidth="1"/>
    <col min="12292" max="12292" width="7.140625" style="366" customWidth="1"/>
    <col min="12293" max="12293" width="9.140625" style="366"/>
    <col min="12294" max="12294" width="7.140625" style="366" customWidth="1"/>
    <col min="12295" max="12296" width="7.7109375" style="366" customWidth="1"/>
    <col min="12297" max="12297" width="9.42578125" style="366" customWidth="1"/>
    <col min="12298" max="12298" width="13" style="366" customWidth="1"/>
    <col min="12299" max="12544" width="9.140625" style="366"/>
    <col min="12545" max="12545" width="5.7109375" style="366" customWidth="1"/>
    <col min="12546" max="12546" width="42.5703125" style="366" customWidth="1"/>
    <col min="12547" max="12547" width="12" style="366" customWidth="1"/>
    <col min="12548" max="12548" width="7.140625" style="366" customWidth="1"/>
    <col min="12549" max="12549" width="9.140625" style="366"/>
    <col min="12550" max="12550" width="7.140625" style="366" customWidth="1"/>
    <col min="12551" max="12552" width="7.7109375" style="366" customWidth="1"/>
    <col min="12553" max="12553" width="9.42578125" style="366" customWidth="1"/>
    <col min="12554" max="12554" width="13" style="366" customWidth="1"/>
    <col min="12555" max="12800" width="9.140625" style="366"/>
    <col min="12801" max="12801" width="5.7109375" style="366" customWidth="1"/>
    <col min="12802" max="12802" width="42.5703125" style="366" customWidth="1"/>
    <col min="12803" max="12803" width="12" style="366" customWidth="1"/>
    <col min="12804" max="12804" width="7.140625" style="366" customWidth="1"/>
    <col min="12805" max="12805" width="9.140625" style="366"/>
    <col min="12806" max="12806" width="7.140625" style="366" customWidth="1"/>
    <col min="12807" max="12808" width="7.7109375" style="366" customWidth="1"/>
    <col min="12809" max="12809" width="9.42578125" style="366" customWidth="1"/>
    <col min="12810" max="12810" width="13" style="366" customWidth="1"/>
    <col min="12811" max="13056" width="9.140625" style="366"/>
    <col min="13057" max="13057" width="5.7109375" style="366" customWidth="1"/>
    <col min="13058" max="13058" width="42.5703125" style="366" customWidth="1"/>
    <col min="13059" max="13059" width="12" style="366" customWidth="1"/>
    <col min="13060" max="13060" width="7.140625" style="366" customWidth="1"/>
    <col min="13061" max="13061" width="9.140625" style="366"/>
    <col min="13062" max="13062" width="7.140625" style="366" customWidth="1"/>
    <col min="13063" max="13064" width="7.7109375" style="366" customWidth="1"/>
    <col min="13065" max="13065" width="9.42578125" style="366" customWidth="1"/>
    <col min="13066" max="13066" width="13" style="366" customWidth="1"/>
    <col min="13067" max="13312" width="9.140625" style="366"/>
    <col min="13313" max="13313" width="5.7109375" style="366" customWidth="1"/>
    <col min="13314" max="13314" width="42.5703125" style="366" customWidth="1"/>
    <col min="13315" max="13315" width="12" style="366" customWidth="1"/>
    <col min="13316" max="13316" width="7.140625" style="366" customWidth="1"/>
    <col min="13317" max="13317" width="9.140625" style="366"/>
    <col min="13318" max="13318" width="7.140625" style="366" customWidth="1"/>
    <col min="13319" max="13320" width="7.7109375" style="366" customWidth="1"/>
    <col min="13321" max="13321" width="9.42578125" style="366" customWidth="1"/>
    <col min="13322" max="13322" width="13" style="366" customWidth="1"/>
    <col min="13323" max="13568" width="9.140625" style="366"/>
    <col min="13569" max="13569" width="5.7109375" style="366" customWidth="1"/>
    <col min="13570" max="13570" width="42.5703125" style="366" customWidth="1"/>
    <col min="13571" max="13571" width="12" style="366" customWidth="1"/>
    <col min="13572" max="13572" width="7.140625" style="366" customWidth="1"/>
    <col min="13573" max="13573" width="9.140625" style="366"/>
    <col min="13574" max="13574" width="7.140625" style="366" customWidth="1"/>
    <col min="13575" max="13576" width="7.7109375" style="366" customWidth="1"/>
    <col min="13577" max="13577" width="9.42578125" style="366" customWidth="1"/>
    <col min="13578" max="13578" width="13" style="366" customWidth="1"/>
    <col min="13579" max="13824" width="9.140625" style="366"/>
    <col min="13825" max="13825" width="5.7109375" style="366" customWidth="1"/>
    <col min="13826" max="13826" width="42.5703125" style="366" customWidth="1"/>
    <col min="13827" max="13827" width="12" style="366" customWidth="1"/>
    <col min="13828" max="13828" width="7.140625" style="366" customWidth="1"/>
    <col min="13829" max="13829" width="9.140625" style="366"/>
    <col min="13830" max="13830" width="7.140625" style="366" customWidth="1"/>
    <col min="13831" max="13832" width="7.7109375" style="366" customWidth="1"/>
    <col min="13833" max="13833" width="9.42578125" style="366" customWidth="1"/>
    <col min="13834" max="13834" width="13" style="366" customWidth="1"/>
    <col min="13835" max="14080" width="9.140625" style="366"/>
    <col min="14081" max="14081" width="5.7109375" style="366" customWidth="1"/>
    <col min="14082" max="14082" width="42.5703125" style="366" customWidth="1"/>
    <col min="14083" max="14083" width="12" style="366" customWidth="1"/>
    <col min="14084" max="14084" width="7.140625" style="366" customWidth="1"/>
    <col min="14085" max="14085" width="9.140625" style="366"/>
    <col min="14086" max="14086" width="7.140625" style="366" customWidth="1"/>
    <col min="14087" max="14088" width="7.7109375" style="366" customWidth="1"/>
    <col min="14089" max="14089" width="9.42578125" style="366" customWidth="1"/>
    <col min="14090" max="14090" width="13" style="366" customWidth="1"/>
    <col min="14091" max="14336" width="9.140625" style="366"/>
    <col min="14337" max="14337" width="5.7109375" style="366" customWidth="1"/>
    <col min="14338" max="14338" width="42.5703125" style="366" customWidth="1"/>
    <col min="14339" max="14339" width="12" style="366" customWidth="1"/>
    <col min="14340" max="14340" width="7.140625" style="366" customWidth="1"/>
    <col min="14341" max="14341" width="9.140625" style="366"/>
    <col min="14342" max="14342" width="7.140625" style="366" customWidth="1"/>
    <col min="14343" max="14344" width="7.7109375" style="366" customWidth="1"/>
    <col min="14345" max="14345" width="9.42578125" style="366" customWidth="1"/>
    <col min="14346" max="14346" width="13" style="366" customWidth="1"/>
    <col min="14347" max="14592" width="9.140625" style="366"/>
    <col min="14593" max="14593" width="5.7109375" style="366" customWidth="1"/>
    <col min="14594" max="14594" width="42.5703125" style="366" customWidth="1"/>
    <col min="14595" max="14595" width="12" style="366" customWidth="1"/>
    <col min="14596" max="14596" width="7.140625" style="366" customWidth="1"/>
    <col min="14597" max="14597" width="9.140625" style="366"/>
    <col min="14598" max="14598" width="7.140625" style="366" customWidth="1"/>
    <col min="14599" max="14600" width="7.7109375" style="366" customWidth="1"/>
    <col min="14601" max="14601" width="9.42578125" style="366" customWidth="1"/>
    <col min="14602" max="14602" width="13" style="366" customWidth="1"/>
    <col min="14603" max="14848" width="9.140625" style="366"/>
    <col min="14849" max="14849" width="5.7109375" style="366" customWidth="1"/>
    <col min="14850" max="14850" width="42.5703125" style="366" customWidth="1"/>
    <col min="14851" max="14851" width="12" style="366" customWidth="1"/>
    <col min="14852" max="14852" width="7.140625" style="366" customWidth="1"/>
    <col min="14853" max="14853" width="9.140625" style="366"/>
    <col min="14854" max="14854" width="7.140625" style="366" customWidth="1"/>
    <col min="14855" max="14856" width="7.7109375" style="366" customWidth="1"/>
    <col min="14857" max="14857" width="9.42578125" style="366" customWidth="1"/>
    <col min="14858" max="14858" width="13" style="366" customWidth="1"/>
    <col min="14859" max="15104" width="9.140625" style="366"/>
    <col min="15105" max="15105" width="5.7109375" style="366" customWidth="1"/>
    <col min="15106" max="15106" width="42.5703125" style="366" customWidth="1"/>
    <col min="15107" max="15107" width="12" style="366" customWidth="1"/>
    <col min="15108" max="15108" width="7.140625" style="366" customWidth="1"/>
    <col min="15109" max="15109" width="9.140625" style="366"/>
    <col min="15110" max="15110" width="7.140625" style="366" customWidth="1"/>
    <col min="15111" max="15112" width="7.7109375" style="366" customWidth="1"/>
    <col min="15113" max="15113" width="9.42578125" style="366" customWidth="1"/>
    <col min="15114" max="15114" width="13" style="366" customWidth="1"/>
    <col min="15115" max="15360" width="9.140625" style="366"/>
    <col min="15361" max="15361" width="5.7109375" style="366" customWidth="1"/>
    <col min="15362" max="15362" width="42.5703125" style="366" customWidth="1"/>
    <col min="15363" max="15363" width="12" style="366" customWidth="1"/>
    <col min="15364" max="15364" width="7.140625" style="366" customWidth="1"/>
    <col min="15365" max="15365" width="9.140625" style="366"/>
    <col min="15366" max="15366" width="7.140625" style="366" customWidth="1"/>
    <col min="15367" max="15368" width="7.7109375" style="366" customWidth="1"/>
    <col min="15369" max="15369" width="9.42578125" style="366" customWidth="1"/>
    <col min="15370" max="15370" width="13" style="366" customWidth="1"/>
    <col min="15371" max="15616" width="9.140625" style="366"/>
    <col min="15617" max="15617" width="5.7109375" style="366" customWidth="1"/>
    <col min="15618" max="15618" width="42.5703125" style="366" customWidth="1"/>
    <col min="15619" max="15619" width="12" style="366" customWidth="1"/>
    <col min="15620" max="15620" width="7.140625" style="366" customWidth="1"/>
    <col min="15621" max="15621" width="9.140625" style="366"/>
    <col min="15622" max="15622" width="7.140625" style="366" customWidth="1"/>
    <col min="15623" max="15624" width="7.7109375" style="366" customWidth="1"/>
    <col min="15625" max="15625" width="9.42578125" style="366" customWidth="1"/>
    <col min="15626" max="15626" width="13" style="366" customWidth="1"/>
    <col min="15627" max="15872" width="9.140625" style="366"/>
    <col min="15873" max="15873" width="5.7109375" style="366" customWidth="1"/>
    <col min="15874" max="15874" width="42.5703125" style="366" customWidth="1"/>
    <col min="15875" max="15875" width="12" style="366" customWidth="1"/>
    <col min="15876" max="15876" width="7.140625" style="366" customWidth="1"/>
    <col min="15877" max="15877" width="9.140625" style="366"/>
    <col min="15878" max="15878" width="7.140625" style="366" customWidth="1"/>
    <col min="15879" max="15880" width="7.7109375" style="366" customWidth="1"/>
    <col min="15881" max="15881" width="9.42578125" style="366" customWidth="1"/>
    <col min="15882" max="15882" width="13" style="366" customWidth="1"/>
    <col min="15883" max="16128" width="9.140625" style="366"/>
    <col min="16129" max="16129" width="5.7109375" style="366" customWidth="1"/>
    <col min="16130" max="16130" width="42.5703125" style="366" customWidth="1"/>
    <col min="16131" max="16131" width="12" style="366" customWidth="1"/>
    <col min="16132" max="16132" width="7.140625" style="366" customWidth="1"/>
    <col min="16133" max="16133" width="9.140625" style="366"/>
    <col min="16134" max="16134" width="7.140625" style="366" customWidth="1"/>
    <col min="16135" max="16136" width="7.7109375" style="366" customWidth="1"/>
    <col min="16137" max="16137" width="9.42578125" style="366" customWidth="1"/>
    <col min="16138" max="16138" width="13" style="366" customWidth="1"/>
    <col min="16139" max="16384" width="9.140625" style="366"/>
  </cols>
  <sheetData>
    <row r="1" spans="1:10" ht="18.75">
      <c r="A1" s="363" t="s">
        <v>0</v>
      </c>
      <c r="B1" s="364"/>
      <c r="C1" s="364"/>
      <c r="D1" s="364"/>
      <c r="E1" s="364"/>
      <c r="F1" s="364"/>
      <c r="G1" s="364"/>
      <c r="H1" s="364"/>
      <c r="I1" s="364"/>
      <c r="J1" s="365" t="s">
        <v>95</v>
      </c>
    </row>
    <row r="2" spans="1:10" ht="18.75">
      <c r="A2" s="363" t="s">
        <v>2</v>
      </c>
      <c r="B2" s="363" t="s">
        <v>51</v>
      </c>
      <c r="C2" s="365"/>
      <c r="D2" s="365"/>
      <c r="E2" s="365"/>
      <c r="F2" s="365"/>
      <c r="G2" s="365"/>
      <c r="H2" s="365"/>
      <c r="I2" s="365"/>
      <c r="J2" s="365"/>
    </row>
    <row r="3" spans="1:10" ht="18.75">
      <c r="A3" s="363" t="s">
        <v>4</v>
      </c>
      <c r="B3" s="363" t="s">
        <v>457</v>
      </c>
      <c r="C3" s="365"/>
      <c r="D3" s="365"/>
      <c r="E3" s="365"/>
      <c r="F3" s="365"/>
      <c r="G3" s="365"/>
      <c r="H3" s="365"/>
      <c r="I3" s="365"/>
      <c r="J3" s="365"/>
    </row>
    <row r="4" spans="1:10" ht="18.75">
      <c r="A4" s="363"/>
      <c r="B4" s="363"/>
      <c r="C4" s="365"/>
      <c r="D4" s="365"/>
      <c r="E4" s="365"/>
      <c r="F4" s="365"/>
      <c r="G4" s="365"/>
      <c r="H4" s="365"/>
      <c r="I4" s="365"/>
      <c r="J4" s="365"/>
    </row>
    <row r="5" spans="1:10" ht="18.75">
      <c r="A5" s="692" t="s">
        <v>97</v>
      </c>
      <c r="B5" s="692"/>
      <c r="C5" s="692"/>
      <c r="D5" s="692"/>
      <c r="E5" s="692"/>
      <c r="F5" s="692"/>
      <c r="G5" s="692"/>
      <c r="H5" s="692"/>
      <c r="I5" s="692"/>
      <c r="J5" s="692"/>
    </row>
    <row r="6" spans="1:10" ht="18.75">
      <c r="A6" s="692" t="s">
        <v>372</v>
      </c>
      <c r="B6" s="692"/>
      <c r="C6" s="692"/>
      <c r="D6" s="692"/>
      <c r="E6" s="692"/>
      <c r="F6" s="692"/>
      <c r="G6" s="692"/>
      <c r="H6" s="692"/>
      <c r="I6" s="692"/>
      <c r="J6" s="692"/>
    </row>
    <row r="7" spans="1:10" ht="18.75">
      <c r="A7" s="489"/>
      <c r="B7" s="489"/>
      <c r="C7" s="489"/>
      <c r="D7" s="489"/>
      <c r="E7" s="489"/>
      <c r="F7" s="489"/>
      <c r="G7" s="489"/>
      <c r="H7" s="489"/>
      <c r="I7" s="489"/>
      <c r="J7" s="489"/>
    </row>
    <row r="8" spans="1:10">
      <c r="A8" s="693" t="s">
        <v>74</v>
      </c>
      <c r="B8" s="695" t="s">
        <v>98</v>
      </c>
      <c r="C8" s="693" t="s">
        <v>99</v>
      </c>
      <c r="D8" s="693" t="s">
        <v>100</v>
      </c>
      <c r="E8" s="697" t="s">
        <v>101</v>
      </c>
      <c r="F8" s="698"/>
      <c r="G8" s="699" t="s">
        <v>102</v>
      </c>
      <c r="H8" s="697" t="s">
        <v>103</v>
      </c>
      <c r="I8" s="701"/>
      <c r="J8" s="693" t="s">
        <v>104</v>
      </c>
    </row>
    <row r="9" spans="1:10">
      <c r="A9" s="694"/>
      <c r="B9" s="696"/>
      <c r="C9" s="694"/>
      <c r="D9" s="694"/>
      <c r="E9" s="367" t="s">
        <v>105</v>
      </c>
      <c r="F9" s="367" t="s">
        <v>106</v>
      </c>
      <c r="G9" s="700"/>
      <c r="H9" s="367" t="s">
        <v>107</v>
      </c>
      <c r="I9" s="367" t="s">
        <v>108</v>
      </c>
      <c r="J9" s="694"/>
    </row>
    <row r="10" spans="1:10" ht="22.5" customHeight="1">
      <c r="A10" s="368">
        <v>1</v>
      </c>
      <c r="B10" s="369" t="s">
        <v>373</v>
      </c>
      <c r="C10" s="370" t="s">
        <v>365</v>
      </c>
      <c r="D10" s="371">
        <v>41</v>
      </c>
      <c r="E10" s="372">
        <v>2</v>
      </c>
      <c r="F10" s="373"/>
      <c r="G10" s="495" t="s">
        <v>109</v>
      </c>
      <c r="H10" s="523">
        <f>IF(D10&lt;30,1.2,IF(D10&lt;50,1.5,2))</f>
        <v>1.5</v>
      </c>
      <c r="I10" s="525">
        <f>D10*0.4</f>
        <v>16.400000000000002</v>
      </c>
      <c r="J10" s="374">
        <f>H10+I10</f>
        <v>17.900000000000002</v>
      </c>
    </row>
    <row r="11" spans="1:10" ht="22.5" customHeight="1">
      <c r="A11" s="368">
        <v>2</v>
      </c>
      <c r="B11" s="369" t="s">
        <v>374</v>
      </c>
      <c r="C11" s="369" t="s">
        <v>375</v>
      </c>
      <c r="D11" s="371">
        <v>34</v>
      </c>
      <c r="E11" s="375">
        <v>2</v>
      </c>
      <c r="F11" s="376"/>
      <c r="G11" s="495" t="s">
        <v>109</v>
      </c>
      <c r="H11" s="523">
        <f t="shared" ref="H11:H29" si="0">IF(D11&lt;30,1.2,IF(D11&lt;50,1.5,2))</f>
        <v>1.5</v>
      </c>
      <c r="I11" s="525">
        <f t="shared" ref="I11:I29" si="1">D11*0.4</f>
        <v>13.600000000000001</v>
      </c>
      <c r="J11" s="374">
        <f t="shared" ref="J11:J29" si="2">H11+I11</f>
        <v>15.100000000000001</v>
      </c>
    </row>
    <row r="12" spans="1:10" ht="22.5" customHeight="1">
      <c r="A12" s="368">
        <v>3</v>
      </c>
      <c r="B12" s="369" t="s">
        <v>190</v>
      </c>
      <c r="C12" s="369" t="s">
        <v>375</v>
      </c>
      <c r="D12" s="371">
        <v>51</v>
      </c>
      <c r="E12" s="377">
        <v>3</v>
      </c>
      <c r="F12" s="376"/>
      <c r="G12" s="495" t="s">
        <v>109</v>
      </c>
      <c r="H12" s="523">
        <f t="shared" si="0"/>
        <v>2</v>
      </c>
      <c r="I12" s="525">
        <f t="shared" si="1"/>
        <v>20.400000000000002</v>
      </c>
      <c r="J12" s="374">
        <f t="shared" si="2"/>
        <v>22.400000000000002</v>
      </c>
    </row>
    <row r="13" spans="1:10" ht="22.5" customHeight="1">
      <c r="A13" s="368">
        <v>4</v>
      </c>
      <c r="B13" s="369" t="s">
        <v>376</v>
      </c>
      <c r="C13" s="369" t="s">
        <v>375</v>
      </c>
      <c r="D13" s="371">
        <v>50</v>
      </c>
      <c r="E13" s="371">
        <v>2</v>
      </c>
      <c r="F13" s="373"/>
      <c r="G13" s="495" t="s">
        <v>109</v>
      </c>
      <c r="H13" s="523">
        <f t="shared" si="0"/>
        <v>2</v>
      </c>
      <c r="I13" s="525">
        <f t="shared" si="1"/>
        <v>20</v>
      </c>
      <c r="J13" s="374">
        <f t="shared" si="2"/>
        <v>22</v>
      </c>
    </row>
    <row r="14" spans="1:10" ht="22.5" customHeight="1">
      <c r="A14" s="368">
        <v>5</v>
      </c>
      <c r="B14" s="369" t="s">
        <v>377</v>
      </c>
      <c r="C14" s="369" t="s">
        <v>375</v>
      </c>
      <c r="D14" s="371">
        <v>50</v>
      </c>
      <c r="E14" s="371">
        <v>2</v>
      </c>
      <c r="F14" s="373"/>
      <c r="G14" s="495" t="s">
        <v>109</v>
      </c>
      <c r="H14" s="523">
        <f t="shared" si="0"/>
        <v>2</v>
      </c>
      <c r="I14" s="525">
        <f t="shared" si="1"/>
        <v>20</v>
      </c>
      <c r="J14" s="374">
        <f t="shared" si="2"/>
        <v>22</v>
      </c>
    </row>
    <row r="15" spans="1:10" ht="22.5" customHeight="1">
      <c r="A15" s="368">
        <v>6</v>
      </c>
      <c r="B15" s="378" t="s">
        <v>378</v>
      </c>
      <c r="C15" s="378" t="s">
        <v>375</v>
      </c>
      <c r="D15" s="379">
        <v>22</v>
      </c>
      <c r="E15" s="379">
        <v>2</v>
      </c>
      <c r="F15" s="373"/>
      <c r="G15" s="495" t="s">
        <v>109</v>
      </c>
      <c r="H15" s="523">
        <f t="shared" si="0"/>
        <v>1.2</v>
      </c>
      <c r="I15" s="525">
        <f t="shared" si="1"/>
        <v>8.8000000000000007</v>
      </c>
      <c r="J15" s="374">
        <f t="shared" si="2"/>
        <v>10</v>
      </c>
    </row>
    <row r="16" spans="1:10" ht="22.5" customHeight="1">
      <c r="A16" s="368">
        <v>7</v>
      </c>
      <c r="B16" s="380" t="s">
        <v>379</v>
      </c>
      <c r="C16" s="381" t="s">
        <v>380</v>
      </c>
      <c r="D16" s="371">
        <v>22</v>
      </c>
      <c r="E16" s="382">
        <v>3</v>
      </c>
      <c r="F16" s="373"/>
      <c r="G16" s="495" t="s">
        <v>109</v>
      </c>
      <c r="H16" s="523">
        <f t="shared" si="0"/>
        <v>1.2</v>
      </c>
      <c r="I16" s="525">
        <f t="shared" si="1"/>
        <v>8.8000000000000007</v>
      </c>
      <c r="J16" s="374">
        <f t="shared" si="2"/>
        <v>10</v>
      </c>
    </row>
    <row r="17" spans="1:10" ht="22.5" customHeight="1">
      <c r="A17" s="368">
        <v>8</v>
      </c>
      <c r="B17" s="380" t="s">
        <v>379</v>
      </c>
      <c r="C17" s="381" t="s">
        <v>381</v>
      </c>
      <c r="D17" s="371">
        <v>34</v>
      </c>
      <c r="E17" s="382">
        <v>3</v>
      </c>
      <c r="F17" s="373"/>
      <c r="G17" s="495" t="s">
        <v>109</v>
      </c>
      <c r="H17" s="523">
        <f t="shared" si="0"/>
        <v>1.5</v>
      </c>
      <c r="I17" s="525">
        <f t="shared" si="1"/>
        <v>13.600000000000001</v>
      </c>
      <c r="J17" s="374">
        <f t="shared" si="2"/>
        <v>15.100000000000001</v>
      </c>
    </row>
    <row r="18" spans="1:10" ht="22.5" customHeight="1">
      <c r="A18" s="368">
        <v>9</v>
      </c>
      <c r="B18" s="380" t="s">
        <v>382</v>
      </c>
      <c r="C18" s="383" t="s">
        <v>383</v>
      </c>
      <c r="D18" s="371">
        <v>37</v>
      </c>
      <c r="E18" s="382">
        <v>3</v>
      </c>
      <c r="F18" s="373"/>
      <c r="G18" s="495" t="s">
        <v>109</v>
      </c>
      <c r="H18" s="523">
        <f t="shared" si="0"/>
        <v>1.5</v>
      </c>
      <c r="I18" s="525">
        <f t="shared" si="1"/>
        <v>14.8</v>
      </c>
      <c r="J18" s="374">
        <f t="shared" si="2"/>
        <v>16.3</v>
      </c>
    </row>
    <row r="19" spans="1:10" ht="22.5" customHeight="1">
      <c r="A19" s="368">
        <v>10</v>
      </c>
      <c r="B19" s="380" t="s">
        <v>382</v>
      </c>
      <c r="C19" s="383" t="s">
        <v>384</v>
      </c>
      <c r="D19" s="371">
        <v>32</v>
      </c>
      <c r="E19" s="382">
        <v>3</v>
      </c>
      <c r="F19" s="373"/>
      <c r="G19" s="495" t="s">
        <v>109</v>
      </c>
      <c r="H19" s="523">
        <f t="shared" si="0"/>
        <v>1.5</v>
      </c>
      <c r="I19" s="525">
        <f t="shared" si="1"/>
        <v>12.8</v>
      </c>
      <c r="J19" s="374">
        <f t="shared" si="2"/>
        <v>14.3</v>
      </c>
    </row>
    <row r="20" spans="1:10" ht="22.5" customHeight="1">
      <c r="A20" s="368">
        <v>11</v>
      </c>
      <c r="B20" s="369" t="s">
        <v>385</v>
      </c>
      <c r="C20" s="383" t="s">
        <v>383</v>
      </c>
      <c r="D20" s="371">
        <v>37</v>
      </c>
      <c r="E20" s="382">
        <v>3</v>
      </c>
      <c r="F20" s="373"/>
      <c r="G20" s="495" t="s">
        <v>109</v>
      </c>
      <c r="H20" s="523">
        <f t="shared" si="0"/>
        <v>1.5</v>
      </c>
      <c r="I20" s="525">
        <f t="shared" si="1"/>
        <v>14.8</v>
      </c>
      <c r="J20" s="374">
        <f t="shared" si="2"/>
        <v>16.3</v>
      </c>
    </row>
    <row r="21" spans="1:10" ht="22.5" customHeight="1">
      <c r="A21" s="368">
        <v>12</v>
      </c>
      <c r="B21" s="369" t="s">
        <v>373</v>
      </c>
      <c r="C21" s="383" t="s">
        <v>386</v>
      </c>
      <c r="D21" s="371">
        <v>33</v>
      </c>
      <c r="E21" s="371">
        <v>2</v>
      </c>
      <c r="F21" s="373"/>
      <c r="G21" s="495" t="s">
        <v>109</v>
      </c>
      <c r="H21" s="523">
        <f t="shared" si="0"/>
        <v>1.5</v>
      </c>
      <c r="I21" s="525">
        <f t="shared" si="1"/>
        <v>13.200000000000001</v>
      </c>
      <c r="J21" s="374">
        <f t="shared" si="2"/>
        <v>14.700000000000001</v>
      </c>
    </row>
    <row r="22" spans="1:10" ht="22.5" customHeight="1">
      <c r="A22" s="368">
        <v>13</v>
      </c>
      <c r="B22" s="369" t="s">
        <v>376</v>
      </c>
      <c r="C22" s="383" t="s">
        <v>386</v>
      </c>
      <c r="D22" s="371">
        <v>33</v>
      </c>
      <c r="E22" s="371">
        <v>2</v>
      </c>
      <c r="F22" s="373"/>
      <c r="G22" s="495" t="s">
        <v>109</v>
      </c>
      <c r="H22" s="523">
        <f t="shared" si="0"/>
        <v>1.5</v>
      </c>
      <c r="I22" s="525">
        <f t="shared" si="1"/>
        <v>13.200000000000001</v>
      </c>
      <c r="J22" s="374">
        <f t="shared" si="2"/>
        <v>14.700000000000001</v>
      </c>
    </row>
    <row r="23" spans="1:10" ht="22.5" customHeight="1">
      <c r="A23" s="368">
        <v>14</v>
      </c>
      <c r="B23" s="370" t="s">
        <v>377</v>
      </c>
      <c r="C23" s="383" t="s">
        <v>386</v>
      </c>
      <c r="D23" s="372">
        <v>33</v>
      </c>
      <c r="E23" s="372">
        <v>2</v>
      </c>
      <c r="F23" s="373"/>
      <c r="G23" s="495" t="s">
        <v>109</v>
      </c>
      <c r="H23" s="523">
        <f t="shared" si="0"/>
        <v>1.5</v>
      </c>
      <c r="I23" s="525">
        <f t="shared" si="1"/>
        <v>13.200000000000001</v>
      </c>
      <c r="J23" s="374">
        <f t="shared" si="2"/>
        <v>14.700000000000001</v>
      </c>
    </row>
    <row r="24" spans="1:10" ht="22.5" customHeight="1">
      <c r="A24" s="368">
        <v>15</v>
      </c>
      <c r="B24" s="369" t="s">
        <v>111</v>
      </c>
      <c r="C24" s="383" t="s">
        <v>386</v>
      </c>
      <c r="D24" s="371">
        <v>33</v>
      </c>
      <c r="E24" s="371">
        <v>3</v>
      </c>
      <c r="F24" s="373"/>
      <c r="G24" s="495" t="s">
        <v>109</v>
      </c>
      <c r="H24" s="523">
        <f t="shared" si="0"/>
        <v>1.5</v>
      </c>
      <c r="I24" s="525">
        <f t="shared" si="1"/>
        <v>13.200000000000001</v>
      </c>
      <c r="J24" s="374">
        <f t="shared" si="2"/>
        <v>14.700000000000001</v>
      </c>
    </row>
    <row r="25" spans="1:10" ht="22.5" customHeight="1">
      <c r="A25" s="368">
        <v>16</v>
      </c>
      <c r="B25" s="369" t="s">
        <v>385</v>
      </c>
      <c r="C25" s="383" t="s">
        <v>386</v>
      </c>
      <c r="D25" s="371">
        <v>34</v>
      </c>
      <c r="E25" s="371">
        <v>3</v>
      </c>
      <c r="F25" s="373"/>
      <c r="G25" s="495" t="s">
        <v>109</v>
      </c>
      <c r="H25" s="523">
        <f t="shared" si="0"/>
        <v>1.5</v>
      </c>
      <c r="I25" s="525">
        <f t="shared" si="1"/>
        <v>13.600000000000001</v>
      </c>
      <c r="J25" s="374">
        <f t="shared" si="2"/>
        <v>15.100000000000001</v>
      </c>
    </row>
    <row r="26" spans="1:10" ht="22.5" customHeight="1">
      <c r="A26" s="368">
        <v>17</v>
      </c>
      <c r="B26" s="369" t="s">
        <v>387</v>
      </c>
      <c r="C26" s="369" t="s">
        <v>205</v>
      </c>
      <c r="D26" s="384">
        <v>7</v>
      </c>
      <c r="E26" s="371">
        <v>3</v>
      </c>
      <c r="F26" s="385"/>
      <c r="G26" s="495" t="s">
        <v>109</v>
      </c>
      <c r="H26" s="523">
        <f t="shared" si="0"/>
        <v>1.2</v>
      </c>
      <c r="I26" s="525">
        <f t="shared" si="1"/>
        <v>2.8000000000000003</v>
      </c>
      <c r="J26" s="374">
        <f t="shared" si="2"/>
        <v>4</v>
      </c>
    </row>
    <row r="27" spans="1:10" ht="22.5" customHeight="1">
      <c r="A27" s="368">
        <v>18</v>
      </c>
      <c r="B27" s="369" t="s">
        <v>110</v>
      </c>
      <c r="C27" s="369" t="s">
        <v>205</v>
      </c>
      <c r="D27" s="384">
        <v>1</v>
      </c>
      <c r="E27" s="371">
        <v>2</v>
      </c>
      <c r="F27" s="386"/>
      <c r="G27" s="496" t="s">
        <v>109</v>
      </c>
      <c r="H27" s="523">
        <v>0</v>
      </c>
      <c r="I27" s="525">
        <f t="shared" si="1"/>
        <v>0.4</v>
      </c>
      <c r="J27" s="374">
        <f t="shared" si="2"/>
        <v>0.4</v>
      </c>
    </row>
    <row r="28" spans="1:10" ht="22.5" customHeight="1">
      <c r="A28" s="368">
        <v>19</v>
      </c>
      <c r="B28" s="369" t="s">
        <v>190</v>
      </c>
      <c r="C28" s="369" t="s">
        <v>205</v>
      </c>
      <c r="D28" s="384">
        <v>5</v>
      </c>
      <c r="E28" s="371">
        <v>3</v>
      </c>
      <c r="F28" s="386"/>
      <c r="G28" s="496" t="s">
        <v>109</v>
      </c>
      <c r="H28" s="523">
        <f t="shared" si="0"/>
        <v>1.2</v>
      </c>
      <c r="I28" s="525">
        <f t="shared" si="1"/>
        <v>2</v>
      </c>
      <c r="J28" s="374">
        <f t="shared" si="2"/>
        <v>3.2</v>
      </c>
    </row>
    <row r="29" spans="1:10" ht="22.5" customHeight="1">
      <c r="A29" s="387">
        <v>20</v>
      </c>
      <c r="B29" s="388" t="s">
        <v>382</v>
      </c>
      <c r="C29" s="388" t="s">
        <v>205</v>
      </c>
      <c r="D29" s="389">
        <v>9</v>
      </c>
      <c r="E29" s="390">
        <v>3</v>
      </c>
      <c r="F29" s="391"/>
      <c r="G29" s="497" t="s">
        <v>109</v>
      </c>
      <c r="H29" s="524">
        <f t="shared" si="0"/>
        <v>1.2</v>
      </c>
      <c r="I29" s="526">
        <f t="shared" si="1"/>
        <v>3.6</v>
      </c>
      <c r="J29" s="392">
        <f t="shared" si="2"/>
        <v>4.8</v>
      </c>
    </row>
    <row r="30" spans="1:10" ht="22.5" customHeight="1">
      <c r="A30" s="702" t="s">
        <v>210</v>
      </c>
      <c r="B30" s="703"/>
      <c r="C30" s="703"/>
      <c r="D30" s="703"/>
      <c r="E30" s="703"/>
      <c r="F30" s="703"/>
      <c r="G30" s="704"/>
      <c r="H30" s="498">
        <f>SUM(H10:H29)</f>
        <v>28.499999999999996</v>
      </c>
      <c r="I30" s="498">
        <f t="shared" ref="I30" si="3">SUM(I10:I29)</f>
        <v>239.2</v>
      </c>
      <c r="J30" s="498">
        <f>SUM(J10:J29)</f>
        <v>267.69999999999993</v>
      </c>
    </row>
    <row r="31" spans="1:10">
      <c r="A31" s="360"/>
      <c r="B31" s="360"/>
      <c r="C31" s="705" t="str">
        <f>CANAM!D25</f>
        <v>Nam Định, ngày      tháng      năm 2020</v>
      </c>
      <c r="D31" s="705"/>
      <c r="E31" s="705"/>
      <c r="F31" s="705"/>
      <c r="G31" s="705"/>
      <c r="H31" s="705"/>
      <c r="I31" s="705"/>
      <c r="J31" s="705"/>
    </row>
    <row r="32" spans="1:10">
      <c r="A32" s="658" t="s">
        <v>451</v>
      </c>
      <c r="B32" s="658"/>
      <c r="C32" s="658" t="s">
        <v>448</v>
      </c>
      <c r="D32" s="658"/>
      <c r="E32" s="658"/>
      <c r="F32" s="658"/>
      <c r="G32" s="658" t="s">
        <v>416</v>
      </c>
      <c r="H32" s="658"/>
      <c r="I32" s="658"/>
      <c r="J32" s="658"/>
    </row>
    <row r="33" spans="1:10">
      <c r="A33" s="360"/>
      <c r="B33" s="360"/>
      <c r="C33" s="360"/>
      <c r="D33" s="360"/>
      <c r="E33" s="360"/>
      <c r="F33" s="360"/>
      <c r="G33" s="360"/>
      <c r="H33" s="360"/>
      <c r="I33" s="360"/>
      <c r="J33" s="360"/>
    </row>
    <row r="34" spans="1:10">
      <c r="A34" s="360"/>
      <c r="B34" s="360"/>
      <c r="C34" s="360"/>
      <c r="D34" s="360"/>
      <c r="E34" s="360"/>
      <c r="F34" s="360"/>
      <c r="G34" s="360"/>
      <c r="H34" s="360"/>
      <c r="I34" s="360"/>
      <c r="J34" s="360"/>
    </row>
    <row r="35" spans="1:10">
      <c r="A35" s="360"/>
      <c r="B35" s="360"/>
      <c r="C35" s="360"/>
      <c r="D35" s="360"/>
      <c r="E35" s="360"/>
      <c r="F35" s="360"/>
      <c r="G35" s="360"/>
      <c r="H35" s="360"/>
      <c r="I35" s="360"/>
      <c r="J35" s="360"/>
    </row>
    <row r="36" spans="1:10">
      <c r="A36" s="360"/>
      <c r="B36" s="360"/>
      <c r="C36" s="360"/>
      <c r="D36" s="360"/>
      <c r="E36" s="360"/>
      <c r="F36" s="360"/>
      <c r="G36" s="360"/>
      <c r="H36" s="360"/>
      <c r="I36" s="360"/>
      <c r="J36" s="360"/>
    </row>
    <row r="37" spans="1:10">
      <c r="A37" s="360"/>
      <c r="B37" s="360"/>
      <c r="C37" s="360"/>
      <c r="D37" s="360"/>
      <c r="E37" s="360"/>
      <c r="F37" s="360"/>
      <c r="G37" s="360"/>
      <c r="H37" s="658"/>
      <c r="I37" s="658"/>
      <c r="J37" s="658"/>
    </row>
    <row r="38" spans="1:10">
      <c r="A38" s="631" t="s">
        <v>449</v>
      </c>
      <c r="B38" s="631"/>
      <c r="C38" s="631" t="s">
        <v>68</v>
      </c>
      <c r="D38" s="631"/>
      <c r="E38" s="631"/>
      <c r="F38" s="631"/>
      <c r="G38" s="631" t="s">
        <v>308</v>
      </c>
      <c r="H38" s="631"/>
      <c r="I38" s="631"/>
      <c r="J38" s="631"/>
    </row>
    <row r="39" spans="1:10">
      <c r="A39" s="393"/>
      <c r="B39" s="393"/>
      <c r="C39" s="393"/>
      <c r="D39" s="393"/>
      <c r="E39" s="393"/>
      <c r="F39" s="393"/>
      <c r="G39" s="393"/>
      <c r="H39" s="393"/>
      <c r="I39" s="393"/>
      <c r="J39" s="393"/>
    </row>
  </sheetData>
  <mergeCells count="19">
    <mergeCell ref="A38:B38"/>
    <mergeCell ref="C38:F38"/>
    <mergeCell ref="G38:J38"/>
    <mergeCell ref="A30:G30"/>
    <mergeCell ref="C31:J31"/>
    <mergeCell ref="A32:B32"/>
    <mergeCell ref="C32:F32"/>
    <mergeCell ref="G32:J32"/>
    <mergeCell ref="H37:J37"/>
    <mergeCell ref="A5:J5"/>
    <mergeCell ref="A6:J6"/>
    <mergeCell ref="A8:A9"/>
    <mergeCell ref="B8:B9"/>
    <mergeCell ref="C8:C9"/>
    <mergeCell ref="D8:D9"/>
    <mergeCell ref="E8:F8"/>
    <mergeCell ref="G8:G9"/>
    <mergeCell ref="H8:I8"/>
    <mergeCell ref="J8:J9"/>
  </mergeCells>
  <pageMargins left="0.43307086614173229" right="0.35433070866141736" top="0.74803149606299213" bottom="0.74803149606299213" header="0.31496062992125984" footer="0.31496062992125984"/>
  <pageSetup orientation="landscape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zoomScaleNormal="100" workbookViewId="0">
      <selection activeCell="B18" sqref="B18"/>
    </sheetView>
  </sheetViews>
  <sheetFormatPr defaultRowHeight="18"/>
  <cols>
    <col min="1" max="1" width="5.7109375" style="366" customWidth="1"/>
    <col min="2" max="2" width="33.28515625" style="366" customWidth="1"/>
    <col min="3" max="3" width="12.42578125" style="366" customWidth="1"/>
    <col min="4" max="4" width="7.7109375" style="366" customWidth="1"/>
    <col min="5" max="5" width="9.140625" style="366"/>
    <col min="6" max="6" width="7.140625" style="366" customWidth="1"/>
    <col min="7" max="7" width="7.7109375" style="366" customWidth="1"/>
    <col min="8" max="8" width="8.85546875" style="366" customWidth="1"/>
    <col min="9" max="9" width="11" style="366" customWidth="1"/>
    <col min="10" max="10" width="15.85546875" style="366" customWidth="1"/>
    <col min="11" max="256" width="9.140625" style="366"/>
    <col min="257" max="257" width="5.7109375" style="366" customWidth="1"/>
    <col min="258" max="258" width="42.5703125" style="366" customWidth="1"/>
    <col min="259" max="259" width="12" style="366" customWidth="1"/>
    <col min="260" max="260" width="7.140625" style="366" customWidth="1"/>
    <col min="261" max="261" width="9.140625" style="366"/>
    <col min="262" max="262" width="7.140625" style="366" customWidth="1"/>
    <col min="263" max="264" width="7.7109375" style="366" customWidth="1"/>
    <col min="265" max="265" width="9.42578125" style="366" customWidth="1"/>
    <col min="266" max="266" width="13" style="366" customWidth="1"/>
    <col min="267" max="512" width="9.140625" style="366"/>
    <col min="513" max="513" width="5.7109375" style="366" customWidth="1"/>
    <col min="514" max="514" width="42.5703125" style="366" customWidth="1"/>
    <col min="515" max="515" width="12" style="366" customWidth="1"/>
    <col min="516" max="516" width="7.140625" style="366" customWidth="1"/>
    <col min="517" max="517" width="9.140625" style="366"/>
    <col min="518" max="518" width="7.140625" style="366" customWidth="1"/>
    <col min="519" max="520" width="7.7109375" style="366" customWidth="1"/>
    <col min="521" max="521" width="9.42578125" style="366" customWidth="1"/>
    <col min="522" max="522" width="13" style="366" customWidth="1"/>
    <col min="523" max="768" width="9.140625" style="366"/>
    <col min="769" max="769" width="5.7109375" style="366" customWidth="1"/>
    <col min="770" max="770" width="42.5703125" style="366" customWidth="1"/>
    <col min="771" max="771" width="12" style="366" customWidth="1"/>
    <col min="772" max="772" width="7.140625" style="366" customWidth="1"/>
    <col min="773" max="773" width="9.140625" style="366"/>
    <col min="774" max="774" width="7.140625" style="366" customWidth="1"/>
    <col min="775" max="776" width="7.7109375" style="366" customWidth="1"/>
    <col min="777" max="777" width="9.42578125" style="366" customWidth="1"/>
    <col min="778" max="778" width="13" style="366" customWidth="1"/>
    <col min="779" max="1024" width="9.140625" style="366"/>
    <col min="1025" max="1025" width="5.7109375" style="366" customWidth="1"/>
    <col min="1026" max="1026" width="42.5703125" style="366" customWidth="1"/>
    <col min="1027" max="1027" width="12" style="366" customWidth="1"/>
    <col min="1028" max="1028" width="7.140625" style="366" customWidth="1"/>
    <col min="1029" max="1029" width="9.140625" style="366"/>
    <col min="1030" max="1030" width="7.140625" style="366" customWidth="1"/>
    <col min="1031" max="1032" width="7.7109375" style="366" customWidth="1"/>
    <col min="1033" max="1033" width="9.42578125" style="366" customWidth="1"/>
    <col min="1034" max="1034" width="13" style="366" customWidth="1"/>
    <col min="1035" max="1280" width="9.140625" style="366"/>
    <col min="1281" max="1281" width="5.7109375" style="366" customWidth="1"/>
    <col min="1282" max="1282" width="42.5703125" style="366" customWidth="1"/>
    <col min="1283" max="1283" width="12" style="366" customWidth="1"/>
    <col min="1284" max="1284" width="7.140625" style="366" customWidth="1"/>
    <col min="1285" max="1285" width="9.140625" style="366"/>
    <col min="1286" max="1286" width="7.140625" style="366" customWidth="1"/>
    <col min="1287" max="1288" width="7.7109375" style="366" customWidth="1"/>
    <col min="1289" max="1289" width="9.42578125" style="366" customWidth="1"/>
    <col min="1290" max="1290" width="13" style="366" customWidth="1"/>
    <col min="1291" max="1536" width="9.140625" style="366"/>
    <col min="1537" max="1537" width="5.7109375" style="366" customWidth="1"/>
    <col min="1538" max="1538" width="42.5703125" style="366" customWidth="1"/>
    <col min="1539" max="1539" width="12" style="366" customWidth="1"/>
    <col min="1540" max="1540" width="7.140625" style="366" customWidth="1"/>
    <col min="1541" max="1541" width="9.140625" style="366"/>
    <col min="1542" max="1542" width="7.140625" style="366" customWidth="1"/>
    <col min="1543" max="1544" width="7.7109375" style="366" customWidth="1"/>
    <col min="1545" max="1545" width="9.42578125" style="366" customWidth="1"/>
    <col min="1546" max="1546" width="13" style="366" customWidth="1"/>
    <col min="1547" max="1792" width="9.140625" style="366"/>
    <col min="1793" max="1793" width="5.7109375" style="366" customWidth="1"/>
    <col min="1794" max="1794" width="42.5703125" style="366" customWidth="1"/>
    <col min="1795" max="1795" width="12" style="366" customWidth="1"/>
    <col min="1796" max="1796" width="7.140625" style="366" customWidth="1"/>
    <col min="1797" max="1797" width="9.140625" style="366"/>
    <col min="1798" max="1798" width="7.140625" style="366" customWidth="1"/>
    <col min="1799" max="1800" width="7.7109375" style="366" customWidth="1"/>
    <col min="1801" max="1801" width="9.42578125" style="366" customWidth="1"/>
    <col min="1802" max="1802" width="13" style="366" customWidth="1"/>
    <col min="1803" max="2048" width="9.140625" style="366"/>
    <col min="2049" max="2049" width="5.7109375" style="366" customWidth="1"/>
    <col min="2050" max="2050" width="42.5703125" style="366" customWidth="1"/>
    <col min="2051" max="2051" width="12" style="366" customWidth="1"/>
    <col min="2052" max="2052" width="7.140625" style="366" customWidth="1"/>
    <col min="2053" max="2053" width="9.140625" style="366"/>
    <col min="2054" max="2054" width="7.140625" style="366" customWidth="1"/>
    <col min="2055" max="2056" width="7.7109375" style="366" customWidth="1"/>
    <col min="2057" max="2057" width="9.42578125" style="366" customWidth="1"/>
    <col min="2058" max="2058" width="13" style="366" customWidth="1"/>
    <col min="2059" max="2304" width="9.140625" style="366"/>
    <col min="2305" max="2305" width="5.7109375" style="366" customWidth="1"/>
    <col min="2306" max="2306" width="42.5703125" style="366" customWidth="1"/>
    <col min="2307" max="2307" width="12" style="366" customWidth="1"/>
    <col min="2308" max="2308" width="7.140625" style="366" customWidth="1"/>
    <col min="2309" max="2309" width="9.140625" style="366"/>
    <col min="2310" max="2310" width="7.140625" style="366" customWidth="1"/>
    <col min="2311" max="2312" width="7.7109375" style="366" customWidth="1"/>
    <col min="2313" max="2313" width="9.42578125" style="366" customWidth="1"/>
    <col min="2314" max="2314" width="13" style="366" customWidth="1"/>
    <col min="2315" max="2560" width="9.140625" style="366"/>
    <col min="2561" max="2561" width="5.7109375" style="366" customWidth="1"/>
    <col min="2562" max="2562" width="42.5703125" style="366" customWidth="1"/>
    <col min="2563" max="2563" width="12" style="366" customWidth="1"/>
    <col min="2564" max="2564" width="7.140625" style="366" customWidth="1"/>
    <col min="2565" max="2565" width="9.140625" style="366"/>
    <col min="2566" max="2566" width="7.140625" style="366" customWidth="1"/>
    <col min="2567" max="2568" width="7.7109375" style="366" customWidth="1"/>
    <col min="2569" max="2569" width="9.42578125" style="366" customWidth="1"/>
    <col min="2570" max="2570" width="13" style="366" customWidth="1"/>
    <col min="2571" max="2816" width="9.140625" style="366"/>
    <col min="2817" max="2817" width="5.7109375" style="366" customWidth="1"/>
    <col min="2818" max="2818" width="42.5703125" style="366" customWidth="1"/>
    <col min="2819" max="2819" width="12" style="366" customWidth="1"/>
    <col min="2820" max="2820" width="7.140625" style="366" customWidth="1"/>
    <col min="2821" max="2821" width="9.140625" style="366"/>
    <col min="2822" max="2822" width="7.140625" style="366" customWidth="1"/>
    <col min="2823" max="2824" width="7.7109375" style="366" customWidth="1"/>
    <col min="2825" max="2825" width="9.42578125" style="366" customWidth="1"/>
    <col min="2826" max="2826" width="13" style="366" customWidth="1"/>
    <col min="2827" max="3072" width="9.140625" style="366"/>
    <col min="3073" max="3073" width="5.7109375" style="366" customWidth="1"/>
    <col min="3074" max="3074" width="42.5703125" style="366" customWidth="1"/>
    <col min="3075" max="3075" width="12" style="366" customWidth="1"/>
    <col min="3076" max="3076" width="7.140625" style="366" customWidth="1"/>
    <col min="3077" max="3077" width="9.140625" style="366"/>
    <col min="3078" max="3078" width="7.140625" style="366" customWidth="1"/>
    <col min="3079" max="3080" width="7.7109375" style="366" customWidth="1"/>
    <col min="3081" max="3081" width="9.42578125" style="366" customWidth="1"/>
    <col min="3082" max="3082" width="13" style="366" customWidth="1"/>
    <col min="3083" max="3328" width="9.140625" style="366"/>
    <col min="3329" max="3329" width="5.7109375" style="366" customWidth="1"/>
    <col min="3330" max="3330" width="42.5703125" style="366" customWidth="1"/>
    <col min="3331" max="3331" width="12" style="366" customWidth="1"/>
    <col min="3332" max="3332" width="7.140625" style="366" customWidth="1"/>
    <col min="3333" max="3333" width="9.140625" style="366"/>
    <col min="3334" max="3334" width="7.140625" style="366" customWidth="1"/>
    <col min="3335" max="3336" width="7.7109375" style="366" customWidth="1"/>
    <col min="3337" max="3337" width="9.42578125" style="366" customWidth="1"/>
    <col min="3338" max="3338" width="13" style="366" customWidth="1"/>
    <col min="3339" max="3584" width="9.140625" style="366"/>
    <col min="3585" max="3585" width="5.7109375" style="366" customWidth="1"/>
    <col min="3586" max="3586" width="42.5703125" style="366" customWidth="1"/>
    <col min="3587" max="3587" width="12" style="366" customWidth="1"/>
    <col min="3588" max="3588" width="7.140625" style="366" customWidth="1"/>
    <col min="3589" max="3589" width="9.140625" style="366"/>
    <col min="3590" max="3590" width="7.140625" style="366" customWidth="1"/>
    <col min="3591" max="3592" width="7.7109375" style="366" customWidth="1"/>
    <col min="3593" max="3593" width="9.42578125" style="366" customWidth="1"/>
    <col min="3594" max="3594" width="13" style="366" customWidth="1"/>
    <col min="3595" max="3840" width="9.140625" style="366"/>
    <col min="3841" max="3841" width="5.7109375" style="366" customWidth="1"/>
    <col min="3842" max="3842" width="42.5703125" style="366" customWidth="1"/>
    <col min="3843" max="3843" width="12" style="366" customWidth="1"/>
    <col min="3844" max="3844" width="7.140625" style="366" customWidth="1"/>
    <col min="3845" max="3845" width="9.140625" style="366"/>
    <col min="3846" max="3846" width="7.140625" style="366" customWidth="1"/>
    <col min="3847" max="3848" width="7.7109375" style="366" customWidth="1"/>
    <col min="3849" max="3849" width="9.42578125" style="366" customWidth="1"/>
    <col min="3850" max="3850" width="13" style="366" customWidth="1"/>
    <col min="3851" max="4096" width="9.140625" style="366"/>
    <col min="4097" max="4097" width="5.7109375" style="366" customWidth="1"/>
    <col min="4098" max="4098" width="42.5703125" style="366" customWidth="1"/>
    <col min="4099" max="4099" width="12" style="366" customWidth="1"/>
    <col min="4100" max="4100" width="7.140625" style="366" customWidth="1"/>
    <col min="4101" max="4101" width="9.140625" style="366"/>
    <col min="4102" max="4102" width="7.140625" style="366" customWidth="1"/>
    <col min="4103" max="4104" width="7.7109375" style="366" customWidth="1"/>
    <col min="4105" max="4105" width="9.42578125" style="366" customWidth="1"/>
    <col min="4106" max="4106" width="13" style="366" customWidth="1"/>
    <col min="4107" max="4352" width="9.140625" style="366"/>
    <col min="4353" max="4353" width="5.7109375" style="366" customWidth="1"/>
    <col min="4354" max="4354" width="42.5703125" style="366" customWidth="1"/>
    <col min="4355" max="4355" width="12" style="366" customWidth="1"/>
    <col min="4356" max="4356" width="7.140625" style="366" customWidth="1"/>
    <col min="4357" max="4357" width="9.140625" style="366"/>
    <col min="4358" max="4358" width="7.140625" style="366" customWidth="1"/>
    <col min="4359" max="4360" width="7.7109375" style="366" customWidth="1"/>
    <col min="4361" max="4361" width="9.42578125" style="366" customWidth="1"/>
    <col min="4362" max="4362" width="13" style="366" customWidth="1"/>
    <col min="4363" max="4608" width="9.140625" style="366"/>
    <col min="4609" max="4609" width="5.7109375" style="366" customWidth="1"/>
    <col min="4610" max="4610" width="42.5703125" style="366" customWidth="1"/>
    <col min="4611" max="4611" width="12" style="366" customWidth="1"/>
    <col min="4612" max="4612" width="7.140625" style="366" customWidth="1"/>
    <col min="4613" max="4613" width="9.140625" style="366"/>
    <col min="4614" max="4614" width="7.140625" style="366" customWidth="1"/>
    <col min="4615" max="4616" width="7.7109375" style="366" customWidth="1"/>
    <col min="4617" max="4617" width="9.42578125" style="366" customWidth="1"/>
    <col min="4618" max="4618" width="13" style="366" customWidth="1"/>
    <col min="4619" max="4864" width="9.140625" style="366"/>
    <col min="4865" max="4865" width="5.7109375" style="366" customWidth="1"/>
    <col min="4866" max="4866" width="42.5703125" style="366" customWidth="1"/>
    <col min="4867" max="4867" width="12" style="366" customWidth="1"/>
    <col min="4868" max="4868" width="7.140625" style="366" customWidth="1"/>
    <col min="4869" max="4869" width="9.140625" style="366"/>
    <col min="4870" max="4870" width="7.140625" style="366" customWidth="1"/>
    <col min="4871" max="4872" width="7.7109375" style="366" customWidth="1"/>
    <col min="4873" max="4873" width="9.42578125" style="366" customWidth="1"/>
    <col min="4874" max="4874" width="13" style="366" customWidth="1"/>
    <col min="4875" max="5120" width="9.140625" style="366"/>
    <col min="5121" max="5121" width="5.7109375" style="366" customWidth="1"/>
    <col min="5122" max="5122" width="42.5703125" style="366" customWidth="1"/>
    <col min="5123" max="5123" width="12" style="366" customWidth="1"/>
    <col min="5124" max="5124" width="7.140625" style="366" customWidth="1"/>
    <col min="5125" max="5125" width="9.140625" style="366"/>
    <col min="5126" max="5126" width="7.140625" style="366" customWidth="1"/>
    <col min="5127" max="5128" width="7.7109375" style="366" customWidth="1"/>
    <col min="5129" max="5129" width="9.42578125" style="366" customWidth="1"/>
    <col min="5130" max="5130" width="13" style="366" customWidth="1"/>
    <col min="5131" max="5376" width="9.140625" style="366"/>
    <col min="5377" max="5377" width="5.7109375" style="366" customWidth="1"/>
    <col min="5378" max="5378" width="42.5703125" style="366" customWidth="1"/>
    <col min="5379" max="5379" width="12" style="366" customWidth="1"/>
    <col min="5380" max="5380" width="7.140625" style="366" customWidth="1"/>
    <col min="5381" max="5381" width="9.140625" style="366"/>
    <col min="5382" max="5382" width="7.140625" style="366" customWidth="1"/>
    <col min="5383" max="5384" width="7.7109375" style="366" customWidth="1"/>
    <col min="5385" max="5385" width="9.42578125" style="366" customWidth="1"/>
    <col min="5386" max="5386" width="13" style="366" customWidth="1"/>
    <col min="5387" max="5632" width="9.140625" style="366"/>
    <col min="5633" max="5633" width="5.7109375" style="366" customWidth="1"/>
    <col min="5634" max="5634" width="42.5703125" style="366" customWidth="1"/>
    <col min="5635" max="5635" width="12" style="366" customWidth="1"/>
    <col min="5636" max="5636" width="7.140625" style="366" customWidth="1"/>
    <col min="5637" max="5637" width="9.140625" style="366"/>
    <col min="5638" max="5638" width="7.140625" style="366" customWidth="1"/>
    <col min="5639" max="5640" width="7.7109375" style="366" customWidth="1"/>
    <col min="5641" max="5641" width="9.42578125" style="366" customWidth="1"/>
    <col min="5642" max="5642" width="13" style="366" customWidth="1"/>
    <col min="5643" max="5888" width="9.140625" style="366"/>
    <col min="5889" max="5889" width="5.7109375" style="366" customWidth="1"/>
    <col min="5890" max="5890" width="42.5703125" style="366" customWidth="1"/>
    <col min="5891" max="5891" width="12" style="366" customWidth="1"/>
    <col min="5892" max="5892" width="7.140625" style="366" customWidth="1"/>
    <col min="5893" max="5893" width="9.140625" style="366"/>
    <col min="5894" max="5894" width="7.140625" style="366" customWidth="1"/>
    <col min="5895" max="5896" width="7.7109375" style="366" customWidth="1"/>
    <col min="5897" max="5897" width="9.42578125" style="366" customWidth="1"/>
    <col min="5898" max="5898" width="13" style="366" customWidth="1"/>
    <col min="5899" max="6144" width="9.140625" style="366"/>
    <col min="6145" max="6145" width="5.7109375" style="366" customWidth="1"/>
    <col min="6146" max="6146" width="42.5703125" style="366" customWidth="1"/>
    <col min="6147" max="6147" width="12" style="366" customWidth="1"/>
    <col min="6148" max="6148" width="7.140625" style="366" customWidth="1"/>
    <col min="6149" max="6149" width="9.140625" style="366"/>
    <col min="6150" max="6150" width="7.140625" style="366" customWidth="1"/>
    <col min="6151" max="6152" width="7.7109375" style="366" customWidth="1"/>
    <col min="6153" max="6153" width="9.42578125" style="366" customWidth="1"/>
    <col min="6154" max="6154" width="13" style="366" customWidth="1"/>
    <col min="6155" max="6400" width="9.140625" style="366"/>
    <col min="6401" max="6401" width="5.7109375" style="366" customWidth="1"/>
    <col min="6402" max="6402" width="42.5703125" style="366" customWidth="1"/>
    <col min="6403" max="6403" width="12" style="366" customWidth="1"/>
    <col min="6404" max="6404" width="7.140625" style="366" customWidth="1"/>
    <col min="6405" max="6405" width="9.140625" style="366"/>
    <col min="6406" max="6406" width="7.140625" style="366" customWidth="1"/>
    <col min="6407" max="6408" width="7.7109375" style="366" customWidth="1"/>
    <col min="6409" max="6409" width="9.42578125" style="366" customWidth="1"/>
    <col min="6410" max="6410" width="13" style="366" customWidth="1"/>
    <col min="6411" max="6656" width="9.140625" style="366"/>
    <col min="6657" max="6657" width="5.7109375" style="366" customWidth="1"/>
    <col min="6658" max="6658" width="42.5703125" style="366" customWidth="1"/>
    <col min="6659" max="6659" width="12" style="366" customWidth="1"/>
    <col min="6660" max="6660" width="7.140625" style="366" customWidth="1"/>
    <col min="6661" max="6661" width="9.140625" style="366"/>
    <col min="6662" max="6662" width="7.140625" style="366" customWidth="1"/>
    <col min="6663" max="6664" width="7.7109375" style="366" customWidth="1"/>
    <col min="6665" max="6665" width="9.42578125" style="366" customWidth="1"/>
    <col min="6666" max="6666" width="13" style="366" customWidth="1"/>
    <col min="6667" max="6912" width="9.140625" style="366"/>
    <col min="6913" max="6913" width="5.7109375" style="366" customWidth="1"/>
    <col min="6914" max="6914" width="42.5703125" style="366" customWidth="1"/>
    <col min="6915" max="6915" width="12" style="366" customWidth="1"/>
    <col min="6916" max="6916" width="7.140625" style="366" customWidth="1"/>
    <col min="6917" max="6917" width="9.140625" style="366"/>
    <col min="6918" max="6918" width="7.140625" style="366" customWidth="1"/>
    <col min="6919" max="6920" width="7.7109375" style="366" customWidth="1"/>
    <col min="6921" max="6921" width="9.42578125" style="366" customWidth="1"/>
    <col min="6922" max="6922" width="13" style="366" customWidth="1"/>
    <col min="6923" max="7168" width="9.140625" style="366"/>
    <col min="7169" max="7169" width="5.7109375" style="366" customWidth="1"/>
    <col min="7170" max="7170" width="42.5703125" style="366" customWidth="1"/>
    <col min="7171" max="7171" width="12" style="366" customWidth="1"/>
    <col min="7172" max="7172" width="7.140625" style="366" customWidth="1"/>
    <col min="7173" max="7173" width="9.140625" style="366"/>
    <col min="7174" max="7174" width="7.140625" style="366" customWidth="1"/>
    <col min="7175" max="7176" width="7.7109375" style="366" customWidth="1"/>
    <col min="7177" max="7177" width="9.42578125" style="366" customWidth="1"/>
    <col min="7178" max="7178" width="13" style="366" customWidth="1"/>
    <col min="7179" max="7424" width="9.140625" style="366"/>
    <col min="7425" max="7425" width="5.7109375" style="366" customWidth="1"/>
    <col min="7426" max="7426" width="42.5703125" style="366" customWidth="1"/>
    <col min="7427" max="7427" width="12" style="366" customWidth="1"/>
    <col min="7428" max="7428" width="7.140625" style="366" customWidth="1"/>
    <col min="7429" max="7429" width="9.140625" style="366"/>
    <col min="7430" max="7430" width="7.140625" style="366" customWidth="1"/>
    <col min="7431" max="7432" width="7.7109375" style="366" customWidth="1"/>
    <col min="7433" max="7433" width="9.42578125" style="366" customWidth="1"/>
    <col min="7434" max="7434" width="13" style="366" customWidth="1"/>
    <col min="7435" max="7680" width="9.140625" style="366"/>
    <col min="7681" max="7681" width="5.7109375" style="366" customWidth="1"/>
    <col min="7682" max="7682" width="42.5703125" style="366" customWidth="1"/>
    <col min="7683" max="7683" width="12" style="366" customWidth="1"/>
    <col min="7684" max="7684" width="7.140625" style="366" customWidth="1"/>
    <col min="7685" max="7685" width="9.140625" style="366"/>
    <col min="7686" max="7686" width="7.140625" style="366" customWidth="1"/>
    <col min="7687" max="7688" width="7.7109375" style="366" customWidth="1"/>
    <col min="7689" max="7689" width="9.42578125" style="366" customWidth="1"/>
    <col min="7690" max="7690" width="13" style="366" customWidth="1"/>
    <col min="7691" max="7936" width="9.140625" style="366"/>
    <col min="7937" max="7937" width="5.7109375" style="366" customWidth="1"/>
    <col min="7938" max="7938" width="42.5703125" style="366" customWidth="1"/>
    <col min="7939" max="7939" width="12" style="366" customWidth="1"/>
    <col min="7940" max="7940" width="7.140625" style="366" customWidth="1"/>
    <col min="7941" max="7941" width="9.140625" style="366"/>
    <col min="7942" max="7942" width="7.140625" style="366" customWidth="1"/>
    <col min="7943" max="7944" width="7.7109375" style="366" customWidth="1"/>
    <col min="7945" max="7945" width="9.42578125" style="366" customWidth="1"/>
    <col min="7946" max="7946" width="13" style="366" customWidth="1"/>
    <col min="7947" max="8192" width="9.140625" style="366"/>
    <col min="8193" max="8193" width="5.7109375" style="366" customWidth="1"/>
    <col min="8194" max="8194" width="42.5703125" style="366" customWidth="1"/>
    <col min="8195" max="8195" width="12" style="366" customWidth="1"/>
    <col min="8196" max="8196" width="7.140625" style="366" customWidth="1"/>
    <col min="8197" max="8197" width="9.140625" style="366"/>
    <col min="8198" max="8198" width="7.140625" style="366" customWidth="1"/>
    <col min="8199" max="8200" width="7.7109375" style="366" customWidth="1"/>
    <col min="8201" max="8201" width="9.42578125" style="366" customWidth="1"/>
    <col min="8202" max="8202" width="13" style="366" customWidth="1"/>
    <col min="8203" max="8448" width="9.140625" style="366"/>
    <col min="8449" max="8449" width="5.7109375" style="366" customWidth="1"/>
    <col min="8450" max="8450" width="42.5703125" style="366" customWidth="1"/>
    <col min="8451" max="8451" width="12" style="366" customWidth="1"/>
    <col min="8452" max="8452" width="7.140625" style="366" customWidth="1"/>
    <col min="8453" max="8453" width="9.140625" style="366"/>
    <col min="8454" max="8454" width="7.140625" style="366" customWidth="1"/>
    <col min="8455" max="8456" width="7.7109375" style="366" customWidth="1"/>
    <col min="8457" max="8457" width="9.42578125" style="366" customWidth="1"/>
    <col min="8458" max="8458" width="13" style="366" customWidth="1"/>
    <col min="8459" max="8704" width="9.140625" style="366"/>
    <col min="8705" max="8705" width="5.7109375" style="366" customWidth="1"/>
    <col min="8706" max="8706" width="42.5703125" style="366" customWidth="1"/>
    <col min="8707" max="8707" width="12" style="366" customWidth="1"/>
    <col min="8708" max="8708" width="7.140625" style="366" customWidth="1"/>
    <col min="8709" max="8709" width="9.140625" style="366"/>
    <col min="8710" max="8710" width="7.140625" style="366" customWidth="1"/>
    <col min="8711" max="8712" width="7.7109375" style="366" customWidth="1"/>
    <col min="8713" max="8713" width="9.42578125" style="366" customWidth="1"/>
    <col min="8714" max="8714" width="13" style="366" customWidth="1"/>
    <col min="8715" max="8960" width="9.140625" style="366"/>
    <col min="8961" max="8961" width="5.7109375" style="366" customWidth="1"/>
    <col min="8962" max="8962" width="42.5703125" style="366" customWidth="1"/>
    <col min="8963" max="8963" width="12" style="366" customWidth="1"/>
    <col min="8964" max="8964" width="7.140625" style="366" customWidth="1"/>
    <col min="8965" max="8965" width="9.140625" style="366"/>
    <col min="8966" max="8966" width="7.140625" style="366" customWidth="1"/>
    <col min="8967" max="8968" width="7.7109375" style="366" customWidth="1"/>
    <col min="8969" max="8969" width="9.42578125" style="366" customWidth="1"/>
    <col min="8970" max="8970" width="13" style="366" customWidth="1"/>
    <col min="8971" max="9216" width="9.140625" style="366"/>
    <col min="9217" max="9217" width="5.7109375" style="366" customWidth="1"/>
    <col min="9218" max="9218" width="42.5703125" style="366" customWidth="1"/>
    <col min="9219" max="9219" width="12" style="366" customWidth="1"/>
    <col min="9220" max="9220" width="7.140625" style="366" customWidth="1"/>
    <col min="9221" max="9221" width="9.140625" style="366"/>
    <col min="9222" max="9222" width="7.140625" style="366" customWidth="1"/>
    <col min="9223" max="9224" width="7.7109375" style="366" customWidth="1"/>
    <col min="9225" max="9225" width="9.42578125" style="366" customWidth="1"/>
    <col min="9226" max="9226" width="13" style="366" customWidth="1"/>
    <col min="9227" max="9472" width="9.140625" style="366"/>
    <col min="9473" max="9473" width="5.7109375" style="366" customWidth="1"/>
    <col min="9474" max="9474" width="42.5703125" style="366" customWidth="1"/>
    <col min="9475" max="9475" width="12" style="366" customWidth="1"/>
    <col min="9476" max="9476" width="7.140625" style="366" customWidth="1"/>
    <col min="9477" max="9477" width="9.140625" style="366"/>
    <col min="9478" max="9478" width="7.140625" style="366" customWidth="1"/>
    <col min="9479" max="9480" width="7.7109375" style="366" customWidth="1"/>
    <col min="9481" max="9481" width="9.42578125" style="366" customWidth="1"/>
    <col min="9482" max="9482" width="13" style="366" customWidth="1"/>
    <col min="9483" max="9728" width="9.140625" style="366"/>
    <col min="9729" max="9729" width="5.7109375" style="366" customWidth="1"/>
    <col min="9730" max="9730" width="42.5703125" style="366" customWidth="1"/>
    <col min="9731" max="9731" width="12" style="366" customWidth="1"/>
    <col min="9732" max="9732" width="7.140625" style="366" customWidth="1"/>
    <col min="9733" max="9733" width="9.140625" style="366"/>
    <col min="9734" max="9734" width="7.140625" style="366" customWidth="1"/>
    <col min="9735" max="9736" width="7.7109375" style="366" customWidth="1"/>
    <col min="9737" max="9737" width="9.42578125" style="366" customWidth="1"/>
    <col min="9738" max="9738" width="13" style="366" customWidth="1"/>
    <col min="9739" max="9984" width="9.140625" style="366"/>
    <col min="9985" max="9985" width="5.7109375" style="366" customWidth="1"/>
    <col min="9986" max="9986" width="42.5703125" style="366" customWidth="1"/>
    <col min="9987" max="9987" width="12" style="366" customWidth="1"/>
    <col min="9988" max="9988" width="7.140625" style="366" customWidth="1"/>
    <col min="9989" max="9989" width="9.140625" style="366"/>
    <col min="9990" max="9990" width="7.140625" style="366" customWidth="1"/>
    <col min="9991" max="9992" width="7.7109375" style="366" customWidth="1"/>
    <col min="9993" max="9993" width="9.42578125" style="366" customWidth="1"/>
    <col min="9994" max="9994" width="13" style="366" customWidth="1"/>
    <col min="9995" max="10240" width="9.140625" style="366"/>
    <col min="10241" max="10241" width="5.7109375" style="366" customWidth="1"/>
    <col min="10242" max="10242" width="42.5703125" style="366" customWidth="1"/>
    <col min="10243" max="10243" width="12" style="366" customWidth="1"/>
    <col min="10244" max="10244" width="7.140625" style="366" customWidth="1"/>
    <col min="10245" max="10245" width="9.140625" style="366"/>
    <col min="10246" max="10246" width="7.140625" style="366" customWidth="1"/>
    <col min="10247" max="10248" width="7.7109375" style="366" customWidth="1"/>
    <col min="10249" max="10249" width="9.42578125" style="366" customWidth="1"/>
    <col min="10250" max="10250" width="13" style="366" customWidth="1"/>
    <col min="10251" max="10496" width="9.140625" style="366"/>
    <col min="10497" max="10497" width="5.7109375" style="366" customWidth="1"/>
    <col min="10498" max="10498" width="42.5703125" style="366" customWidth="1"/>
    <col min="10499" max="10499" width="12" style="366" customWidth="1"/>
    <col min="10500" max="10500" width="7.140625" style="366" customWidth="1"/>
    <col min="10501" max="10501" width="9.140625" style="366"/>
    <col min="10502" max="10502" width="7.140625" style="366" customWidth="1"/>
    <col min="10503" max="10504" width="7.7109375" style="366" customWidth="1"/>
    <col min="10505" max="10505" width="9.42578125" style="366" customWidth="1"/>
    <col min="10506" max="10506" width="13" style="366" customWidth="1"/>
    <col min="10507" max="10752" width="9.140625" style="366"/>
    <col min="10753" max="10753" width="5.7109375" style="366" customWidth="1"/>
    <col min="10754" max="10754" width="42.5703125" style="366" customWidth="1"/>
    <col min="10755" max="10755" width="12" style="366" customWidth="1"/>
    <col min="10756" max="10756" width="7.140625" style="366" customWidth="1"/>
    <col min="10757" max="10757" width="9.140625" style="366"/>
    <col min="10758" max="10758" width="7.140625" style="366" customWidth="1"/>
    <col min="10759" max="10760" width="7.7109375" style="366" customWidth="1"/>
    <col min="10761" max="10761" width="9.42578125" style="366" customWidth="1"/>
    <col min="10762" max="10762" width="13" style="366" customWidth="1"/>
    <col min="10763" max="11008" width="9.140625" style="366"/>
    <col min="11009" max="11009" width="5.7109375" style="366" customWidth="1"/>
    <col min="11010" max="11010" width="42.5703125" style="366" customWidth="1"/>
    <col min="11011" max="11011" width="12" style="366" customWidth="1"/>
    <col min="11012" max="11012" width="7.140625" style="366" customWidth="1"/>
    <col min="11013" max="11013" width="9.140625" style="366"/>
    <col min="11014" max="11014" width="7.140625" style="366" customWidth="1"/>
    <col min="11015" max="11016" width="7.7109375" style="366" customWidth="1"/>
    <col min="11017" max="11017" width="9.42578125" style="366" customWidth="1"/>
    <col min="11018" max="11018" width="13" style="366" customWidth="1"/>
    <col min="11019" max="11264" width="9.140625" style="366"/>
    <col min="11265" max="11265" width="5.7109375" style="366" customWidth="1"/>
    <col min="11266" max="11266" width="42.5703125" style="366" customWidth="1"/>
    <col min="11267" max="11267" width="12" style="366" customWidth="1"/>
    <col min="11268" max="11268" width="7.140625" style="366" customWidth="1"/>
    <col min="11269" max="11269" width="9.140625" style="366"/>
    <col min="11270" max="11270" width="7.140625" style="366" customWidth="1"/>
    <col min="11271" max="11272" width="7.7109375" style="366" customWidth="1"/>
    <col min="11273" max="11273" width="9.42578125" style="366" customWidth="1"/>
    <col min="11274" max="11274" width="13" style="366" customWidth="1"/>
    <col min="11275" max="11520" width="9.140625" style="366"/>
    <col min="11521" max="11521" width="5.7109375" style="366" customWidth="1"/>
    <col min="11522" max="11522" width="42.5703125" style="366" customWidth="1"/>
    <col min="11523" max="11523" width="12" style="366" customWidth="1"/>
    <col min="11524" max="11524" width="7.140625" style="366" customWidth="1"/>
    <col min="11525" max="11525" width="9.140625" style="366"/>
    <col min="11526" max="11526" width="7.140625" style="366" customWidth="1"/>
    <col min="11527" max="11528" width="7.7109375" style="366" customWidth="1"/>
    <col min="11529" max="11529" width="9.42578125" style="366" customWidth="1"/>
    <col min="11530" max="11530" width="13" style="366" customWidth="1"/>
    <col min="11531" max="11776" width="9.140625" style="366"/>
    <col min="11777" max="11777" width="5.7109375" style="366" customWidth="1"/>
    <col min="11778" max="11778" width="42.5703125" style="366" customWidth="1"/>
    <col min="11779" max="11779" width="12" style="366" customWidth="1"/>
    <col min="11780" max="11780" width="7.140625" style="366" customWidth="1"/>
    <col min="11781" max="11781" width="9.140625" style="366"/>
    <col min="11782" max="11782" width="7.140625" style="366" customWidth="1"/>
    <col min="11783" max="11784" width="7.7109375" style="366" customWidth="1"/>
    <col min="11785" max="11785" width="9.42578125" style="366" customWidth="1"/>
    <col min="11786" max="11786" width="13" style="366" customWidth="1"/>
    <col min="11787" max="12032" width="9.140625" style="366"/>
    <col min="12033" max="12033" width="5.7109375" style="366" customWidth="1"/>
    <col min="12034" max="12034" width="42.5703125" style="366" customWidth="1"/>
    <col min="12035" max="12035" width="12" style="366" customWidth="1"/>
    <col min="12036" max="12036" width="7.140625" style="366" customWidth="1"/>
    <col min="12037" max="12037" width="9.140625" style="366"/>
    <col min="12038" max="12038" width="7.140625" style="366" customWidth="1"/>
    <col min="12039" max="12040" width="7.7109375" style="366" customWidth="1"/>
    <col min="12041" max="12041" width="9.42578125" style="366" customWidth="1"/>
    <col min="12042" max="12042" width="13" style="366" customWidth="1"/>
    <col min="12043" max="12288" width="9.140625" style="366"/>
    <col min="12289" max="12289" width="5.7109375" style="366" customWidth="1"/>
    <col min="12290" max="12290" width="42.5703125" style="366" customWidth="1"/>
    <col min="12291" max="12291" width="12" style="366" customWidth="1"/>
    <col min="12292" max="12292" width="7.140625" style="366" customWidth="1"/>
    <col min="12293" max="12293" width="9.140625" style="366"/>
    <col min="12294" max="12294" width="7.140625" style="366" customWidth="1"/>
    <col min="12295" max="12296" width="7.7109375" style="366" customWidth="1"/>
    <col min="12297" max="12297" width="9.42578125" style="366" customWidth="1"/>
    <col min="12298" max="12298" width="13" style="366" customWidth="1"/>
    <col min="12299" max="12544" width="9.140625" style="366"/>
    <col min="12545" max="12545" width="5.7109375" style="366" customWidth="1"/>
    <col min="12546" max="12546" width="42.5703125" style="366" customWidth="1"/>
    <col min="12547" max="12547" width="12" style="366" customWidth="1"/>
    <col min="12548" max="12548" width="7.140625" style="366" customWidth="1"/>
    <col min="12549" max="12549" width="9.140625" style="366"/>
    <col min="12550" max="12550" width="7.140625" style="366" customWidth="1"/>
    <col min="12551" max="12552" width="7.7109375" style="366" customWidth="1"/>
    <col min="12553" max="12553" width="9.42578125" style="366" customWidth="1"/>
    <col min="12554" max="12554" width="13" style="366" customWidth="1"/>
    <col min="12555" max="12800" width="9.140625" style="366"/>
    <col min="12801" max="12801" width="5.7109375" style="366" customWidth="1"/>
    <col min="12802" max="12802" width="42.5703125" style="366" customWidth="1"/>
    <col min="12803" max="12803" width="12" style="366" customWidth="1"/>
    <col min="12804" max="12804" width="7.140625" style="366" customWidth="1"/>
    <col min="12805" max="12805" width="9.140625" style="366"/>
    <col min="12806" max="12806" width="7.140625" style="366" customWidth="1"/>
    <col min="12807" max="12808" width="7.7109375" style="366" customWidth="1"/>
    <col min="12809" max="12809" width="9.42578125" style="366" customWidth="1"/>
    <col min="12810" max="12810" width="13" style="366" customWidth="1"/>
    <col min="12811" max="13056" width="9.140625" style="366"/>
    <col min="13057" max="13057" width="5.7109375" style="366" customWidth="1"/>
    <col min="13058" max="13058" width="42.5703125" style="366" customWidth="1"/>
    <col min="13059" max="13059" width="12" style="366" customWidth="1"/>
    <col min="13060" max="13060" width="7.140625" style="366" customWidth="1"/>
    <col min="13061" max="13061" width="9.140625" style="366"/>
    <col min="13062" max="13062" width="7.140625" style="366" customWidth="1"/>
    <col min="13063" max="13064" width="7.7109375" style="366" customWidth="1"/>
    <col min="13065" max="13065" width="9.42578125" style="366" customWidth="1"/>
    <col min="13066" max="13066" width="13" style="366" customWidth="1"/>
    <col min="13067" max="13312" width="9.140625" style="366"/>
    <col min="13313" max="13313" width="5.7109375" style="366" customWidth="1"/>
    <col min="13314" max="13314" width="42.5703125" style="366" customWidth="1"/>
    <col min="13315" max="13315" width="12" style="366" customWidth="1"/>
    <col min="13316" max="13316" width="7.140625" style="366" customWidth="1"/>
    <col min="13317" max="13317" width="9.140625" style="366"/>
    <col min="13318" max="13318" width="7.140625" style="366" customWidth="1"/>
    <col min="13319" max="13320" width="7.7109375" style="366" customWidth="1"/>
    <col min="13321" max="13321" width="9.42578125" style="366" customWidth="1"/>
    <col min="13322" max="13322" width="13" style="366" customWidth="1"/>
    <col min="13323" max="13568" width="9.140625" style="366"/>
    <col min="13569" max="13569" width="5.7109375" style="366" customWidth="1"/>
    <col min="13570" max="13570" width="42.5703125" style="366" customWidth="1"/>
    <col min="13571" max="13571" width="12" style="366" customWidth="1"/>
    <col min="13572" max="13572" width="7.140625" style="366" customWidth="1"/>
    <col min="13573" max="13573" width="9.140625" style="366"/>
    <col min="13574" max="13574" width="7.140625" style="366" customWidth="1"/>
    <col min="13575" max="13576" width="7.7109375" style="366" customWidth="1"/>
    <col min="13577" max="13577" width="9.42578125" style="366" customWidth="1"/>
    <col min="13578" max="13578" width="13" style="366" customWidth="1"/>
    <col min="13579" max="13824" width="9.140625" style="366"/>
    <col min="13825" max="13825" width="5.7109375" style="366" customWidth="1"/>
    <col min="13826" max="13826" width="42.5703125" style="366" customWidth="1"/>
    <col min="13827" max="13827" width="12" style="366" customWidth="1"/>
    <col min="13828" max="13828" width="7.140625" style="366" customWidth="1"/>
    <col min="13829" max="13829" width="9.140625" style="366"/>
    <col min="13830" max="13830" width="7.140625" style="366" customWidth="1"/>
    <col min="13831" max="13832" width="7.7109375" style="366" customWidth="1"/>
    <col min="13833" max="13833" width="9.42578125" style="366" customWidth="1"/>
    <col min="13834" max="13834" width="13" style="366" customWidth="1"/>
    <col min="13835" max="14080" width="9.140625" style="366"/>
    <col min="14081" max="14081" width="5.7109375" style="366" customWidth="1"/>
    <col min="14082" max="14082" width="42.5703125" style="366" customWidth="1"/>
    <col min="14083" max="14083" width="12" style="366" customWidth="1"/>
    <col min="14084" max="14084" width="7.140625" style="366" customWidth="1"/>
    <col min="14085" max="14085" width="9.140625" style="366"/>
    <col min="14086" max="14086" width="7.140625" style="366" customWidth="1"/>
    <col min="14087" max="14088" width="7.7109375" style="366" customWidth="1"/>
    <col min="14089" max="14089" width="9.42578125" style="366" customWidth="1"/>
    <col min="14090" max="14090" width="13" style="366" customWidth="1"/>
    <col min="14091" max="14336" width="9.140625" style="366"/>
    <col min="14337" max="14337" width="5.7109375" style="366" customWidth="1"/>
    <col min="14338" max="14338" width="42.5703125" style="366" customWidth="1"/>
    <col min="14339" max="14339" width="12" style="366" customWidth="1"/>
    <col min="14340" max="14340" width="7.140625" style="366" customWidth="1"/>
    <col min="14341" max="14341" width="9.140625" style="366"/>
    <col min="14342" max="14342" width="7.140625" style="366" customWidth="1"/>
    <col min="14343" max="14344" width="7.7109375" style="366" customWidth="1"/>
    <col min="14345" max="14345" width="9.42578125" style="366" customWidth="1"/>
    <col min="14346" max="14346" width="13" style="366" customWidth="1"/>
    <col min="14347" max="14592" width="9.140625" style="366"/>
    <col min="14593" max="14593" width="5.7109375" style="366" customWidth="1"/>
    <col min="14594" max="14594" width="42.5703125" style="366" customWidth="1"/>
    <col min="14595" max="14595" width="12" style="366" customWidth="1"/>
    <col min="14596" max="14596" width="7.140625" style="366" customWidth="1"/>
    <col min="14597" max="14597" width="9.140625" style="366"/>
    <col min="14598" max="14598" width="7.140625" style="366" customWidth="1"/>
    <col min="14599" max="14600" width="7.7109375" style="366" customWidth="1"/>
    <col min="14601" max="14601" width="9.42578125" style="366" customWidth="1"/>
    <col min="14602" max="14602" width="13" style="366" customWidth="1"/>
    <col min="14603" max="14848" width="9.140625" style="366"/>
    <col min="14849" max="14849" width="5.7109375" style="366" customWidth="1"/>
    <col min="14850" max="14850" width="42.5703125" style="366" customWidth="1"/>
    <col min="14851" max="14851" width="12" style="366" customWidth="1"/>
    <col min="14852" max="14852" width="7.140625" style="366" customWidth="1"/>
    <col min="14853" max="14853" width="9.140625" style="366"/>
    <col min="14854" max="14854" width="7.140625" style="366" customWidth="1"/>
    <col min="14855" max="14856" width="7.7109375" style="366" customWidth="1"/>
    <col min="14857" max="14857" width="9.42578125" style="366" customWidth="1"/>
    <col min="14858" max="14858" width="13" style="366" customWidth="1"/>
    <col min="14859" max="15104" width="9.140625" style="366"/>
    <col min="15105" max="15105" width="5.7109375" style="366" customWidth="1"/>
    <col min="15106" max="15106" width="42.5703125" style="366" customWidth="1"/>
    <col min="15107" max="15107" width="12" style="366" customWidth="1"/>
    <col min="15108" max="15108" width="7.140625" style="366" customWidth="1"/>
    <col min="15109" max="15109" width="9.140625" style="366"/>
    <col min="15110" max="15110" width="7.140625" style="366" customWidth="1"/>
    <col min="15111" max="15112" width="7.7109375" style="366" customWidth="1"/>
    <col min="15113" max="15113" width="9.42578125" style="366" customWidth="1"/>
    <col min="15114" max="15114" width="13" style="366" customWidth="1"/>
    <col min="15115" max="15360" width="9.140625" style="366"/>
    <col min="15361" max="15361" width="5.7109375" style="366" customWidth="1"/>
    <col min="15362" max="15362" width="42.5703125" style="366" customWidth="1"/>
    <col min="15363" max="15363" width="12" style="366" customWidth="1"/>
    <col min="15364" max="15364" width="7.140625" style="366" customWidth="1"/>
    <col min="15365" max="15365" width="9.140625" style="366"/>
    <col min="15366" max="15366" width="7.140625" style="366" customWidth="1"/>
    <col min="15367" max="15368" width="7.7109375" style="366" customWidth="1"/>
    <col min="15369" max="15369" width="9.42578125" style="366" customWidth="1"/>
    <col min="15370" max="15370" width="13" style="366" customWidth="1"/>
    <col min="15371" max="15616" width="9.140625" style="366"/>
    <col min="15617" max="15617" width="5.7109375" style="366" customWidth="1"/>
    <col min="15618" max="15618" width="42.5703125" style="366" customWidth="1"/>
    <col min="15619" max="15619" width="12" style="366" customWidth="1"/>
    <col min="15620" max="15620" width="7.140625" style="366" customWidth="1"/>
    <col min="15621" max="15621" width="9.140625" style="366"/>
    <col min="15622" max="15622" width="7.140625" style="366" customWidth="1"/>
    <col min="15623" max="15624" width="7.7109375" style="366" customWidth="1"/>
    <col min="15625" max="15625" width="9.42578125" style="366" customWidth="1"/>
    <col min="15626" max="15626" width="13" style="366" customWidth="1"/>
    <col min="15627" max="15872" width="9.140625" style="366"/>
    <col min="15873" max="15873" width="5.7109375" style="366" customWidth="1"/>
    <col min="15874" max="15874" width="42.5703125" style="366" customWidth="1"/>
    <col min="15875" max="15875" width="12" style="366" customWidth="1"/>
    <col min="15876" max="15876" width="7.140625" style="366" customWidth="1"/>
    <col min="15877" max="15877" width="9.140625" style="366"/>
    <col min="15878" max="15878" width="7.140625" style="366" customWidth="1"/>
    <col min="15879" max="15880" width="7.7109375" style="366" customWidth="1"/>
    <col min="15881" max="15881" width="9.42578125" style="366" customWidth="1"/>
    <col min="15882" max="15882" width="13" style="366" customWidth="1"/>
    <col min="15883" max="16128" width="9.140625" style="366"/>
    <col min="16129" max="16129" width="5.7109375" style="366" customWidth="1"/>
    <col min="16130" max="16130" width="42.5703125" style="366" customWidth="1"/>
    <col min="16131" max="16131" width="12" style="366" customWidth="1"/>
    <col min="16132" max="16132" width="7.140625" style="366" customWidth="1"/>
    <col min="16133" max="16133" width="9.140625" style="366"/>
    <col min="16134" max="16134" width="7.140625" style="366" customWidth="1"/>
    <col min="16135" max="16136" width="7.7109375" style="366" customWidth="1"/>
    <col min="16137" max="16137" width="9.42578125" style="366" customWidth="1"/>
    <col min="16138" max="16138" width="13" style="366" customWidth="1"/>
    <col min="16139" max="16384" width="9.140625" style="366"/>
  </cols>
  <sheetData>
    <row r="1" spans="1:10" ht="18.75">
      <c r="A1" s="363" t="s">
        <v>0</v>
      </c>
      <c r="B1" s="364"/>
      <c r="C1" s="364"/>
      <c r="D1" s="364"/>
      <c r="E1" s="364"/>
      <c r="F1" s="364"/>
      <c r="G1" s="364"/>
      <c r="H1" s="364"/>
      <c r="I1" s="364"/>
      <c r="J1" s="365" t="s">
        <v>95</v>
      </c>
    </row>
    <row r="2" spans="1:10" ht="18.75">
      <c r="A2" s="363" t="s">
        <v>2</v>
      </c>
      <c r="B2" s="363" t="s">
        <v>51</v>
      </c>
      <c r="C2" s="365"/>
      <c r="D2" s="365"/>
      <c r="E2" s="365"/>
      <c r="F2" s="365"/>
      <c r="G2" s="365"/>
      <c r="H2" s="365"/>
      <c r="I2" s="365"/>
      <c r="J2" s="365"/>
    </row>
    <row r="3" spans="1:10" ht="18.75">
      <c r="A3" s="363" t="s">
        <v>4</v>
      </c>
      <c r="B3" s="363" t="s">
        <v>457</v>
      </c>
      <c r="C3" s="365"/>
      <c r="D3" s="365"/>
      <c r="E3" s="365"/>
      <c r="F3" s="365"/>
      <c r="G3" s="365"/>
      <c r="H3" s="365"/>
      <c r="I3" s="365"/>
      <c r="J3" s="365"/>
    </row>
    <row r="4" spans="1:10" ht="18.75">
      <c r="A4" s="363"/>
      <c r="B4" s="363"/>
      <c r="C4" s="365"/>
      <c r="D4" s="365"/>
      <c r="E4" s="365"/>
      <c r="F4" s="365"/>
      <c r="G4" s="365"/>
      <c r="H4" s="365"/>
      <c r="I4" s="365"/>
      <c r="J4" s="365"/>
    </row>
    <row r="5" spans="1:10" ht="18.75">
      <c r="A5" s="692" t="s">
        <v>97</v>
      </c>
      <c r="B5" s="692"/>
      <c r="C5" s="692"/>
      <c r="D5" s="692"/>
      <c r="E5" s="692"/>
      <c r="F5" s="692"/>
      <c r="G5" s="692"/>
      <c r="H5" s="692"/>
      <c r="I5" s="692"/>
      <c r="J5" s="692"/>
    </row>
    <row r="6" spans="1:10" ht="18.75">
      <c r="A6" s="692" t="s">
        <v>466</v>
      </c>
      <c r="B6" s="692"/>
      <c r="C6" s="692"/>
      <c r="D6" s="692"/>
      <c r="E6" s="692"/>
      <c r="F6" s="692"/>
      <c r="G6" s="692"/>
      <c r="H6" s="692"/>
      <c r="I6" s="692"/>
      <c r="J6" s="692"/>
    </row>
    <row r="7" spans="1:10" ht="18.75">
      <c r="A7" s="554"/>
      <c r="B7" s="554"/>
      <c r="C7" s="554"/>
      <c r="D7" s="554"/>
      <c r="E7" s="554"/>
      <c r="F7" s="554"/>
      <c r="G7" s="554"/>
      <c r="H7" s="554"/>
      <c r="I7" s="554"/>
      <c r="J7" s="554"/>
    </row>
    <row r="8" spans="1:10">
      <c r="A8" s="693" t="s">
        <v>74</v>
      </c>
      <c r="B8" s="695" t="s">
        <v>98</v>
      </c>
      <c r="C8" s="693" t="s">
        <v>99</v>
      </c>
      <c r="D8" s="693" t="s">
        <v>100</v>
      </c>
      <c r="E8" s="697" t="s">
        <v>101</v>
      </c>
      <c r="F8" s="698"/>
      <c r="G8" s="699" t="s">
        <v>102</v>
      </c>
      <c r="H8" s="697" t="s">
        <v>103</v>
      </c>
      <c r="I8" s="701"/>
      <c r="J8" s="693" t="s">
        <v>104</v>
      </c>
    </row>
    <row r="9" spans="1:10">
      <c r="A9" s="694"/>
      <c r="B9" s="696"/>
      <c r="C9" s="694"/>
      <c r="D9" s="694"/>
      <c r="E9" s="367" t="s">
        <v>105</v>
      </c>
      <c r="F9" s="367" t="s">
        <v>106</v>
      </c>
      <c r="G9" s="700"/>
      <c r="H9" s="367" t="s">
        <v>107</v>
      </c>
      <c r="I9" s="367" t="s">
        <v>108</v>
      </c>
      <c r="J9" s="694"/>
    </row>
    <row r="10" spans="1:10" ht="22.5" customHeight="1">
      <c r="A10" s="368">
        <v>3</v>
      </c>
      <c r="B10" s="555" t="s">
        <v>387</v>
      </c>
      <c r="C10" s="555" t="s">
        <v>474</v>
      </c>
      <c r="D10" s="556">
        <v>7</v>
      </c>
      <c r="E10" s="557">
        <v>45</v>
      </c>
      <c r="F10" s="376"/>
      <c r="G10" s="559" t="s">
        <v>109</v>
      </c>
      <c r="H10" s="706">
        <v>1.2</v>
      </c>
      <c r="I10" s="561">
        <f>D10*0.4</f>
        <v>2.8000000000000003</v>
      </c>
      <c r="J10" s="374">
        <f>H10+I10</f>
        <v>4</v>
      </c>
    </row>
    <row r="11" spans="1:10" ht="22.5" customHeight="1">
      <c r="A11" s="368">
        <v>4</v>
      </c>
      <c r="B11" s="555" t="s">
        <v>110</v>
      </c>
      <c r="C11" s="555" t="s">
        <v>474</v>
      </c>
      <c r="D11" s="556">
        <v>1</v>
      </c>
      <c r="E11" s="557">
        <v>30</v>
      </c>
      <c r="F11" s="373"/>
      <c r="G11" s="559" t="s">
        <v>109</v>
      </c>
      <c r="H11" s="707"/>
      <c r="I11" s="561">
        <f>D11*0.4</f>
        <v>0.4</v>
      </c>
      <c r="J11" s="374">
        <f t="shared" ref="J11:J16" si="0">H11+I11</f>
        <v>0.4</v>
      </c>
    </row>
    <row r="12" spans="1:10" ht="22.5" customHeight="1">
      <c r="A12" s="368">
        <v>5</v>
      </c>
      <c r="B12" s="555" t="s">
        <v>190</v>
      </c>
      <c r="C12" s="555" t="s">
        <v>474</v>
      </c>
      <c r="D12" s="556">
        <v>5</v>
      </c>
      <c r="E12" s="557">
        <v>45</v>
      </c>
      <c r="F12" s="373"/>
      <c r="G12" s="559" t="s">
        <v>109</v>
      </c>
      <c r="H12" s="560">
        <v>1.2</v>
      </c>
      <c r="I12" s="561">
        <f>D12*0.4</f>
        <v>2</v>
      </c>
      <c r="J12" s="374">
        <f t="shared" si="0"/>
        <v>3.2</v>
      </c>
    </row>
    <row r="13" spans="1:10" ht="22.5" customHeight="1">
      <c r="A13" s="368">
        <v>6</v>
      </c>
      <c r="B13" s="555" t="s">
        <v>374</v>
      </c>
      <c r="C13" s="555" t="s">
        <v>474</v>
      </c>
      <c r="D13" s="556">
        <v>10</v>
      </c>
      <c r="E13" s="557">
        <v>30</v>
      </c>
      <c r="F13" s="373"/>
      <c r="G13" s="559" t="s">
        <v>109</v>
      </c>
      <c r="H13" s="560">
        <v>1.2</v>
      </c>
      <c r="I13" s="561">
        <f>D13*0.4</f>
        <v>4</v>
      </c>
      <c r="J13" s="374">
        <f t="shared" si="0"/>
        <v>5.2</v>
      </c>
    </row>
    <row r="14" spans="1:10" ht="22.5" customHeight="1">
      <c r="A14" s="368">
        <v>8</v>
      </c>
      <c r="B14" s="555" t="s">
        <v>470</v>
      </c>
      <c r="C14" s="555" t="s">
        <v>474</v>
      </c>
      <c r="D14" s="556">
        <v>9</v>
      </c>
      <c r="E14" s="557">
        <v>45</v>
      </c>
      <c r="F14" s="373"/>
      <c r="G14" s="559" t="s">
        <v>109</v>
      </c>
      <c r="H14" s="560">
        <v>1.2</v>
      </c>
      <c r="I14" s="561">
        <f t="shared" ref="I14" si="1">D14*0.4</f>
        <v>3.6</v>
      </c>
      <c r="J14" s="374">
        <f t="shared" si="0"/>
        <v>4.8</v>
      </c>
    </row>
    <row r="15" spans="1:10" ht="22.5" customHeight="1">
      <c r="A15" s="368">
        <v>9</v>
      </c>
      <c r="B15" s="555" t="s">
        <v>471</v>
      </c>
      <c r="C15" s="555" t="s">
        <v>474</v>
      </c>
      <c r="D15" s="556">
        <v>1</v>
      </c>
      <c r="E15" s="557">
        <v>30</v>
      </c>
      <c r="F15" s="373"/>
      <c r="G15" s="559" t="s">
        <v>475</v>
      </c>
      <c r="H15" s="708">
        <v>1.5</v>
      </c>
      <c r="I15" s="561">
        <f>D15/10</f>
        <v>0.1</v>
      </c>
      <c r="J15" s="374">
        <f t="shared" si="0"/>
        <v>1.6</v>
      </c>
    </row>
    <row r="16" spans="1:10" ht="22.5" customHeight="1">
      <c r="A16" s="368">
        <v>10</v>
      </c>
      <c r="B16" s="555" t="s">
        <v>472</v>
      </c>
      <c r="C16" s="555" t="s">
        <v>474</v>
      </c>
      <c r="D16" s="556">
        <v>1</v>
      </c>
      <c r="E16" s="558">
        <v>30</v>
      </c>
      <c r="F16" s="373"/>
      <c r="G16" s="559" t="s">
        <v>475</v>
      </c>
      <c r="H16" s="708"/>
      <c r="I16" s="561">
        <f>D16/10</f>
        <v>0.1</v>
      </c>
      <c r="J16" s="374">
        <f t="shared" si="0"/>
        <v>0.1</v>
      </c>
    </row>
    <row r="17" spans="1:10" ht="22.5" customHeight="1">
      <c r="A17" s="702" t="s">
        <v>210</v>
      </c>
      <c r="B17" s="703"/>
      <c r="C17" s="703"/>
      <c r="D17" s="703"/>
      <c r="E17" s="703"/>
      <c r="F17" s="703"/>
      <c r="G17" s="704"/>
      <c r="H17" s="498">
        <f>SUM(H10:H16)</f>
        <v>6.3</v>
      </c>
      <c r="I17" s="498">
        <f>SUM(I10:I16)</f>
        <v>12.999999999999998</v>
      </c>
      <c r="J17" s="498">
        <f>SUM(J10:J16)</f>
        <v>19.300000000000004</v>
      </c>
    </row>
    <row r="18" spans="1:10">
      <c r="A18" s="360"/>
      <c r="B18" s="360"/>
      <c r="C18" s="705" t="str">
        <f>CANAM!D25</f>
        <v>Nam Định, ngày      tháng      năm 2020</v>
      </c>
      <c r="D18" s="705"/>
      <c r="E18" s="705"/>
      <c r="F18" s="705"/>
      <c r="G18" s="705"/>
      <c r="H18" s="705"/>
      <c r="I18" s="705"/>
      <c r="J18" s="705"/>
    </row>
    <row r="19" spans="1:10">
      <c r="A19" s="658" t="s">
        <v>451</v>
      </c>
      <c r="B19" s="658"/>
      <c r="C19" s="658" t="s">
        <v>448</v>
      </c>
      <c r="D19" s="658"/>
      <c r="E19" s="658"/>
      <c r="F19" s="658"/>
      <c r="G19" s="658" t="s">
        <v>416</v>
      </c>
      <c r="H19" s="658"/>
      <c r="I19" s="658"/>
      <c r="J19" s="658"/>
    </row>
    <row r="20" spans="1:10">
      <c r="A20" s="360"/>
      <c r="B20" s="360"/>
      <c r="C20" s="360"/>
      <c r="D20" s="360"/>
      <c r="E20" s="360"/>
      <c r="F20" s="360"/>
      <c r="G20" s="360"/>
      <c r="H20" s="360"/>
      <c r="I20" s="360"/>
      <c r="J20" s="360"/>
    </row>
    <row r="21" spans="1:10">
      <c r="A21" s="360"/>
      <c r="B21" s="360"/>
      <c r="C21" s="360"/>
      <c r="D21" s="360"/>
      <c r="E21" s="360"/>
      <c r="F21" s="360"/>
      <c r="G21" s="360"/>
      <c r="H21" s="360"/>
      <c r="I21" s="360"/>
      <c r="J21" s="360"/>
    </row>
    <row r="22" spans="1:10">
      <c r="A22" s="360"/>
      <c r="B22" s="360"/>
      <c r="C22" s="360"/>
      <c r="D22" s="360"/>
      <c r="E22" s="360"/>
      <c r="F22" s="360"/>
      <c r="G22" s="360"/>
      <c r="H22" s="360"/>
      <c r="I22" s="360"/>
      <c r="J22" s="360"/>
    </row>
    <row r="23" spans="1:10">
      <c r="A23" s="360"/>
      <c r="B23" s="360"/>
      <c r="C23" s="360"/>
      <c r="D23" s="360"/>
      <c r="E23" s="360"/>
      <c r="F23" s="360"/>
      <c r="G23" s="360"/>
      <c r="H23" s="360"/>
      <c r="I23" s="360"/>
      <c r="J23" s="360"/>
    </row>
    <row r="24" spans="1:10">
      <c r="A24" s="360"/>
      <c r="B24" s="360"/>
      <c r="C24" s="360"/>
      <c r="D24" s="360"/>
      <c r="E24" s="360"/>
      <c r="F24" s="360"/>
      <c r="G24" s="360"/>
      <c r="H24" s="658"/>
      <c r="I24" s="658"/>
      <c r="J24" s="658"/>
    </row>
    <row r="25" spans="1:10">
      <c r="A25" s="631" t="s">
        <v>449</v>
      </c>
      <c r="B25" s="631"/>
      <c r="C25" s="631" t="s">
        <v>68</v>
      </c>
      <c r="D25" s="631"/>
      <c r="E25" s="631"/>
      <c r="F25" s="631"/>
      <c r="G25" s="631" t="s">
        <v>308</v>
      </c>
      <c r="H25" s="631"/>
      <c r="I25" s="631"/>
      <c r="J25" s="631"/>
    </row>
    <row r="26" spans="1:10">
      <c r="A26" s="393"/>
      <c r="B26" s="393"/>
      <c r="C26" s="393"/>
      <c r="D26" s="393"/>
      <c r="E26" s="393"/>
      <c r="F26" s="393"/>
      <c r="G26" s="393"/>
      <c r="H26" s="393"/>
      <c r="I26" s="393"/>
      <c r="J26" s="393"/>
    </row>
  </sheetData>
  <mergeCells count="21">
    <mergeCell ref="H24:J24"/>
    <mergeCell ref="A25:B25"/>
    <mergeCell ref="C25:F25"/>
    <mergeCell ref="G25:J25"/>
    <mergeCell ref="H10:H11"/>
    <mergeCell ref="H15:H16"/>
    <mergeCell ref="A17:G17"/>
    <mergeCell ref="C18:J18"/>
    <mergeCell ref="A19:B19"/>
    <mergeCell ref="C19:F19"/>
    <mergeCell ref="G19:J19"/>
    <mergeCell ref="A5:J5"/>
    <mergeCell ref="A6:J6"/>
    <mergeCell ref="A8:A9"/>
    <mergeCell ref="B8:B9"/>
    <mergeCell ref="C8:C9"/>
    <mergeCell ref="D8:D9"/>
    <mergeCell ref="E8:F8"/>
    <mergeCell ref="G8:G9"/>
    <mergeCell ref="H8:I8"/>
    <mergeCell ref="J8:J9"/>
  </mergeCells>
  <pageMargins left="0.43307086614173229" right="0.35433070866141736" top="0.74803149606299213" bottom="0.74803149606299213" header="0.31496062992125984" footer="0.31496062992125984"/>
  <pageSetup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9" zoomScaleNormal="100" workbookViewId="0">
      <selection activeCell="C7" sqref="C7"/>
    </sheetView>
  </sheetViews>
  <sheetFormatPr defaultRowHeight="18"/>
  <cols>
    <col min="1" max="1" width="5.7109375" style="366" customWidth="1"/>
    <col min="2" max="2" width="38.5703125" style="366" customWidth="1"/>
    <col min="3" max="3" width="14.5703125" style="366" customWidth="1"/>
    <col min="4" max="4" width="7.7109375" style="366" customWidth="1"/>
    <col min="5" max="5" width="9.140625" style="366"/>
    <col min="6" max="6" width="7.140625" style="366" customWidth="1"/>
    <col min="7" max="7" width="7.7109375" style="366" customWidth="1"/>
    <col min="8" max="8" width="10.140625" style="366" customWidth="1"/>
    <col min="9" max="9" width="12.42578125" style="366" customWidth="1"/>
    <col min="10" max="10" width="15.85546875" style="366" customWidth="1"/>
    <col min="11" max="256" width="9.140625" style="366"/>
    <col min="257" max="257" width="5.7109375" style="366" customWidth="1"/>
    <col min="258" max="258" width="42.5703125" style="366" customWidth="1"/>
    <col min="259" max="259" width="12" style="366" customWidth="1"/>
    <col min="260" max="260" width="7.140625" style="366" customWidth="1"/>
    <col min="261" max="261" width="9.140625" style="366"/>
    <col min="262" max="262" width="7.140625" style="366" customWidth="1"/>
    <col min="263" max="264" width="7.7109375" style="366" customWidth="1"/>
    <col min="265" max="265" width="9.42578125" style="366" customWidth="1"/>
    <col min="266" max="266" width="13" style="366" customWidth="1"/>
    <col min="267" max="512" width="9.140625" style="366"/>
    <col min="513" max="513" width="5.7109375" style="366" customWidth="1"/>
    <col min="514" max="514" width="42.5703125" style="366" customWidth="1"/>
    <col min="515" max="515" width="12" style="366" customWidth="1"/>
    <col min="516" max="516" width="7.140625" style="366" customWidth="1"/>
    <col min="517" max="517" width="9.140625" style="366"/>
    <col min="518" max="518" width="7.140625" style="366" customWidth="1"/>
    <col min="519" max="520" width="7.7109375" style="366" customWidth="1"/>
    <col min="521" max="521" width="9.42578125" style="366" customWidth="1"/>
    <col min="522" max="522" width="13" style="366" customWidth="1"/>
    <col min="523" max="768" width="9.140625" style="366"/>
    <col min="769" max="769" width="5.7109375" style="366" customWidth="1"/>
    <col min="770" max="770" width="42.5703125" style="366" customWidth="1"/>
    <col min="771" max="771" width="12" style="366" customWidth="1"/>
    <col min="772" max="772" width="7.140625" style="366" customWidth="1"/>
    <col min="773" max="773" width="9.140625" style="366"/>
    <col min="774" max="774" width="7.140625" style="366" customWidth="1"/>
    <col min="775" max="776" width="7.7109375" style="366" customWidth="1"/>
    <col min="777" max="777" width="9.42578125" style="366" customWidth="1"/>
    <col min="778" max="778" width="13" style="366" customWidth="1"/>
    <col min="779" max="1024" width="9.140625" style="366"/>
    <col min="1025" max="1025" width="5.7109375" style="366" customWidth="1"/>
    <col min="1026" max="1026" width="42.5703125" style="366" customWidth="1"/>
    <col min="1027" max="1027" width="12" style="366" customWidth="1"/>
    <col min="1028" max="1028" width="7.140625" style="366" customWidth="1"/>
    <col min="1029" max="1029" width="9.140625" style="366"/>
    <col min="1030" max="1030" width="7.140625" style="366" customWidth="1"/>
    <col min="1031" max="1032" width="7.7109375" style="366" customWidth="1"/>
    <col min="1033" max="1033" width="9.42578125" style="366" customWidth="1"/>
    <col min="1034" max="1034" width="13" style="366" customWidth="1"/>
    <col min="1035" max="1280" width="9.140625" style="366"/>
    <col min="1281" max="1281" width="5.7109375" style="366" customWidth="1"/>
    <col min="1282" max="1282" width="42.5703125" style="366" customWidth="1"/>
    <col min="1283" max="1283" width="12" style="366" customWidth="1"/>
    <col min="1284" max="1284" width="7.140625" style="366" customWidth="1"/>
    <col min="1285" max="1285" width="9.140625" style="366"/>
    <col min="1286" max="1286" width="7.140625" style="366" customWidth="1"/>
    <col min="1287" max="1288" width="7.7109375" style="366" customWidth="1"/>
    <col min="1289" max="1289" width="9.42578125" style="366" customWidth="1"/>
    <col min="1290" max="1290" width="13" style="366" customWidth="1"/>
    <col min="1291" max="1536" width="9.140625" style="366"/>
    <col min="1537" max="1537" width="5.7109375" style="366" customWidth="1"/>
    <col min="1538" max="1538" width="42.5703125" style="366" customWidth="1"/>
    <col min="1539" max="1539" width="12" style="366" customWidth="1"/>
    <col min="1540" max="1540" width="7.140625" style="366" customWidth="1"/>
    <col min="1541" max="1541" width="9.140625" style="366"/>
    <col min="1542" max="1542" width="7.140625" style="366" customWidth="1"/>
    <col min="1543" max="1544" width="7.7109375" style="366" customWidth="1"/>
    <col min="1545" max="1545" width="9.42578125" style="366" customWidth="1"/>
    <col min="1546" max="1546" width="13" style="366" customWidth="1"/>
    <col min="1547" max="1792" width="9.140625" style="366"/>
    <col min="1793" max="1793" width="5.7109375" style="366" customWidth="1"/>
    <col min="1794" max="1794" width="42.5703125" style="366" customWidth="1"/>
    <col min="1795" max="1795" width="12" style="366" customWidth="1"/>
    <col min="1796" max="1796" width="7.140625" style="366" customWidth="1"/>
    <col min="1797" max="1797" width="9.140625" style="366"/>
    <col min="1798" max="1798" width="7.140625" style="366" customWidth="1"/>
    <col min="1799" max="1800" width="7.7109375" style="366" customWidth="1"/>
    <col min="1801" max="1801" width="9.42578125" style="366" customWidth="1"/>
    <col min="1802" max="1802" width="13" style="366" customWidth="1"/>
    <col min="1803" max="2048" width="9.140625" style="366"/>
    <col min="2049" max="2049" width="5.7109375" style="366" customWidth="1"/>
    <col min="2050" max="2050" width="42.5703125" style="366" customWidth="1"/>
    <col min="2051" max="2051" width="12" style="366" customWidth="1"/>
    <col min="2052" max="2052" width="7.140625" style="366" customWidth="1"/>
    <col min="2053" max="2053" width="9.140625" style="366"/>
    <col min="2054" max="2054" width="7.140625" style="366" customWidth="1"/>
    <col min="2055" max="2056" width="7.7109375" style="366" customWidth="1"/>
    <col min="2057" max="2057" width="9.42578125" style="366" customWidth="1"/>
    <col min="2058" max="2058" width="13" style="366" customWidth="1"/>
    <col min="2059" max="2304" width="9.140625" style="366"/>
    <col min="2305" max="2305" width="5.7109375" style="366" customWidth="1"/>
    <col min="2306" max="2306" width="42.5703125" style="366" customWidth="1"/>
    <col min="2307" max="2307" width="12" style="366" customWidth="1"/>
    <col min="2308" max="2308" width="7.140625" style="366" customWidth="1"/>
    <col min="2309" max="2309" width="9.140625" style="366"/>
    <col min="2310" max="2310" width="7.140625" style="366" customWidth="1"/>
    <col min="2311" max="2312" width="7.7109375" style="366" customWidth="1"/>
    <col min="2313" max="2313" width="9.42578125" style="366" customWidth="1"/>
    <col min="2314" max="2314" width="13" style="366" customWidth="1"/>
    <col min="2315" max="2560" width="9.140625" style="366"/>
    <col min="2561" max="2561" width="5.7109375" style="366" customWidth="1"/>
    <col min="2562" max="2562" width="42.5703125" style="366" customWidth="1"/>
    <col min="2563" max="2563" width="12" style="366" customWidth="1"/>
    <col min="2564" max="2564" width="7.140625" style="366" customWidth="1"/>
    <col min="2565" max="2565" width="9.140625" style="366"/>
    <col min="2566" max="2566" width="7.140625" style="366" customWidth="1"/>
    <col min="2567" max="2568" width="7.7109375" style="366" customWidth="1"/>
    <col min="2569" max="2569" width="9.42578125" style="366" customWidth="1"/>
    <col min="2570" max="2570" width="13" style="366" customWidth="1"/>
    <col min="2571" max="2816" width="9.140625" style="366"/>
    <col min="2817" max="2817" width="5.7109375" style="366" customWidth="1"/>
    <col min="2818" max="2818" width="42.5703125" style="366" customWidth="1"/>
    <col min="2819" max="2819" width="12" style="366" customWidth="1"/>
    <col min="2820" max="2820" width="7.140625" style="366" customWidth="1"/>
    <col min="2821" max="2821" width="9.140625" style="366"/>
    <col min="2822" max="2822" width="7.140625" style="366" customWidth="1"/>
    <col min="2823" max="2824" width="7.7109375" style="366" customWidth="1"/>
    <col min="2825" max="2825" width="9.42578125" style="366" customWidth="1"/>
    <col min="2826" max="2826" width="13" style="366" customWidth="1"/>
    <col min="2827" max="3072" width="9.140625" style="366"/>
    <col min="3073" max="3073" width="5.7109375" style="366" customWidth="1"/>
    <col min="3074" max="3074" width="42.5703125" style="366" customWidth="1"/>
    <col min="3075" max="3075" width="12" style="366" customWidth="1"/>
    <col min="3076" max="3076" width="7.140625" style="366" customWidth="1"/>
    <col min="3077" max="3077" width="9.140625" style="366"/>
    <col min="3078" max="3078" width="7.140625" style="366" customWidth="1"/>
    <col min="3079" max="3080" width="7.7109375" style="366" customWidth="1"/>
    <col min="3081" max="3081" width="9.42578125" style="366" customWidth="1"/>
    <col min="3082" max="3082" width="13" style="366" customWidth="1"/>
    <col min="3083" max="3328" width="9.140625" style="366"/>
    <col min="3329" max="3329" width="5.7109375" style="366" customWidth="1"/>
    <col min="3330" max="3330" width="42.5703125" style="366" customWidth="1"/>
    <col min="3331" max="3331" width="12" style="366" customWidth="1"/>
    <col min="3332" max="3332" width="7.140625" style="366" customWidth="1"/>
    <col min="3333" max="3333" width="9.140625" style="366"/>
    <col min="3334" max="3334" width="7.140625" style="366" customWidth="1"/>
    <col min="3335" max="3336" width="7.7109375" style="366" customWidth="1"/>
    <col min="3337" max="3337" width="9.42578125" style="366" customWidth="1"/>
    <col min="3338" max="3338" width="13" style="366" customWidth="1"/>
    <col min="3339" max="3584" width="9.140625" style="366"/>
    <col min="3585" max="3585" width="5.7109375" style="366" customWidth="1"/>
    <col min="3586" max="3586" width="42.5703125" style="366" customWidth="1"/>
    <col min="3587" max="3587" width="12" style="366" customWidth="1"/>
    <col min="3588" max="3588" width="7.140625" style="366" customWidth="1"/>
    <col min="3589" max="3589" width="9.140625" style="366"/>
    <col min="3590" max="3590" width="7.140625" style="366" customWidth="1"/>
    <col min="3591" max="3592" width="7.7109375" style="366" customWidth="1"/>
    <col min="3593" max="3593" width="9.42578125" style="366" customWidth="1"/>
    <col min="3594" max="3594" width="13" style="366" customWidth="1"/>
    <col min="3595" max="3840" width="9.140625" style="366"/>
    <col min="3841" max="3841" width="5.7109375" style="366" customWidth="1"/>
    <col min="3842" max="3842" width="42.5703125" style="366" customWidth="1"/>
    <col min="3843" max="3843" width="12" style="366" customWidth="1"/>
    <col min="3844" max="3844" width="7.140625" style="366" customWidth="1"/>
    <col min="3845" max="3845" width="9.140625" style="366"/>
    <col min="3846" max="3846" width="7.140625" style="366" customWidth="1"/>
    <col min="3847" max="3848" width="7.7109375" style="366" customWidth="1"/>
    <col min="3849" max="3849" width="9.42578125" style="366" customWidth="1"/>
    <col min="3850" max="3850" width="13" style="366" customWidth="1"/>
    <col min="3851" max="4096" width="9.140625" style="366"/>
    <col min="4097" max="4097" width="5.7109375" style="366" customWidth="1"/>
    <col min="4098" max="4098" width="42.5703125" style="366" customWidth="1"/>
    <col min="4099" max="4099" width="12" style="366" customWidth="1"/>
    <col min="4100" max="4100" width="7.140625" style="366" customWidth="1"/>
    <col min="4101" max="4101" width="9.140625" style="366"/>
    <col min="4102" max="4102" width="7.140625" style="366" customWidth="1"/>
    <col min="4103" max="4104" width="7.7109375" style="366" customWidth="1"/>
    <col min="4105" max="4105" width="9.42578125" style="366" customWidth="1"/>
    <col min="4106" max="4106" width="13" style="366" customWidth="1"/>
    <col min="4107" max="4352" width="9.140625" style="366"/>
    <col min="4353" max="4353" width="5.7109375" style="366" customWidth="1"/>
    <col min="4354" max="4354" width="42.5703125" style="366" customWidth="1"/>
    <col min="4355" max="4355" width="12" style="366" customWidth="1"/>
    <col min="4356" max="4356" width="7.140625" style="366" customWidth="1"/>
    <col min="4357" max="4357" width="9.140625" style="366"/>
    <col min="4358" max="4358" width="7.140625" style="366" customWidth="1"/>
    <col min="4359" max="4360" width="7.7109375" style="366" customWidth="1"/>
    <col min="4361" max="4361" width="9.42578125" style="366" customWidth="1"/>
    <col min="4362" max="4362" width="13" style="366" customWidth="1"/>
    <col min="4363" max="4608" width="9.140625" style="366"/>
    <col min="4609" max="4609" width="5.7109375" style="366" customWidth="1"/>
    <col min="4610" max="4610" width="42.5703125" style="366" customWidth="1"/>
    <col min="4611" max="4611" width="12" style="366" customWidth="1"/>
    <col min="4612" max="4612" width="7.140625" style="366" customWidth="1"/>
    <col min="4613" max="4613" width="9.140625" style="366"/>
    <col min="4614" max="4614" width="7.140625" style="366" customWidth="1"/>
    <col min="4615" max="4616" width="7.7109375" style="366" customWidth="1"/>
    <col min="4617" max="4617" width="9.42578125" style="366" customWidth="1"/>
    <col min="4618" max="4618" width="13" style="366" customWidth="1"/>
    <col min="4619" max="4864" width="9.140625" style="366"/>
    <col min="4865" max="4865" width="5.7109375" style="366" customWidth="1"/>
    <col min="4866" max="4866" width="42.5703125" style="366" customWidth="1"/>
    <col min="4867" max="4867" width="12" style="366" customWidth="1"/>
    <col min="4868" max="4868" width="7.140625" style="366" customWidth="1"/>
    <col min="4869" max="4869" width="9.140625" style="366"/>
    <col min="4870" max="4870" width="7.140625" style="366" customWidth="1"/>
    <col min="4871" max="4872" width="7.7109375" style="366" customWidth="1"/>
    <col min="4873" max="4873" width="9.42578125" style="366" customWidth="1"/>
    <col min="4874" max="4874" width="13" style="366" customWidth="1"/>
    <col min="4875" max="5120" width="9.140625" style="366"/>
    <col min="5121" max="5121" width="5.7109375" style="366" customWidth="1"/>
    <col min="5122" max="5122" width="42.5703125" style="366" customWidth="1"/>
    <col min="5123" max="5123" width="12" style="366" customWidth="1"/>
    <col min="5124" max="5124" width="7.140625" style="366" customWidth="1"/>
    <col min="5125" max="5125" width="9.140625" style="366"/>
    <col min="5126" max="5126" width="7.140625" style="366" customWidth="1"/>
    <col min="5127" max="5128" width="7.7109375" style="366" customWidth="1"/>
    <col min="5129" max="5129" width="9.42578125" style="366" customWidth="1"/>
    <col min="5130" max="5130" width="13" style="366" customWidth="1"/>
    <col min="5131" max="5376" width="9.140625" style="366"/>
    <col min="5377" max="5377" width="5.7109375" style="366" customWidth="1"/>
    <col min="5378" max="5378" width="42.5703125" style="366" customWidth="1"/>
    <col min="5379" max="5379" width="12" style="366" customWidth="1"/>
    <col min="5380" max="5380" width="7.140625" style="366" customWidth="1"/>
    <col min="5381" max="5381" width="9.140625" style="366"/>
    <col min="5382" max="5382" width="7.140625" style="366" customWidth="1"/>
    <col min="5383" max="5384" width="7.7109375" style="366" customWidth="1"/>
    <col min="5385" max="5385" width="9.42578125" style="366" customWidth="1"/>
    <col min="5386" max="5386" width="13" style="366" customWidth="1"/>
    <col min="5387" max="5632" width="9.140625" style="366"/>
    <col min="5633" max="5633" width="5.7109375" style="366" customWidth="1"/>
    <col min="5634" max="5634" width="42.5703125" style="366" customWidth="1"/>
    <col min="5635" max="5635" width="12" style="366" customWidth="1"/>
    <col min="5636" max="5636" width="7.140625" style="366" customWidth="1"/>
    <col min="5637" max="5637" width="9.140625" style="366"/>
    <col min="5638" max="5638" width="7.140625" style="366" customWidth="1"/>
    <col min="5639" max="5640" width="7.7109375" style="366" customWidth="1"/>
    <col min="5641" max="5641" width="9.42578125" style="366" customWidth="1"/>
    <col min="5642" max="5642" width="13" style="366" customWidth="1"/>
    <col min="5643" max="5888" width="9.140625" style="366"/>
    <col min="5889" max="5889" width="5.7109375" style="366" customWidth="1"/>
    <col min="5890" max="5890" width="42.5703125" style="366" customWidth="1"/>
    <col min="5891" max="5891" width="12" style="366" customWidth="1"/>
    <col min="5892" max="5892" width="7.140625" style="366" customWidth="1"/>
    <col min="5893" max="5893" width="9.140625" style="366"/>
    <col min="5894" max="5894" width="7.140625" style="366" customWidth="1"/>
    <col min="5895" max="5896" width="7.7109375" style="366" customWidth="1"/>
    <col min="5897" max="5897" width="9.42578125" style="366" customWidth="1"/>
    <col min="5898" max="5898" width="13" style="366" customWidth="1"/>
    <col min="5899" max="6144" width="9.140625" style="366"/>
    <col min="6145" max="6145" width="5.7109375" style="366" customWidth="1"/>
    <col min="6146" max="6146" width="42.5703125" style="366" customWidth="1"/>
    <col min="6147" max="6147" width="12" style="366" customWidth="1"/>
    <col min="6148" max="6148" width="7.140625" style="366" customWidth="1"/>
    <col min="6149" max="6149" width="9.140625" style="366"/>
    <col min="6150" max="6150" width="7.140625" style="366" customWidth="1"/>
    <col min="6151" max="6152" width="7.7109375" style="366" customWidth="1"/>
    <col min="6153" max="6153" width="9.42578125" style="366" customWidth="1"/>
    <col min="6154" max="6154" width="13" style="366" customWidth="1"/>
    <col min="6155" max="6400" width="9.140625" style="366"/>
    <col min="6401" max="6401" width="5.7109375" style="366" customWidth="1"/>
    <col min="6402" max="6402" width="42.5703125" style="366" customWidth="1"/>
    <col min="6403" max="6403" width="12" style="366" customWidth="1"/>
    <col min="6404" max="6404" width="7.140625" style="366" customWidth="1"/>
    <col min="6405" max="6405" width="9.140625" style="366"/>
    <col min="6406" max="6406" width="7.140625" style="366" customWidth="1"/>
    <col min="6407" max="6408" width="7.7109375" style="366" customWidth="1"/>
    <col min="6409" max="6409" width="9.42578125" style="366" customWidth="1"/>
    <col min="6410" max="6410" width="13" style="366" customWidth="1"/>
    <col min="6411" max="6656" width="9.140625" style="366"/>
    <col min="6657" max="6657" width="5.7109375" style="366" customWidth="1"/>
    <col min="6658" max="6658" width="42.5703125" style="366" customWidth="1"/>
    <col min="6659" max="6659" width="12" style="366" customWidth="1"/>
    <col min="6660" max="6660" width="7.140625" style="366" customWidth="1"/>
    <col min="6661" max="6661" width="9.140625" style="366"/>
    <col min="6662" max="6662" width="7.140625" style="366" customWidth="1"/>
    <col min="6663" max="6664" width="7.7109375" style="366" customWidth="1"/>
    <col min="6665" max="6665" width="9.42578125" style="366" customWidth="1"/>
    <col min="6666" max="6666" width="13" style="366" customWidth="1"/>
    <col min="6667" max="6912" width="9.140625" style="366"/>
    <col min="6913" max="6913" width="5.7109375" style="366" customWidth="1"/>
    <col min="6914" max="6914" width="42.5703125" style="366" customWidth="1"/>
    <col min="6915" max="6915" width="12" style="366" customWidth="1"/>
    <col min="6916" max="6916" width="7.140625" style="366" customWidth="1"/>
    <col min="6917" max="6917" width="9.140625" style="366"/>
    <col min="6918" max="6918" width="7.140625" style="366" customWidth="1"/>
    <col min="6919" max="6920" width="7.7109375" style="366" customWidth="1"/>
    <col min="6921" max="6921" width="9.42578125" style="366" customWidth="1"/>
    <col min="6922" max="6922" width="13" style="366" customWidth="1"/>
    <col min="6923" max="7168" width="9.140625" style="366"/>
    <col min="7169" max="7169" width="5.7109375" style="366" customWidth="1"/>
    <col min="7170" max="7170" width="42.5703125" style="366" customWidth="1"/>
    <col min="7171" max="7171" width="12" style="366" customWidth="1"/>
    <col min="7172" max="7172" width="7.140625" style="366" customWidth="1"/>
    <col min="7173" max="7173" width="9.140625" style="366"/>
    <col min="7174" max="7174" width="7.140625" style="366" customWidth="1"/>
    <col min="7175" max="7176" width="7.7109375" style="366" customWidth="1"/>
    <col min="7177" max="7177" width="9.42578125" style="366" customWidth="1"/>
    <col min="7178" max="7178" width="13" style="366" customWidth="1"/>
    <col min="7179" max="7424" width="9.140625" style="366"/>
    <col min="7425" max="7425" width="5.7109375" style="366" customWidth="1"/>
    <col min="7426" max="7426" width="42.5703125" style="366" customWidth="1"/>
    <col min="7427" max="7427" width="12" style="366" customWidth="1"/>
    <col min="7428" max="7428" width="7.140625" style="366" customWidth="1"/>
    <col min="7429" max="7429" width="9.140625" style="366"/>
    <col min="7430" max="7430" width="7.140625" style="366" customWidth="1"/>
    <col min="7431" max="7432" width="7.7109375" style="366" customWidth="1"/>
    <col min="7433" max="7433" width="9.42578125" style="366" customWidth="1"/>
    <col min="7434" max="7434" width="13" style="366" customWidth="1"/>
    <col min="7435" max="7680" width="9.140625" style="366"/>
    <col min="7681" max="7681" width="5.7109375" style="366" customWidth="1"/>
    <col min="7682" max="7682" width="42.5703125" style="366" customWidth="1"/>
    <col min="7683" max="7683" width="12" style="366" customWidth="1"/>
    <col min="7684" max="7684" width="7.140625" style="366" customWidth="1"/>
    <col min="7685" max="7685" width="9.140625" style="366"/>
    <col min="7686" max="7686" width="7.140625" style="366" customWidth="1"/>
    <col min="7687" max="7688" width="7.7109375" style="366" customWidth="1"/>
    <col min="7689" max="7689" width="9.42578125" style="366" customWidth="1"/>
    <col min="7690" max="7690" width="13" style="366" customWidth="1"/>
    <col min="7691" max="7936" width="9.140625" style="366"/>
    <col min="7937" max="7937" width="5.7109375" style="366" customWidth="1"/>
    <col min="7938" max="7938" width="42.5703125" style="366" customWidth="1"/>
    <col min="7939" max="7939" width="12" style="366" customWidth="1"/>
    <col min="7940" max="7940" width="7.140625" style="366" customWidth="1"/>
    <col min="7941" max="7941" width="9.140625" style="366"/>
    <col min="7942" max="7942" width="7.140625" style="366" customWidth="1"/>
    <col min="7943" max="7944" width="7.7109375" style="366" customWidth="1"/>
    <col min="7945" max="7945" width="9.42578125" style="366" customWidth="1"/>
    <col min="7946" max="7946" width="13" style="366" customWidth="1"/>
    <col min="7947" max="8192" width="9.140625" style="366"/>
    <col min="8193" max="8193" width="5.7109375" style="366" customWidth="1"/>
    <col min="8194" max="8194" width="42.5703125" style="366" customWidth="1"/>
    <col min="8195" max="8195" width="12" style="366" customWidth="1"/>
    <col min="8196" max="8196" width="7.140625" style="366" customWidth="1"/>
    <col min="8197" max="8197" width="9.140625" style="366"/>
    <col min="8198" max="8198" width="7.140625" style="366" customWidth="1"/>
    <col min="8199" max="8200" width="7.7109375" style="366" customWidth="1"/>
    <col min="8201" max="8201" width="9.42578125" style="366" customWidth="1"/>
    <col min="8202" max="8202" width="13" style="366" customWidth="1"/>
    <col min="8203" max="8448" width="9.140625" style="366"/>
    <col min="8449" max="8449" width="5.7109375" style="366" customWidth="1"/>
    <col min="8450" max="8450" width="42.5703125" style="366" customWidth="1"/>
    <col min="8451" max="8451" width="12" style="366" customWidth="1"/>
    <col min="8452" max="8452" width="7.140625" style="366" customWidth="1"/>
    <col min="8453" max="8453" width="9.140625" style="366"/>
    <col min="8454" max="8454" width="7.140625" style="366" customWidth="1"/>
    <col min="8455" max="8456" width="7.7109375" style="366" customWidth="1"/>
    <col min="8457" max="8457" width="9.42578125" style="366" customWidth="1"/>
    <col min="8458" max="8458" width="13" style="366" customWidth="1"/>
    <col min="8459" max="8704" width="9.140625" style="366"/>
    <col min="8705" max="8705" width="5.7109375" style="366" customWidth="1"/>
    <col min="8706" max="8706" width="42.5703125" style="366" customWidth="1"/>
    <col min="8707" max="8707" width="12" style="366" customWidth="1"/>
    <col min="8708" max="8708" width="7.140625" style="366" customWidth="1"/>
    <col min="8709" max="8709" width="9.140625" style="366"/>
    <col min="8710" max="8710" width="7.140625" style="366" customWidth="1"/>
    <col min="8711" max="8712" width="7.7109375" style="366" customWidth="1"/>
    <col min="8713" max="8713" width="9.42578125" style="366" customWidth="1"/>
    <col min="8714" max="8714" width="13" style="366" customWidth="1"/>
    <col min="8715" max="8960" width="9.140625" style="366"/>
    <col min="8961" max="8961" width="5.7109375" style="366" customWidth="1"/>
    <col min="8962" max="8962" width="42.5703125" style="366" customWidth="1"/>
    <col min="8963" max="8963" width="12" style="366" customWidth="1"/>
    <col min="8964" max="8964" width="7.140625" style="366" customWidth="1"/>
    <col min="8965" max="8965" width="9.140625" style="366"/>
    <col min="8966" max="8966" width="7.140625" style="366" customWidth="1"/>
    <col min="8967" max="8968" width="7.7109375" style="366" customWidth="1"/>
    <col min="8969" max="8969" width="9.42578125" style="366" customWidth="1"/>
    <col min="8970" max="8970" width="13" style="366" customWidth="1"/>
    <col min="8971" max="9216" width="9.140625" style="366"/>
    <col min="9217" max="9217" width="5.7109375" style="366" customWidth="1"/>
    <col min="9218" max="9218" width="42.5703125" style="366" customWidth="1"/>
    <col min="9219" max="9219" width="12" style="366" customWidth="1"/>
    <col min="9220" max="9220" width="7.140625" style="366" customWidth="1"/>
    <col min="9221" max="9221" width="9.140625" style="366"/>
    <col min="9222" max="9222" width="7.140625" style="366" customWidth="1"/>
    <col min="9223" max="9224" width="7.7109375" style="366" customWidth="1"/>
    <col min="9225" max="9225" width="9.42578125" style="366" customWidth="1"/>
    <col min="9226" max="9226" width="13" style="366" customWidth="1"/>
    <col min="9227" max="9472" width="9.140625" style="366"/>
    <col min="9473" max="9473" width="5.7109375" style="366" customWidth="1"/>
    <col min="9474" max="9474" width="42.5703125" style="366" customWidth="1"/>
    <col min="9475" max="9475" width="12" style="366" customWidth="1"/>
    <col min="9476" max="9476" width="7.140625" style="366" customWidth="1"/>
    <col min="9477" max="9477" width="9.140625" style="366"/>
    <col min="9478" max="9478" width="7.140625" style="366" customWidth="1"/>
    <col min="9479" max="9480" width="7.7109375" style="366" customWidth="1"/>
    <col min="9481" max="9481" width="9.42578125" style="366" customWidth="1"/>
    <col min="9482" max="9482" width="13" style="366" customWidth="1"/>
    <col min="9483" max="9728" width="9.140625" style="366"/>
    <col min="9729" max="9729" width="5.7109375" style="366" customWidth="1"/>
    <col min="9730" max="9730" width="42.5703125" style="366" customWidth="1"/>
    <col min="9731" max="9731" width="12" style="366" customWidth="1"/>
    <col min="9732" max="9732" width="7.140625" style="366" customWidth="1"/>
    <col min="9733" max="9733" width="9.140625" style="366"/>
    <col min="9734" max="9734" width="7.140625" style="366" customWidth="1"/>
    <col min="9735" max="9736" width="7.7109375" style="366" customWidth="1"/>
    <col min="9737" max="9737" width="9.42578125" style="366" customWidth="1"/>
    <col min="9738" max="9738" width="13" style="366" customWidth="1"/>
    <col min="9739" max="9984" width="9.140625" style="366"/>
    <col min="9985" max="9985" width="5.7109375" style="366" customWidth="1"/>
    <col min="9986" max="9986" width="42.5703125" style="366" customWidth="1"/>
    <col min="9987" max="9987" width="12" style="366" customWidth="1"/>
    <col min="9988" max="9988" width="7.140625" style="366" customWidth="1"/>
    <col min="9989" max="9989" width="9.140625" style="366"/>
    <col min="9990" max="9990" width="7.140625" style="366" customWidth="1"/>
    <col min="9991" max="9992" width="7.7109375" style="366" customWidth="1"/>
    <col min="9993" max="9993" width="9.42578125" style="366" customWidth="1"/>
    <col min="9994" max="9994" width="13" style="366" customWidth="1"/>
    <col min="9995" max="10240" width="9.140625" style="366"/>
    <col min="10241" max="10241" width="5.7109375" style="366" customWidth="1"/>
    <col min="10242" max="10242" width="42.5703125" style="366" customWidth="1"/>
    <col min="10243" max="10243" width="12" style="366" customWidth="1"/>
    <col min="10244" max="10244" width="7.140625" style="366" customWidth="1"/>
    <col min="10245" max="10245" width="9.140625" style="366"/>
    <col min="10246" max="10246" width="7.140625" style="366" customWidth="1"/>
    <col min="10247" max="10248" width="7.7109375" style="366" customWidth="1"/>
    <col min="10249" max="10249" width="9.42578125" style="366" customWidth="1"/>
    <col min="10250" max="10250" width="13" style="366" customWidth="1"/>
    <col min="10251" max="10496" width="9.140625" style="366"/>
    <col min="10497" max="10497" width="5.7109375" style="366" customWidth="1"/>
    <col min="10498" max="10498" width="42.5703125" style="366" customWidth="1"/>
    <col min="10499" max="10499" width="12" style="366" customWidth="1"/>
    <col min="10500" max="10500" width="7.140625" style="366" customWidth="1"/>
    <col min="10501" max="10501" width="9.140625" style="366"/>
    <col min="10502" max="10502" width="7.140625" style="366" customWidth="1"/>
    <col min="10503" max="10504" width="7.7109375" style="366" customWidth="1"/>
    <col min="10505" max="10505" width="9.42578125" style="366" customWidth="1"/>
    <col min="10506" max="10506" width="13" style="366" customWidth="1"/>
    <col min="10507" max="10752" width="9.140625" style="366"/>
    <col min="10753" max="10753" width="5.7109375" style="366" customWidth="1"/>
    <col min="10754" max="10754" width="42.5703125" style="366" customWidth="1"/>
    <col min="10755" max="10755" width="12" style="366" customWidth="1"/>
    <col min="10756" max="10756" width="7.140625" style="366" customWidth="1"/>
    <col min="10757" max="10757" width="9.140625" style="366"/>
    <col min="10758" max="10758" width="7.140625" style="366" customWidth="1"/>
    <col min="10759" max="10760" width="7.7109375" style="366" customWidth="1"/>
    <col min="10761" max="10761" width="9.42578125" style="366" customWidth="1"/>
    <col min="10762" max="10762" width="13" style="366" customWidth="1"/>
    <col min="10763" max="11008" width="9.140625" style="366"/>
    <col min="11009" max="11009" width="5.7109375" style="366" customWidth="1"/>
    <col min="11010" max="11010" width="42.5703125" style="366" customWidth="1"/>
    <col min="11011" max="11011" width="12" style="366" customWidth="1"/>
    <col min="11012" max="11012" width="7.140625" style="366" customWidth="1"/>
    <col min="11013" max="11013" width="9.140625" style="366"/>
    <col min="11014" max="11014" width="7.140625" style="366" customWidth="1"/>
    <col min="11015" max="11016" width="7.7109375" style="366" customWidth="1"/>
    <col min="11017" max="11017" width="9.42578125" style="366" customWidth="1"/>
    <col min="11018" max="11018" width="13" style="366" customWidth="1"/>
    <col min="11019" max="11264" width="9.140625" style="366"/>
    <col min="11265" max="11265" width="5.7109375" style="366" customWidth="1"/>
    <col min="11266" max="11266" width="42.5703125" style="366" customWidth="1"/>
    <col min="11267" max="11267" width="12" style="366" customWidth="1"/>
    <col min="11268" max="11268" width="7.140625" style="366" customWidth="1"/>
    <col min="11269" max="11269" width="9.140625" style="366"/>
    <col min="11270" max="11270" width="7.140625" style="366" customWidth="1"/>
    <col min="11271" max="11272" width="7.7109375" style="366" customWidth="1"/>
    <col min="11273" max="11273" width="9.42578125" style="366" customWidth="1"/>
    <col min="11274" max="11274" width="13" style="366" customWidth="1"/>
    <col min="11275" max="11520" width="9.140625" style="366"/>
    <col min="11521" max="11521" width="5.7109375" style="366" customWidth="1"/>
    <col min="11522" max="11522" width="42.5703125" style="366" customWidth="1"/>
    <col min="11523" max="11523" width="12" style="366" customWidth="1"/>
    <col min="11524" max="11524" width="7.140625" style="366" customWidth="1"/>
    <col min="11525" max="11525" width="9.140625" style="366"/>
    <col min="11526" max="11526" width="7.140625" style="366" customWidth="1"/>
    <col min="11527" max="11528" width="7.7109375" style="366" customWidth="1"/>
    <col min="11529" max="11529" width="9.42578125" style="366" customWidth="1"/>
    <col min="11530" max="11530" width="13" style="366" customWidth="1"/>
    <col min="11531" max="11776" width="9.140625" style="366"/>
    <col min="11777" max="11777" width="5.7109375" style="366" customWidth="1"/>
    <col min="11778" max="11778" width="42.5703125" style="366" customWidth="1"/>
    <col min="11779" max="11779" width="12" style="366" customWidth="1"/>
    <col min="11780" max="11780" width="7.140625" style="366" customWidth="1"/>
    <col min="11781" max="11781" width="9.140625" style="366"/>
    <col min="11782" max="11782" width="7.140625" style="366" customWidth="1"/>
    <col min="11783" max="11784" width="7.7109375" style="366" customWidth="1"/>
    <col min="11785" max="11785" width="9.42578125" style="366" customWidth="1"/>
    <col min="11786" max="11786" width="13" style="366" customWidth="1"/>
    <col min="11787" max="12032" width="9.140625" style="366"/>
    <col min="12033" max="12033" width="5.7109375" style="366" customWidth="1"/>
    <col min="12034" max="12034" width="42.5703125" style="366" customWidth="1"/>
    <col min="12035" max="12035" width="12" style="366" customWidth="1"/>
    <col min="12036" max="12036" width="7.140625" style="366" customWidth="1"/>
    <col min="12037" max="12037" width="9.140625" style="366"/>
    <col min="12038" max="12038" width="7.140625" style="366" customWidth="1"/>
    <col min="12039" max="12040" width="7.7109375" style="366" customWidth="1"/>
    <col min="12041" max="12041" width="9.42578125" style="366" customWidth="1"/>
    <col min="12042" max="12042" width="13" style="366" customWidth="1"/>
    <col min="12043" max="12288" width="9.140625" style="366"/>
    <col min="12289" max="12289" width="5.7109375" style="366" customWidth="1"/>
    <col min="12290" max="12290" width="42.5703125" style="366" customWidth="1"/>
    <col min="12291" max="12291" width="12" style="366" customWidth="1"/>
    <col min="12292" max="12292" width="7.140625" style="366" customWidth="1"/>
    <col min="12293" max="12293" width="9.140625" style="366"/>
    <col min="12294" max="12294" width="7.140625" style="366" customWidth="1"/>
    <col min="12295" max="12296" width="7.7109375" style="366" customWidth="1"/>
    <col min="12297" max="12297" width="9.42578125" style="366" customWidth="1"/>
    <col min="12298" max="12298" width="13" style="366" customWidth="1"/>
    <col min="12299" max="12544" width="9.140625" style="366"/>
    <col min="12545" max="12545" width="5.7109375" style="366" customWidth="1"/>
    <col min="12546" max="12546" width="42.5703125" style="366" customWidth="1"/>
    <col min="12547" max="12547" width="12" style="366" customWidth="1"/>
    <col min="12548" max="12548" width="7.140625" style="366" customWidth="1"/>
    <col min="12549" max="12549" width="9.140625" style="366"/>
    <col min="12550" max="12550" width="7.140625" style="366" customWidth="1"/>
    <col min="12551" max="12552" width="7.7109375" style="366" customWidth="1"/>
    <col min="12553" max="12553" width="9.42578125" style="366" customWidth="1"/>
    <col min="12554" max="12554" width="13" style="366" customWidth="1"/>
    <col min="12555" max="12800" width="9.140625" style="366"/>
    <col min="12801" max="12801" width="5.7109375" style="366" customWidth="1"/>
    <col min="12802" max="12802" width="42.5703125" style="366" customWidth="1"/>
    <col min="12803" max="12803" width="12" style="366" customWidth="1"/>
    <col min="12804" max="12804" width="7.140625" style="366" customWidth="1"/>
    <col min="12805" max="12805" width="9.140625" style="366"/>
    <col min="12806" max="12806" width="7.140625" style="366" customWidth="1"/>
    <col min="12807" max="12808" width="7.7109375" style="366" customWidth="1"/>
    <col min="12809" max="12809" width="9.42578125" style="366" customWidth="1"/>
    <col min="12810" max="12810" width="13" style="366" customWidth="1"/>
    <col min="12811" max="13056" width="9.140625" style="366"/>
    <col min="13057" max="13057" width="5.7109375" style="366" customWidth="1"/>
    <col min="13058" max="13058" width="42.5703125" style="366" customWidth="1"/>
    <col min="13059" max="13059" width="12" style="366" customWidth="1"/>
    <col min="13060" max="13060" width="7.140625" style="366" customWidth="1"/>
    <col min="13061" max="13061" width="9.140625" style="366"/>
    <col min="13062" max="13062" width="7.140625" style="366" customWidth="1"/>
    <col min="13063" max="13064" width="7.7109375" style="366" customWidth="1"/>
    <col min="13065" max="13065" width="9.42578125" style="366" customWidth="1"/>
    <col min="13066" max="13066" width="13" style="366" customWidth="1"/>
    <col min="13067" max="13312" width="9.140625" style="366"/>
    <col min="13313" max="13313" width="5.7109375" style="366" customWidth="1"/>
    <col min="13314" max="13314" width="42.5703125" style="366" customWidth="1"/>
    <col min="13315" max="13315" width="12" style="366" customWidth="1"/>
    <col min="13316" max="13316" width="7.140625" style="366" customWidth="1"/>
    <col min="13317" max="13317" width="9.140625" style="366"/>
    <col min="13318" max="13318" width="7.140625" style="366" customWidth="1"/>
    <col min="13319" max="13320" width="7.7109375" style="366" customWidth="1"/>
    <col min="13321" max="13321" width="9.42578125" style="366" customWidth="1"/>
    <col min="13322" max="13322" width="13" style="366" customWidth="1"/>
    <col min="13323" max="13568" width="9.140625" style="366"/>
    <col min="13569" max="13569" width="5.7109375" style="366" customWidth="1"/>
    <col min="13570" max="13570" width="42.5703125" style="366" customWidth="1"/>
    <col min="13571" max="13571" width="12" style="366" customWidth="1"/>
    <col min="13572" max="13572" width="7.140625" style="366" customWidth="1"/>
    <col min="13573" max="13573" width="9.140625" style="366"/>
    <col min="13574" max="13574" width="7.140625" style="366" customWidth="1"/>
    <col min="13575" max="13576" width="7.7109375" style="366" customWidth="1"/>
    <col min="13577" max="13577" width="9.42578125" style="366" customWidth="1"/>
    <col min="13578" max="13578" width="13" style="366" customWidth="1"/>
    <col min="13579" max="13824" width="9.140625" style="366"/>
    <col min="13825" max="13825" width="5.7109375" style="366" customWidth="1"/>
    <col min="13826" max="13826" width="42.5703125" style="366" customWidth="1"/>
    <col min="13827" max="13827" width="12" style="366" customWidth="1"/>
    <col min="13828" max="13828" width="7.140625" style="366" customWidth="1"/>
    <col min="13829" max="13829" width="9.140625" style="366"/>
    <col min="13830" max="13830" width="7.140625" style="366" customWidth="1"/>
    <col min="13831" max="13832" width="7.7109375" style="366" customWidth="1"/>
    <col min="13833" max="13833" width="9.42578125" style="366" customWidth="1"/>
    <col min="13834" max="13834" width="13" style="366" customWidth="1"/>
    <col min="13835" max="14080" width="9.140625" style="366"/>
    <col min="14081" max="14081" width="5.7109375" style="366" customWidth="1"/>
    <col min="14082" max="14082" width="42.5703125" style="366" customWidth="1"/>
    <col min="14083" max="14083" width="12" style="366" customWidth="1"/>
    <col min="14084" max="14084" width="7.140625" style="366" customWidth="1"/>
    <col min="14085" max="14085" width="9.140625" style="366"/>
    <col min="14086" max="14086" width="7.140625" style="366" customWidth="1"/>
    <col min="14087" max="14088" width="7.7109375" style="366" customWidth="1"/>
    <col min="14089" max="14089" width="9.42578125" style="366" customWidth="1"/>
    <col min="14090" max="14090" width="13" style="366" customWidth="1"/>
    <col min="14091" max="14336" width="9.140625" style="366"/>
    <col min="14337" max="14337" width="5.7109375" style="366" customWidth="1"/>
    <col min="14338" max="14338" width="42.5703125" style="366" customWidth="1"/>
    <col min="14339" max="14339" width="12" style="366" customWidth="1"/>
    <col min="14340" max="14340" width="7.140625" style="366" customWidth="1"/>
    <col min="14341" max="14341" width="9.140625" style="366"/>
    <col min="14342" max="14342" width="7.140625" style="366" customWidth="1"/>
    <col min="14343" max="14344" width="7.7109375" style="366" customWidth="1"/>
    <col min="14345" max="14345" width="9.42578125" style="366" customWidth="1"/>
    <col min="14346" max="14346" width="13" style="366" customWidth="1"/>
    <col min="14347" max="14592" width="9.140625" style="366"/>
    <col min="14593" max="14593" width="5.7109375" style="366" customWidth="1"/>
    <col min="14594" max="14594" width="42.5703125" style="366" customWidth="1"/>
    <col min="14595" max="14595" width="12" style="366" customWidth="1"/>
    <col min="14596" max="14596" width="7.140625" style="366" customWidth="1"/>
    <col min="14597" max="14597" width="9.140625" style="366"/>
    <col min="14598" max="14598" width="7.140625" style="366" customWidth="1"/>
    <col min="14599" max="14600" width="7.7109375" style="366" customWidth="1"/>
    <col min="14601" max="14601" width="9.42578125" style="366" customWidth="1"/>
    <col min="14602" max="14602" width="13" style="366" customWidth="1"/>
    <col min="14603" max="14848" width="9.140625" style="366"/>
    <col min="14849" max="14849" width="5.7109375" style="366" customWidth="1"/>
    <col min="14850" max="14850" width="42.5703125" style="366" customWidth="1"/>
    <col min="14851" max="14851" width="12" style="366" customWidth="1"/>
    <col min="14852" max="14852" width="7.140625" style="366" customWidth="1"/>
    <col min="14853" max="14853" width="9.140625" style="366"/>
    <col min="14854" max="14854" width="7.140625" style="366" customWidth="1"/>
    <col min="14855" max="14856" width="7.7109375" style="366" customWidth="1"/>
    <col min="14857" max="14857" width="9.42578125" style="366" customWidth="1"/>
    <col min="14858" max="14858" width="13" style="366" customWidth="1"/>
    <col min="14859" max="15104" width="9.140625" style="366"/>
    <col min="15105" max="15105" width="5.7109375" style="366" customWidth="1"/>
    <col min="15106" max="15106" width="42.5703125" style="366" customWidth="1"/>
    <col min="15107" max="15107" width="12" style="366" customWidth="1"/>
    <col min="15108" max="15108" width="7.140625" style="366" customWidth="1"/>
    <col min="15109" max="15109" width="9.140625" style="366"/>
    <col min="15110" max="15110" width="7.140625" style="366" customWidth="1"/>
    <col min="15111" max="15112" width="7.7109375" style="366" customWidth="1"/>
    <col min="15113" max="15113" width="9.42578125" style="366" customWidth="1"/>
    <col min="15114" max="15114" width="13" style="366" customWidth="1"/>
    <col min="15115" max="15360" width="9.140625" style="366"/>
    <col min="15361" max="15361" width="5.7109375" style="366" customWidth="1"/>
    <col min="15362" max="15362" width="42.5703125" style="366" customWidth="1"/>
    <col min="15363" max="15363" width="12" style="366" customWidth="1"/>
    <col min="15364" max="15364" width="7.140625" style="366" customWidth="1"/>
    <col min="15365" max="15365" width="9.140625" style="366"/>
    <col min="15366" max="15366" width="7.140625" style="366" customWidth="1"/>
    <col min="15367" max="15368" width="7.7109375" style="366" customWidth="1"/>
    <col min="15369" max="15369" width="9.42578125" style="366" customWidth="1"/>
    <col min="15370" max="15370" width="13" style="366" customWidth="1"/>
    <col min="15371" max="15616" width="9.140625" style="366"/>
    <col min="15617" max="15617" width="5.7109375" style="366" customWidth="1"/>
    <col min="15618" max="15618" width="42.5703125" style="366" customWidth="1"/>
    <col min="15619" max="15619" width="12" style="366" customWidth="1"/>
    <col min="15620" max="15620" width="7.140625" style="366" customWidth="1"/>
    <col min="15621" max="15621" width="9.140625" style="366"/>
    <col min="15622" max="15622" width="7.140625" style="366" customWidth="1"/>
    <col min="15623" max="15624" width="7.7109375" style="366" customWidth="1"/>
    <col min="15625" max="15625" width="9.42578125" style="366" customWidth="1"/>
    <col min="15626" max="15626" width="13" style="366" customWidth="1"/>
    <col min="15627" max="15872" width="9.140625" style="366"/>
    <col min="15873" max="15873" width="5.7109375" style="366" customWidth="1"/>
    <col min="15874" max="15874" width="42.5703125" style="366" customWidth="1"/>
    <col min="15875" max="15875" width="12" style="366" customWidth="1"/>
    <col min="15876" max="15876" width="7.140625" style="366" customWidth="1"/>
    <col min="15877" max="15877" width="9.140625" style="366"/>
    <col min="15878" max="15878" width="7.140625" style="366" customWidth="1"/>
    <col min="15879" max="15880" width="7.7109375" style="366" customWidth="1"/>
    <col min="15881" max="15881" width="9.42578125" style="366" customWidth="1"/>
    <col min="15882" max="15882" width="13" style="366" customWidth="1"/>
    <col min="15883" max="16128" width="9.140625" style="366"/>
    <col min="16129" max="16129" width="5.7109375" style="366" customWidth="1"/>
    <col min="16130" max="16130" width="42.5703125" style="366" customWidth="1"/>
    <col min="16131" max="16131" width="12" style="366" customWidth="1"/>
    <col min="16132" max="16132" width="7.140625" style="366" customWidth="1"/>
    <col min="16133" max="16133" width="9.140625" style="366"/>
    <col min="16134" max="16134" width="7.140625" style="366" customWidth="1"/>
    <col min="16135" max="16136" width="7.7109375" style="366" customWidth="1"/>
    <col min="16137" max="16137" width="9.42578125" style="366" customWidth="1"/>
    <col min="16138" max="16138" width="13" style="366" customWidth="1"/>
    <col min="16139" max="16384" width="9.140625" style="366"/>
  </cols>
  <sheetData>
    <row r="1" spans="1:10" ht="18.75">
      <c r="A1" s="363" t="s">
        <v>0</v>
      </c>
      <c r="B1" s="364"/>
      <c r="C1" s="364"/>
      <c r="D1" s="364"/>
      <c r="E1" s="364"/>
      <c r="F1" s="364"/>
      <c r="G1" s="364"/>
      <c r="H1" s="364"/>
      <c r="I1" s="364"/>
      <c r="J1" s="365" t="s">
        <v>95</v>
      </c>
    </row>
    <row r="2" spans="1:10" ht="18.75">
      <c r="A2" s="363" t="s">
        <v>2</v>
      </c>
      <c r="B2" s="363" t="s">
        <v>71</v>
      </c>
      <c r="C2" s="365"/>
      <c r="D2" s="365"/>
      <c r="E2" s="365"/>
      <c r="F2" s="365"/>
      <c r="G2" s="365"/>
      <c r="H2" s="365"/>
      <c r="I2" s="365"/>
      <c r="J2" s="365"/>
    </row>
    <row r="3" spans="1:10" ht="18.75">
      <c r="A3" s="363"/>
      <c r="B3" s="363"/>
      <c r="C3" s="365"/>
      <c r="D3" s="365"/>
      <c r="E3" s="365"/>
      <c r="F3" s="365"/>
      <c r="G3" s="365"/>
      <c r="H3" s="365"/>
      <c r="I3" s="365"/>
      <c r="J3" s="365"/>
    </row>
    <row r="4" spans="1:10" ht="18.75">
      <c r="A4" s="363"/>
      <c r="B4" s="363"/>
      <c r="C4" s="365"/>
      <c r="D4" s="365"/>
      <c r="E4" s="365"/>
      <c r="F4" s="365"/>
      <c r="G4" s="365"/>
      <c r="H4" s="365"/>
      <c r="I4" s="365"/>
      <c r="J4" s="365"/>
    </row>
    <row r="5" spans="1:10" ht="18.75">
      <c r="A5" s="692" t="s">
        <v>97</v>
      </c>
      <c r="B5" s="692"/>
      <c r="C5" s="692"/>
      <c r="D5" s="692"/>
      <c r="E5" s="692"/>
      <c r="F5" s="692"/>
      <c r="G5" s="692"/>
      <c r="H5" s="692"/>
      <c r="I5" s="692"/>
      <c r="J5" s="692"/>
    </row>
    <row r="6" spans="1:10" ht="18.75">
      <c r="A6" s="692" t="s">
        <v>466</v>
      </c>
      <c r="B6" s="692"/>
      <c r="C6" s="692"/>
      <c r="D6" s="692"/>
      <c r="E6" s="692"/>
      <c r="F6" s="692"/>
      <c r="G6" s="692"/>
      <c r="H6" s="692"/>
      <c r="I6" s="692"/>
      <c r="J6" s="692"/>
    </row>
    <row r="7" spans="1:10" ht="18.75">
      <c r="A7" s="554"/>
      <c r="B7" s="554"/>
      <c r="C7" s="554"/>
      <c r="D7" s="554"/>
      <c r="E7" s="554"/>
      <c r="F7" s="554"/>
      <c r="G7" s="554"/>
      <c r="H7" s="554"/>
      <c r="I7" s="554"/>
      <c r="J7" s="554"/>
    </row>
    <row r="8" spans="1:10">
      <c r="A8" s="693" t="s">
        <v>74</v>
      </c>
      <c r="B8" s="695" t="s">
        <v>98</v>
      </c>
      <c r="C8" s="693" t="s">
        <v>99</v>
      </c>
      <c r="D8" s="693" t="s">
        <v>100</v>
      </c>
      <c r="E8" s="697" t="s">
        <v>101</v>
      </c>
      <c r="F8" s="698"/>
      <c r="G8" s="699" t="s">
        <v>102</v>
      </c>
      <c r="H8" s="697" t="s">
        <v>103</v>
      </c>
      <c r="I8" s="701"/>
      <c r="J8" s="693" t="s">
        <v>104</v>
      </c>
    </row>
    <row r="9" spans="1:10">
      <c r="A9" s="694"/>
      <c r="B9" s="696"/>
      <c r="C9" s="694"/>
      <c r="D9" s="694"/>
      <c r="E9" s="367" t="s">
        <v>105</v>
      </c>
      <c r="F9" s="367" t="s">
        <v>106</v>
      </c>
      <c r="G9" s="700"/>
      <c r="H9" s="367" t="s">
        <v>107</v>
      </c>
      <c r="I9" s="367" t="s">
        <v>108</v>
      </c>
      <c r="J9" s="694"/>
    </row>
    <row r="10" spans="1:10" ht="22.5" customHeight="1">
      <c r="A10" s="583">
        <v>1</v>
      </c>
      <c r="B10" s="590" t="s">
        <v>467</v>
      </c>
      <c r="C10" s="590" t="s">
        <v>474</v>
      </c>
      <c r="D10" s="591">
        <v>14</v>
      </c>
      <c r="E10" s="592">
        <v>45</v>
      </c>
      <c r="F10" s="584"/>
      <c r="G10" s="593" t="s">
        <v>109</v>
      </c>
      <c r="H10" s="594">
        <v>1.2</v>
      </c>
      <c r="I10" s="595">
        <f t="shared" ref="I10:I16" si="0">D10*0.4</f>
        <v>5.6000000000000005</v>
      </c>
      <c r="J10" s="609">
        <f>H10+I10</f>
        <v>6.8000000000000007</v>
      </c>
    </row>
    <row r="11" spans="1:10" ht="22.5" customHeight="1">
      <c r="A11" s="585">
        <v>2</v>
      </c>
      <c r="B11" s="596" t="s">
        <v>468</v>
      </c>
      <c r="C11" s="596" t="s">
        <v>474</v>
      </c>
      <c r="D11" s="597">
        <v>11</v>
      </c>
      <c r="E11" s="598">
        <v>45</v>
      </c>
      <c r="F11" s="586"/>
      <c r="G11" s="599" t="s">
        <v>109</v>
      </c>
      <c r="H11" s="600">
        <v>1.2</v>
      </c>
      <c r="I11" s="601">
        <f t="shared" si="0"/>
        <v>4.4000000000000004</v>
      </c>
      <c r="J11" s="610">
        <f>H11+I11</f>
        <v>5.6000000000000005</v>
      </c>
    </row>
    <row r="12" spans="1:10" ht="22.5" customHeight="1">
      <c r="A12" s="585">
        <v>3</v>
      </c>
      <c r="B12" s="596" t="s">
        <v>387</v>
      </c>
      <c r="C12" s="596" t="s">
        <v>474</v>
      </c>
      <c r="D12" s="597">
        <v>7</v>
      </c>
      <c r="E12" s="598">
        <v>45</v>
      </c>
      <c r="F12" s="586"/>
      <c r="G12" s="599" t="s">
        <v>109</v>
      </c>
      <c r="H12" s="709">
        <v>1.2</v>
      </c>
      <c r="I12" s="601">
        <f t="shared" si="0"/>
        <v>2.8000000000000003</v>
      </c>
      <c r="J12" s="610">
        <f>H12+I12</f>
        <v>4</v>
      </c>
    </row>
    <row r="13" spans="1:10" ht="22.5" customHeight="1">
      <c r="A13" s="585">
        <v>4</v>
      </c>
      <c r="B13" s="596" t="s">
        <v>110</v>
      </c>
      <c r="C13" s="596" t="s">
        <v>474</v>
      </c>
      <c r="D13" s="597">
        <v>1</v>
      </c>
      <c r="E13" s="598">
        <v>30</v>
      </c>
      <c r="F13" s="587"/>
      <c r="G13" s="599" t="s">
        <v>109</v>
      </c>
      <c r="H13" s="709"/>
      <c r="I13" s="601">
        <f t="shared" si="0"/>
        <v>0.4</v>
      </c>
      <c r="J13" s="610">
        <f t="shared" ref="J13:J20" si="1">H13+I13</f>
        <v>0.4</v>
      </c>
    </row>
    <row r="14" spans="1:10" ht="22.5" customHeight="1">
      <c r="A14" s="585">
        <v>5</v>
      </c>
      <c r="B14" s="596" t="s">
        <v>190</v>
      </c>
      <c r="C14" s="596" t="s">
        <v>474</v>
      </c>
      <c r="D14" s="597">
        <v>5</v>
      </c>
      <c r="E14" s="598">
        <v>45</v>
      </c>
      <c r="F14" s="587"/>
      <c r="G14" s="599" t="s">
        <v>109</v>
      </c>
      <c r="H14" s="600">
        <v>1.2</v>
      </c>
      <c r="I14" s="601">
        <f t="shared" si="0"/>
        <v>2</v>
      </c>
      <c r="J14" s="610">
        <f t="shared" si="1"/>
        <v>3.2</v>
      </c>
    </row>
    <row r="15" spans="1:10" ht="22.5" customHeight="1">
      <c r="A15" s="585">
        <v>6</v>
      </c>
      <c r="B15" s="596" t="s">
        <v>374</v>
      </c>
      <c r="C15" s="596" t="s">
        <v>474</v>
      </c>
      <c r="D15" s="597">
        <v>10</v>
      </c>
      <c r="E15" s="598">
        <v>30</v>
      </c>
      <c r="F15" s="587"/>
      <c r="G15" s="599" t="s">
        <v>109</v>
      </c>
      <c r="H15" s="600">
        <v>1.2</v>
      </c>
      <c r="I15" s="601">
        <f t="shared" si="0"/>
        <v>4</v>
      </c>
      <c r="J15" s="610">
        <f t="shared" si="1"/>
        <v>5.2</v>
      </c>
    </row>
    <row r="16" spans="1:10" ht="22.5" customHeight="1">
      <c r="A16" s="585">
        <v>7</v>
      </c>
      <c r="B16" s="596" t="s">
        <v>469</v>
      </c>
      <c r="C16" s="596" t="s">
        <v>474</v>
      </c>
      <c r="D16" s="597">
        <v>9</v>
      </c>
      <c r="E16" s="598">
        <v>30</v>
      </c>
      <c r="F16" s="587"/>
      <c r="G16" s="599" t="s">
        <v>109</v>
      </c>
      <c r="H16" s="600">
        <v>1.2</v>
      </c>
      <c r="I16" s="601">
        <f t="shared" si="0"/>
        <v>3.6</v>
      </c>
      <c r="J16" s="610">
        <f t="shared" si="1"/>
        <v>4.8</v>
      </c>
    </row>
    <row r="17" spans="1:10" ht="22.5" customHeight="1">
      <c r="A17" s="585">
        <v>8</v>
      </c>
      <c r="B17" s="596" t="s">
        <v>470</v>
      </c>
      <c r="C17" s="596" t="s">
        <v>474</v>
      </c>
      <c r="D17" s="597">
        <v>9</v>
      </c>
      <c r="E17" s="598">
        <v>45</v>
      </c>
      <c r="F17" s="587"/>
      <c r="G17" s="599" t="s">
        <v>109</v>
      </c>
      <c r="H17" s="600">
        <v>1.2</v>
      </c>
      <c r="I17" s="601">
        <f t="shared" ref="I17:I20" si="2">D17*0.4</f>
        <v>3.6</v>
      </c>
      <c r="J17" s="610">
        <f t="shared" si="1"/>
        <v>4.8</v>
      </c>
    </row>
    <row r="18" spans="1:10" ht="22.5" customHeight="1">
      <c r="A18" s="585">
        <v>9</v>
      </c>
      <c r="B18" s="596" t="s">
        <v>471</v>
      </c>
      <c r="C18" s="596" t="s">
        <v>474</v>
      </c>
      <c r="D18" s="597">
        <v>1</v>
      </c>
      <c r="E18" s="598">
        <v>30</v>
      </c>
      <c r="F18" s="587"/>
      <c r="G18" s="599" t="s">
        <v>475</v>
      </c>
      <c r="H18" s="709">
        <v>1.5</v>
      </c>
      <c r="I18" s="601">
        <f>D18/10</f>
        <v>0.1</v>
      </c>
      <c r="J18" s="610">
        <f t="shared" si="1"/>
        <v>1.6</v>
      </c>
    </row>
    <row r="19" spans="1:10" ht="22.5" customHeight="1">
      <c r="A19" s="585">
        <v>10</v>
      </c>
      <c r="B19" s="596" t="s">
        <v>472</v>
      </c>
      <c r="C19" s="596" t="s">
        <v>474</v>
      </c>
      <c r="D19" s="597">
        <v>1</v>
      </c>
      <c r="E19" s="602">
        <v>30</v>
      </c>
      <c r="F19" s="587"/>
      <c r="G19" s="599" t="s">
        <v>475</v>
      </c>
      <c r="H19" s="709"/>
      <c r="I19" s="601">
        <f>D19/10</f>
        <v>0.1</v>
      </c>
      <c r="J19" s="610">
        <f t="shared" si="1"/>
        <v>0.1</v>
      </c>
    </row>
    <row r="20" spans="1:10" ht="22.5" customHeight="1">
      <c r="A20" s="588">
        <v>11</v>
      </c>
      <c r="B20" s="603" t="s">
        <v>473</v>
      </c>
      <c r="C20" s="603" t="s">
        <v>474</v>
      </c>
      <c r="D20" s="604">
        <v>5</v>
      </c>
      <c r="E20" s="605">
        <v>46</v>
      </c>
      <c r="F20" s="589"/>
      <c r="G20" s="606" t="s">
        <v>109</v>
      </c>
      <c r="H20" s="607">
        <v>1.2</v>
      </c>
      <c r="I20" s="608">
        <f t="shared" si="2"/>
        <v>2</v>
      </c>
      <c r="J20" s="611">
        <f t="shared" si="1"/>
        <v>3.2</v>
      </c>
    </row>
    <row r="21" spans="1:10" ht="22.5" customHeight="1">
      <c r="A21" s="702" t="s">
        <v>210</v>
      </c>
      <c r="B21" s="703"/>
      <c r="C21" s="703"/>
      <c r="D21" s="703"/>
      <c r="E21" s="703"/>
      <c r="F21" s="703"/>
      <c r="G21" s="704"/>
      <c r="H21" s="498">
        <f>SUM(H10:H20)</f>
        <v>11.1</v>
      </c>
      <c r="I21" s="498">
        <f>SUM(I10:I20)</f>
        <v>28.600000000000009</v>
      </c>
      <c r="J21" s="498">
        <f>SUM(J10:J20)</f>
        <v>39.700000000000003</v>
      </c>
    </row>
    <row r="22" spans="1:10">
      <c r="A22" s="360"/>
      <c r="B22" s="360"/>
      <c r="C22" s="705" t="str">
        <f>CANAM!D25</f>
        <v>Nam Định, ngày      tháng      năm 2020</v>
      </c>
      <c r="D22" s="705"/>
      <c r="E22" s="705"/>
      <c r="F22" s="705"/>
      <c r="G22" s="705"/>
      <c r="H22" s="705"/>
      <c r="I22" s="705"/>
      <c r="J22" s="705"/>
    </row>
    <row r="23" spans="1:10">
      <c r="A23" s="658" t="s">
        <v>451</v>
      </c>
      <c r="B23" s="658"/>
      <c r="C23" s="658" t="s">
        <v>448</v>
      </c>
      <c r="D23" s="658"/>
      <c r="E23" s="658"/>
      <c r="F23" s="658"/>
      <c r="G23" s="658" t="s">
        <v>416</v>
      </c>
      <c r="H23" s="658"/>
      <c r="I23" s="658"/>
      <c r="J23" s="658"/>
    </row>
    <row r="24" spans="1:10">
      <c r="A24" s="360"/>
      <c r="B24" s="360"/>
      <c r="C24" s="360"/>
      <c r="D24" s="360"/>
      <c r="E24" s="360"/>
      <c r="F24" s="360"/>
      <c r="G24" s="360"/>
      <c r="H24" s="360"/>
      <c r="I24" s="360"/>
      <c r="J24" s="360"/>
    </row>
    <row r="25" spans="1:10">
      <c r="A25" s="360"/>
      <c r="B25" s="360"/>
      <c r="C25" s="360"/>
      <c r="D25" s="360"/>
      <c r="E25" s="360"/>
      <c r="F25" s="360"/>
      <c r="G25" s="360"/>
      <c r="H25" s="360"/>
      <c r="I25" s="360"/>
      <c r="J25" s="360"/>
    </row>
    <row r="26" spans="1:10">
      <c r="A26" s="360"/>
      <c r="B26" s="360"/>
      <c r="C26" s="360"/>
      <c r="D26" s="360"/>
      <c r="E26" s="360"/>
      <c r="F26" s="360"/>
      <c r="G26" s="360"/>
      <c r="H26" s="360"/>
      <c r="I26" s="360"/>
      <c r="J26" s="360"/>
    </row>
    <row r="27" spans="1:10">
      <c r="A27" s="360"/>
      <c r="B27" s="360"/>
      <c r="C27" s="360"/>
      <c r="D27" s="360"/>
      <c r="E27" s="360"/>
      <c r="F27" s="360"/>
      <c r="G27" s="360"/>
      <c r="H27" s="360"/>
      <c r="I27" s="360"/>
      <c r="J27" s="360"/>
    </row>
    <row r="28" spans="1:10">
      <c r="A28" s="360"/>
      <c r="B28" s="360"/>
      <c r="C28" s="360"/>
      <c r="D28" s="360"/>
      <c r="E28" s="360"/>
      <c r="F28" s="360"/>
      <c r="G28" s="360"/>
      <c r="H28" s="658"/>
      <c r="I28" s="658"/>
      <c r="J28" s="658"/>
    </row>
    <row r="29" spans="1:10">
      <c r="A29" s="631" t="s">
        <v>449</v>
      </c>
      <c r="B29" s="631"/>
      <c r="C29" s="631" t="s">
        <v>68</v>
      </c>
      <c r="D29" s="631"/>
      <c r="E29" s="631"/>
      <c r="F29" s="631"/>
      <c r="G29" s="631" t="s">
        <v>308</v>
      </c>
      <c r="H29" s="631"/>
      <c r="I29" s="631"/>
      <c r="J29" s="631"/>
    </row>
    <row r="30" spans="1:10">
      <c r="A30" s="393"/>
      <c r="B30" s="393"/>
      <c r="C30" s="393"/>
      <c r="D30" s="393"/>
      <c r="E30" s="393"/>
      <c r="F30" s="393"/>
      <c r="G30" s="393"/>
      <c r="H30" s="393"/>
      <c r="I30" s="393"/>
      <c r="J30" s="393"/>
    </row>
  </sheetData>
  <mergeCells count="21">
    <mergeCell ref="A29:B29"/>
    <mergeCell ref="C29:F29"/>
    <mergeCell ref="G29:J29"/>
    <mergeCell ref="H12:H13"/>
    <mergeCell ref="H18:H19"/>
    <mergeCell ref="A21:G21"/>
    <mergeCell ref="C22:J22"/>
    <mergeCell ref="A23:B23"/>
    <mergeCell ref="C23:F23"/>
    <mergeCell ref="G23:J23"/>
    <mergeCell ref="H28:J28"/>
    <mergeCell ref="A5:J5"/>
    <mergeCell ref="A6:J6"/>
    <mergeCell ref="A8:A9"/>
    <mergeCell ref="B8:B9"/>
    <mergeCell ref="C8:C9"/>
    <mergeCell ref="D8:D9"/>
    <mergeCell ref="E8:F8"/>
    <mergeCell ref="G8:G9"/>
    <mergeCell ref="H8:I8"/>
    <mergeCell ref="J8:J9"/>
  </mergeCells>
  <pageMargins left="0.43307086614173229" right="0.35433070866141736" top="0.74803149606299213" bottom="0.74803149606299213" header="0.31496062992125984" footer="0.31496062992125984"/>
  <pageSetup orientation="landscape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zoomScale="115" zoomScaleNormal="115" workbookViewId="0">
      <selection activeCell="D9" sqref="D9"/>
    </sheetView>
  </sheetViews>
  <sheetFormatPr defaultRowHeight="12.75"/>
  <cols>
    <col min="1" max="1" width="7.140625" style="358" customWidth="1"/>
    <col min="2" max="2" width="27.5703125" style="358" customWidth="1"/>
    <col min="3" max="3" width="12.42578125" style="358" customWidth="1"/>
    <col min="4" max="4" width="14" style="358" customWidth="1"/>
    <col min="5" max="5" width="15" style="358" customWidth="1"/>
    <col min="6" max="6" width="20.85546875" style="358" customWidth="1"/>
    <col min="7" max="256" width="9.140625" style="358"/>
    <col min="257" max="257" width="7.140625" style="358" customWidth="1"/>
    <col min="258" max="258" width="27.5703125" style="358" customWidth="1"/>
    <col min="259" max="259" width="10.7109375" style="358" customWidth="1"/>
    <col min="260" max="260" width="11.85546875" style="358" customWidth="1"/>
    <col min="261" max="261" width="15" style="358" customWidth="1"/>
    <col min="262" max="262" width="18.28515625" style="358" customWidth="1"/>
    <col min="263" max="512" width="9.140625" style="358"/>
    <col min="513" max="513" width="7.140625" style="358" customWidth="1"/>
    <col min="514" max="514" width="27.5703125" style="358" customWidth="1"/>
    <col min="515" max="515" width="10.7109375" style="358" customWidth="1"/>
    <col min="516" max="516" width="11.85546875" style="358" customWidth="1"/>
    <col min="517" max="517" width="15" style="358" customWidth="1"/>
    <col min="518" max="518" width="18.28515625" style="358" customWidth="1"/>
    <col min="519" max="768" width="9.140625" style="358"/>
    <col min="769" max="769" width="7.140625" style="358" customWidth="1"/>
    <col min="770" max="770" width="27.5703125" style="358" customWidth="1"/>
    <col min="771" max="771" width="10.7109375" style="358" customWidth="1"/>
    <col min="772" max="772" width="11.85546875" style="358" customWidth="1"/>
    <col min="773" max="773" width="15" style="358" customWidth="1"/>
    <col min="774" max="774" width="18.28515625" style="358" customWidth="1"/>
    <col min="775" max="1024" width="9.140625" style="358"/>
    <col min="1025" max="1025" width="7.140625" style="358" customWidth="1"/>
    <col min="1026" max="1026" width="27.5703125" style="358" customWidth="1"/>
    <col min="1027" max="1027" width="10.7109375" style="358" customWidth="1"/>
    <col min="1028" max="1028" width="11.85546875" style="358" customWidth="1"/>
    <col min="1029" max="1029" width="15" style="358" customWidth="1"/>
    <col min="1030" max="1030" width="18.28515625" style="358" customWidth="1"/>
    <col min="1031" max="1280" width="9.140625" style="358"/>
    <col min="1281" max="1281" width="7.140625" style="358" customWidth="1"/>
    <col min="1282" max="1282" width="27.5703125" style="358" customWidth="1"/>
    <col min="1283" max="1283" width="10.7109375" style="358" customWidth="1"/>
    <col min="1284" max="1284" width="11.85546875" style="358" customWidth="1"/>
    <col min="1285" max="1285" width="15" style="358" customWidth="1"/>
    <col min="1286" max="1286" width="18.28515625" style="358" customWidth="1"/>
    <col min="1287" max="1536" width="9.140625" style="358"/>
    <col min="1537" max="1537" width="7.140625" style="358" customWidth="1"/>
    <col min="1538" max="1538" width="27.5703125" style="358" customWidth="1"/>
    <col min="1539" max="1539" width="10.7109375" style="358" customWidth="1"/>
    <col min="1540" max="1540" width="11.85546875" style="358" customWidth="1"/>
    <col min="1541" max="1541" width="15" style="358" customWidth="1"/>
    <col min="1542" max="1542" width="18.28515625" style="358" customWidth="1"/>
    <col min="1543" max="1792" width="9.140625" style="358"/>
    <col min="1793" max="1793" width="7.140625" style="358" customWidth="1"/>
    <col min="1794" max="1794" width="27.5703125" style="358" customWidth="1"/>
    <col min="1795" max="1795" width="10.7109375" style="358" customWidth="1"/>
    <col min="1796" max="1796" width="11.85546875" style="358" customWidth="1"/>
    <col min="1797" max="1797" width="15" style="358" customWidth="1"/>
    <col min="1798" max="1798" width="18.28515625" style="358" customWidth="1"/>
    <col min="1799" max="2048" width="9.140625" style="358"/>
    <col min="2049" max="2049" width="7.140625" style="358" customWidth="1"/>
    <col min="2050" max="2050" width="27.5703125" style="358" customWidth="1"/>
    <col min="2051" max="2051" width="10.7109375" style="358" customWidth="1"/>
    <col min="2052" max="2052" width="11.85546875" style="358" customWidth="1"/>
    <col min="2053" max="2053" width="15" style="358" customWidth="1"/>
    <col min="2054" max="2054" width="18.28515625" style="358" customWidth="1"/>
    <col min="2055" max="2304" width="9.140625" style="358"/>
    <col min="2305" max="2305" width="7.140625" style="358" customWidth="1"/>
    <col min="2306" max="2306" width="27.5703125" style="358" customWidth="1"/>
    <col min="2307" max="2307" width="10.7109375" style="358" customWidth="1"/>
    <col min="2308" max="2308" width="11.85546875" style="358" customWidth="1"/>
    <col min="2309" max="2309" width="15" style="358" customWidth="1"/>
    <col min="2310" max="2310" width="18.28515625" style="358" customWidth="1"/>
    <col min="2311" max="2560" width="9.140625" style="358"/>
    <col min="2561" max="2561" width="7.140625" style="358" customWidth="1"/>
    <col min="2562" max="2562" width="27.5703125" style="358" customWidth="1"/>
    <col min="2563" max="2563" width="10.7109375" style="358" customWidth="1"/>
    <col min="2564" max="2564" width="11.85546875" style="358" customWidth="1"/>
    <col min="2565" max="2565" width="15" style="358" customWidth="1"/>
    <col min="2566" max="2566" width="18.28515625" style="358" customWidth="1"/>
    <col min="2567" max="2816" width="9.140625" style="358"/>
    <col min="2817" max="2817" width="7.140625" style="358" customWidth="1"/>
    <col min="2818" max="2818" width="27.5703125" style="358" customWidth="1"/>
    <col min="2819" max="2819" width="10.7109375" style="358" customWidth="1"/>
    <col min="2820" max="2820" width="11.85546875" style="358" customWidth="1"/>
    <col min="2821" max="2821" width="15" style="358" customWidth="1"/>
    <col min="2822" max="2822" width="18.28515625" style="358" customWidth="1"/>
    <col min="2823" max="3072" width="9.140625" style="358"/>
    <col min="3073" max="3073" width="7.140625" style="358" customWidth="1"/>
    <col min="3074" max="3074" width="27.5703125" style="358" customWidth="1"/>
    <col min="3075" max="3075" width="10.7109375" style="358" customWidth="1"/>
    <col min="3076" max="3076" width="11.85546875" style="358" customWidth="1"/>
    <col min="3077" max="3077" width="15" style="358" customWidth="1"/>
    <col min="3078" max="3078" width="18.28515625" style="358" customWidth="1"/>
    <col min="3079" max="3328" width="9.140625" style="358"/>
    <col min="3329" max="3329" width="7.140625" style="358" customWidth="1"/>
    <col min="3330" max="3330" width="27.5703125" style="358" customWidth="1"/>
    <col min="3331" max="3331" width="10.7109375" style="358" customWidth="1"/>
    <col min="3332" max="3332" width="11.85546875" style="358" customWidth="1"/>
    <col min="3333" max="3333" width="15" style="358" customWidth="1"/>
    <col min="3334" max="3334" width="18.28515625" style="358" customWidth="1"/>
    <col min="3335" max="3584" width="9.140625" style="358"/>
    <col min="3585" max="3585" width="7.140625" style="358" customWidth="1"/>
    <col min="3586" max="3586" width="27.5703125" style="358" customWidth="1"/>
    <col min="3587" max="3587" width="10.7109375" style="358" customWidth="1"/>
    <col min="3588" max="3588" width="11.85546875" style="358" customWidth="1"/>
    <col min="3589" max="3589" width="15" style="358" customWidth="1"/>
    <col min="3590" max="3590" width="18.28515625" style="358" customWidth="1"/>
    <col min="3591" max="3840" width="9.140625" style="358"/>
    <col min="3841" max="3841" width="7.140625" style="358" customWidth="1"/>
    <col min="3842" max="3842" width="27.5703125" style="358" customWidth="1"/>
    <col min="3843" max="3843" width="10.7109375" style="358" customWidth="1"/>
    <col min="3844" max="3844" width="11.85546875" style="358" customWidth="1"/>
    <col min="3845" max="3845" width="15" style="358" customWidth="1"/>
    <col min="3846" max="3846" width="18.28515625" style="358" customWidth="1"/>
    <col min="3847" max="4096" width="9.140625" style="358"/>
    <col min="4097" max="4097" width="7.140625" style="358" customWidth="1"/>
    <col min="4098" max="4098" width="27.5703125" style="358" customWidth="1"/>
    <col min="4099" max="4099" width="10.7109375" style="358" customWidth="1"/>
    <col min="4100" max="4100" width="11.85546875" style="358" customWidth="1"/>
    <col min="4101" max="4101" width="15" style="358" customWidth="1"/>
    <col min="4102" max="4102" width="18.28515625" style="358" customWidth="1"/>
    <col min="4103" max="4352" width="9.140625" style="358"/>
    <col min="4353" max="4353" width="7.140625" style="358" customWidth="1"/>
    <col min="4354" max="4354" width="27.5703125" style="358" customWidth="1"/>
    <col min="4355" max="4355" width="10.7109375" style="358" customWidth="1"/>
    <col min="4356" max="4356" width="11.85546875" style="358" customWidth="1"/>
    <col min="4357" max="4357" width="15" style="358" customWidth="1"/>
    <col min="4358" max="4358" width="18.28515625" style="358" customWidth="1"/>
    <col min="4359" max="4608" width="9.140625" style="358"/>
    <col min="4609" max="4609" width="7.140625" style="358" customWidth="1"/>
    <col min="4610" max="4610" width="27.5703125" style="358" customWidth="1"/>
    <col min="4611" max="4611" width="10.7109375" style="358" customWidth="1"/>
    <col min="4612" max="4612" width="11.85546875" style="358" customWidth="1"/>
    <col min="4613" max="4613" width="15" style="358" customWidth="1"/>
    <col min="4614" max="4614" width="18.28515625" style="358" customWidth="1"/>
    <col min="4615" max="4864" width="9.140625" style="358"/>
    <col min="4865" max="4865" width="7.140625" style="358" customWidth="1"/>
    <col min="4866" max="4866" width="27.5703125" style="358" customWidth="1"/>
    <col min="4867" max="4867" width="10.7109375" style="358" customWidth="1"/>
    <col min="4868" max="4868" width="11.85546875" style="358" customWidth="1"/>
    <col min="4869" max="4869" width="15" style="358" customWidth="1"/>
    <col min="4870" max="4870" width="18.28515625" style="358" customWidth="1"/>
    <col min="4871" max="5120" width="9.140625" style="358"/>
    <col min="5121" max="5121" width="7.140625" style="358" customWidth="1"/>
    <col min="5122" max="5122" width="27.5703125" style="358" customWidth="1"/>
    <col min="5123" max="5123" width="10.7109375" style="358" customWidth="1"/>
    <col min="5124" max="5124" width="11.85546875" style="358" customWidth="1"/>
    <col min="5125" max="5125" width="15" style="358" customWidth="1"/>
    <col min="5126" max="5126" width="18.28515625" style="358" customWidth="1"/>
    <col min="5127" max="5376" width="9.140625" style="358"/>
    <col min="5377" max="5377" width="7.140625" style="358" customWidth="1"/>
    <col min="5378" max="5378" width="27.5703125" style="358" customWidth="1"/>
    <col min="5379" max="5379" width="10.7109375" style="358" customWidth="1"/>
    <col min="5380" max="5380" width="11.85546875" style="358" customWidth="1"/>
    <col min="5381" max="5381" width="15" style="358" customWidth="1"/>
    <col min="5382" max="5382" width="18.28515625" style="358" customWidth="1"/>
    <col min="5383" max="5632" width="9.140625" style="358"/>
    <col min="5633" max="5633" width="7.140625" style="358" customWidth="1"/>
    <col min="5634" max="5634" width="27.5703125" style="358" customWidth="1"/>
    <col min="5635" max="5635" width="10.7109375" style="358" customWidth="1"/>
    <col min="5636" max="5636" width="11.85546875" style="358" customWidth="1"/>
    <col min="5637" max="5637" width="15" style="358" customWidth="1"/>
    <col min="5638" max="5638" width="18.28515625" style="358" customWidth="1"/>
    <col min="5639" max="5888" width="9.140625" style="358"/>
    <col min="5889" max="5889" width="7.140625" style="358" customWidth="1"/>
    <col min="5890" max="5890" width="27.5703125" style="358" customWidth="1"/>
    <col min="5891" max="5891" width="10.7109375" style="358" customWidth="1"/>
    <col min="5892" max="5892" width="11.85546875" style="358" customWidth="1"/>
    <col min="5893" max="5893" width="15" style="358" customWidth="1"/>
    <col min="5894" max="5894" width="18.28515625" style="358" customWidth="1"/>
    <col min="5895" max="6144" width="9.140625" style="358"/>
    <col min="6145" max="6145" width="7.140625" style="358" customWidth="1"/>
    <col min="6146" max="6146" width="27.5703125" style="358" customWidth="1"/>
    <col min="6147" max="6147" width="10.7109375" style="358" customWidth="1"/>
    <col min="6148" max="6148" width="11.85546875" style="358" customWidth="1"/>
    <col min="6149" max="6149" width="15" style="358" customWidth="1"/>
    <col min="6150" max="6150" width="18.28515625" style="358" customWidth="1"/>
    <col min="6151" max="6400" width="9.140625" style="358"/>
    <col min="6401" max="6401" width="7.140625" style="358" customWidth="1"/>
    <col min="6402" max="6402" width="27.5703125" style="358" customWidth="1"/>
    <col min="6403" max="6403" width="10.7109375" style="358" customWidth="1"/>
    <col min="6404" max="6404" width="11.85546875" style="358" customWidth="1"/>
    <col min="6405" max="6405" width="15" style="358" customWidth="1"/>
    <col min="6406" max="6406" width="18.28515625" style="358" customWidth="1"/>
    <col min="6407" max="6656" width="9.140625" style="358"/>
    <col min="6657" max="6657" width="7.140625" style="358" customWidth="1"/>
    <col min="6658" max="6658" width="27.5703125" style="358" customWidth="1"/>
    <col min="6659" max="6659" width="10.7109375" style="358" customWidth="1"/>
    <col min="6660" max="6660" width="11.85546875" style="358" customWidth="1"/>
    <col min="6661" max="6661" width="15" style="358" customWidth="1"/>
    <col min="6662" max="6662" width="18.28515625" style="358" customWidth="1"/>
    <col min="6663" max="6912" width="9.140625" style="358"/>
    <col min="6913" max="6913" width="7.140625" style="358" customWidth="1"/>
    <col min="6914" max="6914" width="27.5703125" style="358" customWidth="1"/>
    <col min="6915" max="6915" width="10.7109375" style="358" customWidth="1"/>
    <col min="6916" max="6916" width="11.85546875" style="358" customWidth="1"/>
    <col min="6917" max="6917" width="15" style="358" customWidth="1"/>
    <col min="6918" max="6918" width="18.28515625" style="358" customWidth="1"/>
    <col min="6919" max="7168" width="9.140625" style="358"/>
    <col min="7169" max="7169" width="7.140625" style="358" customWidth="1"/>
    <col min="7170" max="7170" width="27.5703125" style="358" customWidth="1"/>
    <col min="7171" max="7171" width="10.7109375" style="358" customWidth="1"/>
    <col min="7172" max="7172" width="11.85546875" style="358" customWidth="1"/>
    <col min="7173" max="7173" width="15" style="358" customWidth="1"/>
    <col min="7174" max="7174" width="18.28515625" style="358" customWidth="1"/>
    <col min="7175" max="7424" width="9.140625" style="358"/>
    <col min="7425" max="7425" width="7.140625" style="358" customWidth="1"/>
    <col min="7426" max="7426" width="27.5703125" style="358" customWidth="1"/>
    <col min="7427" max="7427" width="10.7109375" style="358" customWidth="1"/>
    <col min="7428" max="7428" width="11.85546875" style="358" customWidth="1"/>
    <col min="7429" max="7429" width="15" style="358" customWidth="1"/>
    <col min="7430" max="7430" width="18.28515625" style="358" customWidth="1"/>
    <col min="7431" max="7680" width="9.140625" style="358"/>
    <col min="7681" max="7681" width="7.140625" style="358" customWidth="1"/>
    <col min="7682" max="7682" width="27.5703125" style="358" customWidth="1"/>
    <col min="7683" max="7683" width="10.7109375" style="358" customWidth="1"/>
    <col min="7684" max="7684" width="11.85546875" style="358" customWidth="1"/>
    <col min="7685" max="7685" width="15" style="358" customWidth="1"/>
    <col min="7686" max="7686" width="18.28515625" style="358" customWidth="1"/>
    <col min="7687" max="7936" width="9.140625" style="358"/>
    <col min="7937" max="7937" width="7.140625" style="358" customWidth="1"/>
    <col min="7938" max="7938" width="27.5703125" style="358" customWidth="1"/>
    <col min="7939" max="7939" width="10.7109375" style="358" customWidth="1"/>
    <col min="7940" max="7940" width="11.85546875" style="358" customWidth="1"/>
    <col min="7941" max="7941" width="15" style="358" customWidth="1"/>
    <col min="7942" max="7942" width="18.28515625" style="358" customWidth="1"/>
    <col min="7943" max="8192" width="9.140625" style="358"/>
    <col min="8193" max="8193" width="7.140625" style="358" customWidth="1"/>
    <col min="8194" max="8194" width="27.5703125" style="358" customWidth="1"/>
    <col min="8195" max="8195" width="10.7109375" style="358" customWidth="1"/>
    <col min="8196" max="8196" width="11.85546875" style="358" customWidth="1"/>
    <col min="8197" max="8197" width="15" style="358" customWidth="1"/>
    <col min="8198" max="8198" width="18.28515625" style="358" customWidth="1"/>
    <col min="8199" max="8448" width="9.140625" style="358"/>
    <col min="8449" max="8449" width="7.140625" style="358" customWidth="1"/>
    <col min="8450" max="8450" width="27.5703125" style="358" customWidth="1"/>
    <col min="8451" max="8451" width="10.7109375" style="358" customWidth="1"/>
    <col min="8452" max="8452" width="11.85546875" style="358" customWidth="1"/>
    <col min="8453" max="8453" width="15" style="358" customWidth="1"/>
    <col min="8454" max="8454" width="18.28515625" style="358" customWidth="1"/>
    <col min="8455" max="8704" width="9.140625" style="358"/>
    <col min="8705" max="8705" width="7.140625" style="358" customWidth="1"/>
    <col min="8706" max="8706" width="27.5703125" style="358" customWidth="1"/>
    <col min="8707" max="8707" width="10.7109375" style="358" customWidth="1"/>
    <col min="8708" max="8708" width="11.85546875" style="358" customWidth="1"/>
    <col min="8709" max="8709" width="15" style="358" customWidth="1"/>
    <col min="8710" max="8710" width="18.28515625" style="358" customWidth="1"/>
    <col min="8711" max="8960" width="9.140625" style="358"/>
    <col min="8961" max="8961" width="7.140625" style="358" customWidth="1"/>
    <col min="8962" max="8962" width="27.5703125" style="358" customWidth="1"/>
    <col min="8963" max="8963" width="10.7109375" style="358" customWidth="1"/>
    <col min="8964" max="8964" width="11.85546875" style="358" customWidth="1"/>
    <col min="8965" max="8965" width="15" style="358" customWidth="1"/>
    <col min="8966" max="8966" width="18.28515625" style="358" customWidth="1"/>
    <col min="8967" max="9216" width="9.140625" style="358"/>
    <col min="9217" max="9217" width="7.140625" style="358" customWidth="1"/>
    <col min="9218" max="9218" width="27.5703125" style="358" customWidth="1"/>
    <col min="9219" max="9219" width="10.7109375" style="358" customWidth="1"/>
    <col min="9220" max="9220" width="11.85546875" style="358" customWidth="1"/>
    <col min="9221" max="9221" width="15" style="358" customWidth="1"/>
    <col min="9222" max="9222" width="18.28515625" style="358" customWidth="1"/>
    <col min="9223" max="9472" width="9.140625" style="358"/>
    <col min="9473" max="9473" width="7.140625" style="358" customWidth="1"/>
    <col min="9474" max="9474" width="27.5703125" style="358" customWidth="1"/>
    <col min="9475" max="9475" width="10.7109375" style="358" customWidth="1"/>
    <col min="9476" max="9476" width="11.85546875" style="358" customWidth="1"/>
    <col min="9477" max="9477" width="15" style="358" customWidth="1"/>
    <col min="9478" max="9478" width="18.28515625" style="358" customWidth="1"/>
    <col min="9479" max="9728" width="9.140625" style="358"/>
    <col min="9729" max="9729" width="7.140625" style="358" customWidth="1"/>
    <col min="9730" max="9730" width="27.5703125" style="358" customWidth="1"/>
    <col min="9731" max="9731" width="10.7109375" style="358" customWidth="1"/>
    <col min="9732" max="9732" width="11.85546875" style="358" customWidth="1"/>
    <col min="9733" max="9733" width="15" style="358" customWidth="1"/>
    <col min="9734" max="9734" width="18.28515625" style="358" customWidth="1"/>
    <col min="9735" max="9984" width="9.140625" style="358"/>
    <col min="9985" max="9985" width="7.140625" style="358" customWidth="1"/>
    <col min="9986" max="9986" width="27.5703125" style="358" customWidth="1"/>
    <col min="9987" max="9987" width="10.7109375" style="358" customWidth="1"/>
    <col min="9988" max="9988" width="11.85546875" style="358" customWidth="1"/>
    <col min="9989" max="9989" width="15" style="358" customWidth="1"/>
    <col min="9990" max="9990" width="18.28515625" style="358" customWidth="1"/>
    <col min="9991" max="10240" width="9.140625" style="358"/>
    <col min="10241" max="10241" width="7.140625" style="358" customWidth="1"/>
    <col min="10242" max="10242" width="27.5703125" style="358" customWidth="1"/>
    <col min="10243" max="10243" width="10.7109375" style="358" customWidth="1"/>
    <col min="10244" max="10244" width="11.85546875" style="358" customWidth="1"/>
    <col min="10245" max="10245" width="15" style="358" customWidth="1"/>
    <col min="10246" max="10246" width="18.28515625" style="358" customWidth="1"/>
    <col min="10247" max="10496" width="9.140625" style="358"/>
    <col min="10497" max="10497" width="7.140625" style="358" customWidth="1"/>
    <col min="10498" max="10498" width="27.5703125" style="358" customWidth="1"/>
    <col min="10499" max="10499" width="10.7109375" style="358" customWidth="1"/>
    <col min="10500" max="10500" width="11.85546875" style="358" customWidth="1"/>
    <col min="10501" max="10501" width="15" style="358" customWidth="1"/>
    <col min="10502" max="10502" width="18.28515625" style="358" customWidth="1"/>
    <col min="10503" max="10752" width="9.140625" style="358"/>
    <col min="10753" max="10753" width="7.140625" style="358" customWidth="1"/>
    <col min="10754" max="10754" width="27.5703125" style="358" customWidth="1"/>
    <col min="10755" max="10755" width="10.7109375" style="358" customWidth="1"/>
    <col min="10756" max="10756" width="11.85546875" style="358" customWidth="1"/>
    <col min="10757" max="10757" width="15" style="358" customWidth="1"/>
    <col min="10758" max="10758" width="18.28515625" style="358" customWidth="1"/>
    <col min="10759" max="11008" width="9.140625" style="358"/>
    <col min="11009" max="11009" width="7.140625" style="358" customWidth="1"/>
    <col min="11010" max="11010" width="27.5703125" style="358" customWidth="1"/>
    <col min="11011" max="11011" width="10.7109375" style="358" customWidth="1"/>
    <col min="11012" max="11012" width="11.85546875" style="358" customWidth="1"/>
    <col min="11013" max="11013" width="15" style="358" customWidth="1"/>
    <col min="11014" max="11014" width="18.28515625" style="358" customWidth="1"/>
    <col min="11015" max="11264" width="9.140625" style="358"/>
    <col min="11265" max="11265" width="7.140625" style="358" customWidth="1"/>
    <col min="11266" max="11266" width="27.5703125" style="358" customWidth="1"/>
    <col min="11267" max="11267" width="10.7109375" style="358" customWidth="1"/>
    <col min="11268" max="11268" width="11.85546875" style="358" customWidth="1"/>
    <col min="11269" max="11269" width="15" style="358" customWidth="1"/>
    <col min="11270" max="11270" width="18.28515625" style="358" customWidth="1"/>
    <col min="11271" max="11520" width="9.140625" style="358"/>
    <col min="11521" max="11521" width="7.140625" style="358" customWidth="1"/>
    <col min="11522" max="11522" width="27.5703125" style="358" customWidth="1"/>
    <col min="11523" max="11523" width="10.7109375" style="358" customWidth="1"/>
    <col min="11524" max="11524" width="11.85546875" style="358" customWidth="1"/>
    <col min="11525" max="11525" width="15" style="358" customWidth="1"/>
    <col min="11526" max="11526" width="18.28515625" style="358" customWidth="1"/>
    <col min="11527" max="11776" width="9.140625" style="358"/>
    <col min="11777" max="11777" width="7.140625" style="358" customWidth="1"/>
    <col min="11778" max="11778" width="27.5703125" style="358" customWidth="1"/>
    <col min="11779" max="11779" width="10.7109375" style="358" customWidth="1"/>
    <col min="11780" max="11780" width="11.85546875" style="358" customWidth="1"/>
    <col min="11781" max="11781" width="15" style="358" customWidth="1"/>
    <col min="11782" max="11782" width="18.28515625" style="358" customWidth="1"/>
    <col min="11783" max="12032" width="9.140625" style="358"/>
    <col min="12033" max="12033" width="7.140625" style="358" customWidth="1"/>
    <col min="12034" max="12034" width="27.5703125" style="358" customWidth="1"/>
    <col min="12035" max="12035" width="10.7109375" style="358" customWidth="1"/>
    <col min="12036" max="12036" width="11.85546875" style="358" customWidth="1"/>
    <col min="12037" max="12037" width="15" style="358" customWidth="1"/>
    <col min="12038" max="12038" width="18.28515625" style="358" customWidth="1"/>
    <col min="12039" max="12288" width="9.140625" style="358"/>
    <col min="12289" max="12289" width="7.140625" style="358" customWidth="1"/>
    <col min="12290" max="12290" width="27.5703125" style="358" customWidth="1"/>
    <col min="12291" max="12291" width="10.7109375" style="358" customWidth="1"/>
    <col min="12292" max="12292" width="11.85546875" style="358" customWidth="1"/>
    <col min="12293" max="12293" width="15" style="358" customWidth="1"/>
    <col min="12294" max="12294" width="18.28515625" style="358" customWidth="1"/>
    <col min="12295" max="12544" width="9.140625" style="358"/>
    <col min="12545" max="12545" width="7.140625" style="358" customWidth="1"/>
    <col min="12546" max="12546" width="27.5703125" style="358" customWidth="1"/>
    <col min="12547" max="12547" width="10.7109375" style="358" customWidth="1"/>
    <col min="12548" max="12548" width="11.85546875" style="358" customWidth="1"/>
    <col min="12549" max="12549" width="15" style="358" customWidth="1"/>
    <col min="12550" max="12550" width="18.28515625" style="358" customWidth="1"/>
    <col min="12551" max="12800" width="9.140625" style="358"/>
    <col min="12801" max="12801" width="7.140625" style="358" customWidth="1"/>
    <col min="12802" max="12802" width="27.5703125" style="358" customWidth="1"/>
    <col min="12803" max="12803" width="10.7109375" style="358" customWidth="1"/>
    <col min="12804" max="12804" width="11.85546875" style="358" customWidth="1"/>
    <col min="12805" max="12805" width="15" style="358" customWidth="1"/>
    <col min="12806" max="12806" width="18.28515625" style="358" customWidth="1"/>
    <col min="12807" max="13056" width="9.140625" style="358"/>
    <col min="13057" max="13057" width="7.140625" style="358" customWidth="1"/>
    <col min="13058" max="13058" width="27.5703125" style="358" customWidth="1"/>
    <col min="13059" max="13059" width="10.7109375" style="358" customWidth="1"/>
    <col min="13060" max="13060" width="11.85546875" style="358" customWidth="1"/>
    <col min="13061" max="13061" width="15" style="358" customWidth="1"/>
    <col min="13062" max="13062" width="18.28515625" style="358" customWidth="1"/>
    <col min="13063" max="13312" width="9.140625" style="358"/>
    <col min="13313" max="13313" width="7.140625" style="358" customWidth="1"/>
    <col min="13314" max="13314" width="27.5703125" style="358" customWidth="1"/>
    <col min="13315" max="13315" width="10.7109375" style="358" customWidth="1"/>
    <col min="13316" max="13316" width="11.85546875" style="358" customWidth="1"/>
    <col min="13317" max="13317" width="15" style="358" customWidth="1"/>
    <col min="13318" max="13318" width="18.28515625" style="358" customWidth="1"/>
    <col min="13319" max="13568" width="9.140625" style="358"/>
    <col min="13569" max="13569" width="7.140625" style="358" customWidth="1"/>
    <col min="13570" max="13570" width="27.5703125" style="358" customWidth="1"/>
    <col min="13571" max="13571" width="10.7109375" style="358" customWidth="1"/>
    <col min="13572" max="13572" width="11.85546875" style="358" customWidth="1"/>
    <col min="13573" max="13573" width="15" style="358" customWidth="1"/>
    <col min="13574" max="13574" width="18.28515625" style="358" customWidth="1"/>
    <col min="13575" max="13824" width="9.140625" style="358"/>
    <col min="13825" max="13825" width="7.140625" style="358" customWidth="1"/>
    <col min="13826" max="13826" width="27.5703125" style="358" customWidth="1"/>
    <col min="13827" max="13827" width="10.7109375" style="358" customWidth="1"/>
    <col min="13828" max="13828" width="11.85546875" style="358" customWidth="1"/>
    <col min="13829" max="13829" width="15" style="358" customWidth="1"/>
    <col min="13830" max="13830" width="18.28515625" style="358" customWidth="1"/>
    <col min="13831" max="14080" width="9.140625" style="358"/>
    <col min="14081" max="14081" width="7.140625" style="358" customWidth="1"/>
    <col min="14082" max="14082" width="27.5703125" style="358" customWidth="1"/>
    <col min="14083" max="14083" width="10.7109375" style="358" customWidth="1"/>
    <col min="14084" max="14084" width="11.85546875" style="358" customWidth="1"/>
    <col min="14085" max="14085" width="15" style="358" customWidth="1"/>
    <col min="14086" max="14086" width="18.28515625" style="358" customWidth="1"/>
    <col min="14087" max="14336" width="9.140625" style="358"/>
    <col min="14337" max="14337" width="7.140625" style="358" customWidth="1"/>
    <col min="14338" max="14338" width="27.5703125" style="358" customWidth="1"/>
    <col min="14339" max="14339" width="10.7109375" style="358" customWidth="1"/>
    <col min="14340" max="14340" width="11.85546875" style="358" customWidth="1"/>
    <col min="14341" max="14341" width="15" style="358" customWidth="1"/>
    <col min="14342" max="14342" width="18.28515625" style="358" customWidth="1"/>
    <col min="14343" max="14592" width="9.140625" style="358"/>
    <col min="14593" max="14593" width="7.140625" style="358" customWidth="1"/>
    <col min="14594" max="14594" width="27.5703125" style="358" customWidth="1"/>
    <col min="14595" max="14595" width="10.7109375" style="358" customWidth="1"/>
    <col min="14596" max="14596" width="11.85546875" style="358" customWidth="1"/>
    <col min="14597" max="14597" width="15" style="358" customWidth="1"/>
    <col min="14598" max="14598" width="18.28515625" style="358" customWidth="1"/>
    <col min="14599" max="14848" width="9.140625" style="358"/>
    <col min="14849" max="14849" width="7.140625" style="358" customWidth="1"/>
    <col min="14850" max="14850" width="27.5703125" style="358" customWidth="1"/>
    <col min="14851" max="14851" width="10.7109375" style="358" customWidth="1"/>
    <col min="14852" max="14852" width="11.85546875" style="358" customWidth="1"/>
    <col min="14853" max="14853" width="15" style="358" customWidth="1"/>
    <col min="14854" max="14854" width="18.28515625" style="358" customWidth="1"/>
    <col min="14855" max="15104" width="9.140625" style="358"/>
    <col min="15105" max="15105" width="7.140625" style="358" customWidth="1"/>
    <col min="15106" max="15106" width="27.5703125" style="358" customWidth="1"/>
    <col min="15107" max="15107" width="10.7109375" style="358" customWidth="1"/>
    <col min="15108" max="15108" width="11.85546875" style="358" customWidth="1"/>
    <col min="15109" max="15109" width="15" style="358" customWidth="1"/>
    <col min="15110" max="15110" width="18.28515625" style="358" customWidth="1"/>
    <col min="15111" max="15360" width="9.140625" style="358"/>
    <col min="15361" max="15361" width="7.140625" style="358" customWidth="1"/>
    <col min="15362" max="15362" width="27.5703125" style="358" customWidth="1"/>
    <col min="15363" max="15363" width="10.7109375" style="358" customWidth="1"/>
    <col min="15364" max="15364" width="11.85546875" style="358" customWidth="1"/>
    <col min="15365" max="15365" width="15" style="358" customWidth="1"/>
    <col min="15366" max="15366" width="18.28515625" style="358" customWidth="1"/>
    <col min="15367" max="15616" width="9.140625" style="358"/>
    <col min="15617" max="15617" width="7.140625" style="358" customWidth="1"/>
    <col min="15618" max="15618" width="27.5703125" style="358" customWidth="1"/>
    <col min="15619" max="15619" width="10.7109375" style="358" customWidth="1"/>
    <col min="15620" max="15620" width="11.85546875" style="358" customWidth="1"/>
    <col min="15621" max="15621" width="15" style="358" customWidth="1"/>
    <col min="15622" max="15622" width="18.28515625" style="358" customWidth="1"/>
    <col min="15623" max="15872" width="9.140625" style="358"/>
    <col min="15873" max="15873" width="7.140625" style="358" customWidth="1"/>
    <col min="15874" max="15874" width="27.5703125" style="358" customWidth="1"/>
    <col min="15875" max="15875" width="10.7109375" style="358" customWidth="1"/>
    <col min="15876" max="15876" width="11.85546875" style="358" customWidth="1"/>
    <col min="15877" max="15877" width="15" style="358" customWidth="1"/>
    <col min="15878" max="15878" width="18.28515625" style="358" customWidth="1"/>
    <col min="15879" max="16128" width="9.140625" style="358"/>
    <col min="16129" max="16129" width="7.140625" style="358" customWidth="1"/>
    <col min="16130" max="16130" width="27.5703125" style="358" customWidth="1"/>
    <col min="16131" max="16131" width="10.7109375" style="358" customWidth="1"/>
    <col min="16132" max="16132" width="11.85546875" style="358" customWidth="1"/>
    <col min="16133" max="16133" width="15" style="358" customWidth="1"/>
    <col min="16134" max="16134" width="18.28515625" style="358" customWidth="1"/>
    <col min="16135" max="16384" width="9.140625" style="358"/>
  </cols>
  <sheetData>
    <row r="1" spans="1:12" ht="15.75">
      <c r="A1" s="154" t="s">
        <v>0</v>
      </c>
      <c r="B1" s="256"/>
      <c r="C1" s="256"/>
      <c r="D1" s="155"/>
      <c r="E1" s="155"/>
      <c r="F1" s="155" t="s">
        <v>114</v>
      </c>
    </row>
    <row r="2" spans="1:12" ht="15.75">
      <c r="A2" s="154" t="s">
        <v>2</v>
      </c>
      <c r="B2" s="710" t="s">
        <v>71</v>
      </c>
      <c r="C2" s="710"/>
      <c r="D2" s="155"/>
      <c r="E2" s="155"/>
      <c r="F2" s="155"/>
    </row>
    <row r="3" spans="1:12" ht="15.75">
      <c r="A3" s="154" t="s">
        <v>115</v>
      </c>
      <c r="B3" s="710"/>
      <c r="C3" s="710"/>
      <c r="D3" s="155"/>
      <c r="E3" s="155"/>
      <c r="F3" s="155"/>
    </row>
    <row r="4" spans="1:12" ht="17.45" customHeight="1">
      <c r="A4" s="660" t="s">
        <v>116</v>
      </c>
      <c r="B4" s="660"/>
      <c r="C4" s="660"/>
      <c r="D4" s="660"/>
      <c r="E4" s="660"/>
      <c r="F4" s="660"/>
    </row>
    <row r="5" spans="1:12" ht="15.75">
      <c r="A5" s="661" t="s">
        <v>466</v>
      </c>
      <c r="B5" s="661"/>
      <c r="C5" s="661"/>
      <c r="D5" s="661"/>
      <c r="E5" s="661"/>
      <c r="F5" s="661"/>
    </row>
    <row r="6" spans="1:12" ht="15.75">
      <c r="A6" s="158"/>
      <c r="B6" s="158"/>
      <c r="C6" s="158"/>
      <c r="D6" s="158"/>
      <c r="E6" s="158"/>
      <c r="F6" s="155"/>
    </row>
    <row r="7" spans="1:12" ht="63">
      <c r="A7" s="111" t="s">
        <v>8</v>
      </c>
      <c r="B7" s="111" t="s">
        <v>9</v>
      </c>
      <c r="C7" s="111" t="s">
        <v>117</v>
      </c>
      <c r="D7" s="111" t="s">
        <v>118</v>
      </c>
      <c r="E7" s="111" t="s">
        <v>119</v>
      </c>
      <c r="F7" s="111" t="s">
        <v>58</v>
      </c>
    </row>
    <row r="8" spans="1:12" ht="19.5" customHeight="1">
      <c r="A8" s="570">
        <v>1</v>
      </c>
      <c r="B8" s="564" t="s">
        <v>408</v>
      </c>
      <c r="C8" s="565">
        <v>2.4</v>
      </c>
      <c r="D8" s="571">
        <v>0</v>
      </c>
      <c r="E8" s="571">
        <f>SUM(C8:D8)</f>
        <v>2.4</v>
      </c>
      <c r="F8" s="572"/>
      <c r="J8" s="358">
        <v>0</v>
      </c>
      <c r="K8" s="358">
        <v>27.400000000000002</v>
      </c>
      <c r="L8" s="358">
        <v>27.400000000000002</v>
      </c>
    </row>
    <row r="9" spans="1:12" ht="19.5" customHeight="1">
      <c r="A9" s="573">
        <v>2</v>
      </c>
      <c r="B9" s="566" t="s">
        <v>476</v>
      </c>
      <c r="C9" s="567">
        <v>1.95</v>
      </c>
      <c r="D9" s="574">
        <f>G9-C9</f>
        <v>5.7</v>
      </c>
      <c r="E9" s="574">
        <f t="shared" ref="E9:E21" si="0">SUM(C9:D9)</f>
        <v>7.65</v>
      </c>
      <c r="F9" s="575"/>
      <c r="G9" s="561">
        <v>7.65</v>
      </c>
      <c r="J9" s="358">
        <v>0</v>
      </c>
      <c r="K9" s="358">
        <v>22.400000000000002</v>
      </c>
      <c r="L9" s="358">
        <v>22.400000000000002</v>
      </c>
    </row>
    <row r="10" spans="1:12" ht="19.5" customHeight="1">
      <c r="A10" s="573">
        <v>3</v>
      </c>
      <c r="B10" s="568" t="s">
        <v>477</v>
      </c>
      <c r="C10" s="567">
        <v>1.2</v>
      </c>
      <c r="D10" s="574">
        <f t="shared" ref="D10:D21" si="1">G10-C10</f>
        <v>2.2000000000000002</v>
      </c>
      <c r="E10" s="574">
        <f t="shared" si="0"/>
        <v>3.4000000000000004</v>
      </c>
      <c r="F10" s="575"/>
      <c r="G10" s="561">
        <v>3.4</v>
      </c>
      <c r="J10" s="358">
        <v>6</v>
      </c>
      <c r="K10" s="358">
        <v>28.400000000000002</v>
      </c>
      <c r="L10" s="358">
        <v>34.400000000000006</v>
      </c>
    </row>
    <row r="11" spans="1:12" ht="19.5" customHeight="1">
      <c r="A11" s="573">
        <v>4</v>
      </c>
      <c r="B11" s="568" t="s">
        <v>337</v>
      </c>
      <c r="C11" s="569">
        <v>1.2</v>
      </c>
      <c r="D11" s="574">
        <f t="shared" si="1"/>
        <v>2</v>
      </c>
      <c r="E11" s="574">
        <f t="shared" si="0"/>
        <v>3.2</v>
      </c>
      <c r="F11" s="575"/>
      <c r="G11" s="562">
        <v>3.2</v>
      </c>
      <c r="J11" s="358">
        <v>3</v>
      </c>
      <c r="K11" s="358">
        <v>12.600000000000001</v>
      </c>
      <c r="L11" s="358">
        <v>15.600000000000001</v>
      </c>
    </row>
    <row r="12" spans="1:12" ht="19.5" customHeight="1">
      <c r="A12" s="573">
        <v>5</v>
      </c>
      <c r="B12" s="568" t="s">
        <v>192</v>
      </c>
      <c r="C12" s="569">
        <v>0</v>
      </c>
      <c r="D12" s="574">
        <f t="shared" si="1"/>
        <v>1.8</v>
      </c>
      <c r="E12" s="574">
        <f t="shared" si="0"/>
        <v>1.8</v>
      </c>
      <c r="F12" s="575"/>
      <c r="G12" s="562">
        <v>1.8</v>
      </c>
      <c r="J12" s="358">
        <v>3.5</v>
      </c>
      <c r="K12" s="358">
        <v>23.6</v>
      </c>
      <c r="L12" s="358">
        <v>27.1</v>
      </c>
    </row>
    <row r="13" spans="1:12" ht="19.5" customHeight="1">
      <c r="A13" s="573">
        <v>6</v>
      </c>
      <c r="B13" s="568" t="s">
        <v>316</v>
      </c>
      <c r="C13" s="569">
        <v>0.75</v>
      </c>
      <c r="D13" s="574">
        <f t="shared" si="1"/>
        <v>2.1</v>
      </c>
      <c r="E13" s="574">
        <f t="shared" si="0"/>
        <v>2.85</v>
      </c>
      <c r="F13" s="575"/>
      <c r="G13" s="562">
        <v>2.85</v>
      </c>
      <c r="J13" s="358">
        <v>3</v>
      </c>
      <c r="K13" s="358">
        <v>19.600000000000001</v>
      </c>
      <c r="L13" s="358">
        <v>22.6</v>
      </c>
    </row>
    <row r="14" spans="1:12" ht="19.5" customHeight="1">
      <c r="A14" s="573">
        <v>7</v>
      </c>
      <c r="B14" s="568" t="s">
        <v>129</v>
      </c>
      <c r="C14" s="569">
        <v>1.2</v>
      </c>
      <c r="D14" s="574">
        <f t="shared" si="1"/>
        <v>1.5999999999999999</v>
      </c>
      <c r="E14" s="574">
        <f t="shared" si="0"/>
        <v>2.8</v>
      </c>
      <c r="F14" s="575"/>
      <c r="G14" s="562">
        <v>2.8</v>
      </c>
      <c r="J14" s="358">
        <v>3</v>
      </c>
      <c r="K14" s="358">
        <v>20.399999999999999</v>
      </c>
      <c r="L14" s="358">
        <v>23.4</v>
      </c>
    </row>
    <row r="15" spans="1:12" ht="19.5" customHeight="1">
      <c r="A15" s="573">
        <v>8</v>
      </c>
      <c r="B15" s="568" t="s">
        <v>133</v>
      </c>
      <c r="C15" s="569">
        <v>1.2</v>
      </c>
      <c r="D15" s="574">
        <f t="shared" si="1"/>
        <v>1.0000000000000002</v>
      </c>
      <c r="E15" s="574">
        <f t="shared" si="0"/>
        <v>2.2000000000000002</v>
      </c>
      <c r="F15" s="576"/>
      <c r="G15" s="562">
        <v>2.2000000000000002</v>
      </c>
      <c r="J15" s="358">
        <v>2.7</v>
      </c>
      <c r="K15" s="358">
        <v>20.6</v>
      </c>
      <c r="L15" s="358">
        <v>23.3</v>
      </c>
    </row>
    <row r="16" spans="1:12" ht="19.5" customHeight="1">
      <c r="A16" s="573">
        <v>9</v>
      </c>
      <c r="B16" s="568" t="s">
        <v>315</v>
      </c>
      <c r="C16" s="569">
        <v>0</v>
      </c>
      <c r="D16" s="574">
        <f t="shared" si="1"/>
        <v>2.2000000000000002</v>
      </c>
      <c r="E16" s="574">
        <f t="shared" si="0"/>
        <v>2.2000000000000002</v>
      </c>
      <c r="F16" s="576"/>
      <c r="G16" s="562">
        <v>2.2000000000000002</v>
      </c>
      <c r="J16" s="358">
        <v>4.7</v>
      </c>
      <c r="K16" s="358">
        <v>23.400000000000002</v>
      </c>
      <c r="L16" s="358">
        <v>28.1</v>
      </c>
    </row>
    <row r="17" spans="1:12" ht="19.5" customHeight="1">
      <c r="A17" s="573">
        <v>10</v>
      </c>
      <c r="B17" s="568" t="s">
        <v>260</v>
      </c>
      <c r="C17" s="569">
        <v>1.2</v>
      </c>
      <c r="D17" s="574">
        <f t="shared" si="1"/>
        <v>1.8</v>
      </c>
      <c r="E17" s="574">
        <f t="shared" si="0"/>
        <v>3</v>
      </c>
      <c r="F17" s="576"/>
      <c r="G17" s="562">
        <v>3</v>
      </c>
      <c r="J17" s="358">
        <v>2</v>
      </c>
      <c r="K17" s="358">
        <v>27.000000000000004</v>
      </c>
      <c r="L17" s="358">
        <v>29.000000000000004</v>
      </c>
    </row>
    <row r="18" spans="1:12" ht="19.5" customHeight="1">
      <c r="A18" s="573">
        <v>11</v>
      </c>
      <c r="B18" s="568" t="s">
        <v>130</v>
      </c>
      <c r="C18" s="569">
        <v>0</v>
      </c>
      <c r="D18" s="574">
        <f t="shared" si="1"/>
        <v>1</v>
      </c>
      <c r="E18" s="574">
        <f t="shared" si="0"/>
        <v>1</v>
      </c>
      <c r="F18" s="576"/>
      <c r="G18" s="562">
        <v>1</v>
      </c>
      <c r="J18" s="358">
        <v>1.5</v>
      </c>
      <c r="K18" s="358">
        <v>0</v>
      </c>
      <c r="L18" s="358">
        <v>1.5</v>
      </c>
    </row>
    <row r="19" spans="1:12" ht="19.5" customHeight="1">
      <c r="A19" s="573">
        <v>12</v>
      </c>
      <c r="B19" s="568" t="s">
        <v>134</v>
      </c>
      <c r="C19" s="569">
        <v>0</v>
      </c>
      <c r="D19" s="574">
        <f t="shared" si="1"/>
        <v>1.6</v>
      </c>
      <c r="E19" s="574">
        <f t="shared" si="0"/>
        <v>1.6</v>
      </c>
      <c r="F19" s="576"/>
      <c r="G19" s="562">
        <v>1.6</v>
      </c>
      <c r="J19" s="358">
        <v>0</v>
      </c>
      <c r="K19" s="358">
        <v>14.200000000000001</v>
      </c>
      <c r="L19" s="358">
        <v>14.200000000000001</v>
      </c>
    </row>
    <row r="20" spans="1:12" ht="19.5" customHeight="1">
      <c r="A20" s="577">
        <v>13</v>
      </c>
      <c r="B20" s="568" t="s">
        <v>478</v>
      </c>
      <c r="C20" s="569">
        <v>0</v>
      </c>
      <c r="D20" s="574">
        <f t="shared" si="1"/>
        <v>1</v>
      </c>
      <c r="E20" s="574">
        <f t="shared" si="0"/>
        <v>1</v>
      </c>
      <c r="F20" s="576"/>
      <c r="G20" s="562">
        <v>1</v>
      </c>
    </row>
    <row r="21" spans="1:12" ht="19.5" customHeight="1">
      <c r="A21" s="578">
        <v>14</v>
      </c>
      <c r="B21" s="579" t="s">
        <v>479</v>
      </c>
      <c r="C21" s="580">
        <v>0</v>
      </c>
      <c r="D21" s="581">
        <f t="shared" si="1"/>
        <v>4.5999999999999996</v>
      </c>
      <c r="E21" s="581">
        <f t="shared" si="0"/>
        <v>4.5999999999999996</v>
      </c>
      <c r="F21" s="582"/>
      <c r="G21" s="562">
        <v>4.5999999999999996</v>
      </c>
    </row>
    <row r="22" spans="1:12" ht="19.5" customHeight="1">
      <c r="A22" s="662" t="s">
        <v>19</v>
      </c>
      <c r="B22" s="663"/>
      <c r="C22" s="537">
        <f>SUM(C8:C21)</f>
        <v>11.099999999999998</v>
      </c>
      <c r="D22" s="537">
        <f>SUM(D8:D21)</f>
        <v>28.6</v>
      </c>
      <c r="E22" s="537">
        <f>SUM(E8:E21)</f>
        <v>39.700000000000003</v>
      </c>
      <c r="F22" s="181"/>
      <c r="J22" s="358">
        <v>29.4</v>
      </c>
      <c r="K22" s="358">
        <v>239.6</v>
      </c>
      <c r="L22" s="358">
        <v>269</v>
      </c>
    </row>
    <row r="23" spans="1:12" ht="23.25" customHeight="1">
      <c r="A23" s="360"/>
      <c r="B23" s="360"/>
      <c r="C23" s="361"/>
      <c r="D23" s="657" t="str">
        <f>CANAM!D25</f>
        <v>Nam Định, ngày      tháng      năm 2020</v>
      </c>
      <c r="E23" s="657"/>
      <c r="F23" s="657"/>
      <c r="G23" s="361"/>
      <c r="H23" s="361"/>
      <c r="I23" s="361"/>
      <c r="J23" s="361"/>
    </row>
    <row r="24" spans="1:12" ht="14.25">
      <c r="A24" s="658" t="s">
        <v>455</v>
      </c>
      <c r="B24" s="658"/>
      <c r="C24" s="658" t="s">
        <v>452</v>
      </c>
      <c r="D24" s="658"/>
      <c r="E24" s="658" t="s">
        <v>416</v>
      </c>
      <c r="F24" s="658"/>
      <c r="G24" s="362"/>
      <c r="H24" s="362"/>
      <c r="I24" s="362"/>
      <c r="J24" s="362"/>
    </row>
    <row r="25" spans="1:12" ht="15">
      <c r="A25" s="360"/>
      <c r="B25" s="360"/>
      <c r="C25" s="360"/>
      <c r="D25" s="360"/>
      <c r="E25" s="360"/>
      <c r="F25" s="360"/>
      <c r="G25" s="360"/>
      <c r="H25" s="360"/>
      <c r="I25" s="360"/>
      <c r="J25" s="360"/>
    </row>
    <row r="26" spans="1:12" ht="15">
      <c r="A26" s="360"/>
      <c r="B26" s="360"/>
      <c r="C26" s="360"/>
      <c r="D26" s="360"/>
      <c r="E26" s="360"/>
      <c r="F26" s="360"/>
      <c r="G26" s="360"/>
      <c r="H26" s="360"/>
      <c r="I26" s="360"/>
      <c r="J26" s="360"/>
    </row>
    <row r="27" spans="1:12" ht="15">
      <c r="A27" s="360"/>
      <c r="B27" s="360"/>
      <c r="C27" s="360"/>
      <c r="D27" s="360"/>
      <c r="E27" s="360"/>
      <c r="F27" s="360"/>
      <c r="G27" s="360"/>
      <c r="H27" s="360"/>
      <c r="I27" s="360"/>
      <c r="J27" s="360"/>
    </row>
    <row r="28" spans="1:12" ht="15">
      <c r="A28" s="360"/>
      <c r="B28" s="360"/>
      <c r="C28" s="360"/>
      <c r="D28" s="360"/>
      <c r="E28" s="360"/>
      <c r="F28" s="360"/>
      <c r="G28" s="360"/>
      <c r="H28" s="360"/>
      <c r="I28" s="360"/>
      <c r="J28" s="360"/>
    </row>
    <row r="29" spans="1:12" ht="15">
      <c r="A29" s="360"/>
      <c r="B29" s="360"/>
      <c r="C29" s="360"/>
      <c r="D29" s="360"/>
      <c r="E29" s="360"/>
      <c r="F29" s="360"/>
      <c r="G29" s="360"/>
      <c r="H29" s="658"/>
      <c r="I29" s="658"/>
      <c r="J29" s="658"/>
    </row>
    <row r="30" spans="1:12" ht="15.75">
      <c r="A30" s="631" t="s">
        <v>449</v>
      </c>
      <c r="B30" s="631"/>
      <c r="C30" s="631" t="s">
        <v>68</v>
      </c>
      <c r="D30" s="631"/>
      <c r="E30" s="631" t="s">
        <v>308</v>
      </c>
      <c r="F30" s="631"/>
      <c r="G30" s="39"/>
      <c r="H30" s="39"/>
    </row>
    <row r="31" spans="1:12" ht="15.75">
      <c r="A31" s="631"/>
      <c r="B31" s="631"/>
      <c r="C31" s="631"/>
      <c r="D31" s="631"/>
      <c r="E31" s="631"/>
      <c r="F31" s="631"/>
    </row>
  </sheetData>
  <mergeCells count="16">
    <mergeCell ref="A31:B31"/>
    <mergeCell ref="C31:D31"/>
    <mergeCell ref="E31:F31"/>
    <mergeCell ref="A24:B24"/>
    <mergeCell ref="C24:D24"/>
    <mergeCell ref="E24:F24"/>
    <mergeCell ref="H29:J29"/>
    <mergeCell ref="A30:B30"/>
    <mergeCell ref="C30:D30"/>
    <mergeCell ref="E30:F30"/>
    <mergeCell ref="B2:C2"/>
    <mergeCell ref="B3:C3"/>
    <mergeCell ref="A4:F4"/>
    <mergeCell ref="A5:F5"/>
    <mergeCell ref="A22:B22"/>
    <mergeCell ref="D23:F23"/>
  </mergeCells>
  <pageMargins left="0.33" right="0.26" top="0.47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F11" sqref="F11"/>
    </sheetView>
  </sheetViews>
  <sheetFormatPr defaultRowHeight="16.5"/>
  <cols>
    <col min="1" max="1" width="8.28515625" style="513" customWidth="1"/>
    <col min="2" max="2" width="22.42578125" style="508" customWidth="1"/>
    <col min="3" max="3" width="22.28515625" style="508" customWidth="1"/>
    <col min="4" max="4" width="14.28515625" style="508" customWidth="1"/>
    <col min="5" max="5" width="15.42578125" style="508" customWidth="1"/>
    <col min="6" max="6" width="12.42578125" style="508" customWidth="1"/>
    <col min="7" max="16384" width="9.140625" style="508"/>
  </cols>
  <sheetData>
    <row r="2" spans="1:12" ht="43.5" customHeight="1">
      <c r="A2" s="629" t="s">
        <v>434</v>
      </c>
      <c r="B2" s="630"/>
      <c r="C2" s="630"/>
      <c r="D2" s="630"/>
      <c r="E2" s="630"/>
      <c r="F2" s="630"/>
      <c r="G2" s="507"/>
      <c r="H2" s="507"/>
      <c r="I2" s="507"/>
      <c r="J2" s="507"/>
      <c r="K2" s="507"/>
      <c r="L2" s="507"/>
    </row>
    <row r="3" spans="1:12" ht="49.5">
      <c r="A3" s="509" t="s">
        <v>8</v>
      </c>
      <c r="B3" s="509" t="s">
        <v>428</v>
      </c>
      <c r="C3" s="509" t="s">
        <v>429</v>
      </c>
      <c r="D3" s="509" t="s">
        <v>430</v>
      </c>
      <c r="E3" s="509" t="s">
        <v>432</v>
      </c>
      <c r="F3" s="509" t="s">
        <v>431</v>
      </c>
      <c r="G3" s="510"/>
    </row>
    <row r="4" spans="1:12">
      <c r="A4" s="511">
        <v>1</v>
      </c>
      <c r="B4" s="512" t="s">
        <v>133</v>
      </c>
      <c r="C4" s="512" t="s">
        <v>435</v>
      </c>
      <c r="D4" s="512">
        <v>56</v>
      </c>
      <c r="E4" s="512">
        <v>56</v>
      </c>
      <c r="F4" s="512">
        <f t="shared" ref="F4:F10" si="0">D4-E4</f>
        <v>0</v>
      </c>
    </row>
    <row r="5" spans="1:12">
      <c r="A5" s="511">
        <v>2</v>
      </c>
      <c r="B5" s="512" t="s">
        <v>133</v>
      </c>
      <c r="C5" s="512" t="s">
        <v>436</v>
      </c>
      <c r="D5" s="512">
        <v>64</v>
      </c>
      <c r="E5" s="512">
        <v>64</v>
      </c>
      <c r="F5" s="512">
        <f t="shared" si="0"/>
        <v>0</v>
      </c>
    </row>
    <row r="6" spans="1:12">
      <c r="A6" s="511">
        <v>3</v>
      </c>
      <c r="B6" s="512" t="s">
        <v>192</v>
      </c>
      <c r="C6" s="512" t="s">
        <v>437</v>
      </c>
      <c r="D6" s="512">
        <v>56</v>
      </c>
      <c r="E6" s="512">
        <v>56</v>
      </c>
      <c r="F6" s="512">
        <f t="shared" si="0"/>
        <v>0</v>
      </c>
    </row>
    <row r="7" spans="1:12">
      <c r="A7" s="511">
        <v>4</v>
      </c>
      <c r="B7" s="512" t="s">
        <v>360</v>
      </c>
      <c r="C7" s="512" t="s">
        <v>439</v>
      </c>
      <c r="D7" s="512">
        <v>56</v>
      </c>
      <c r="E7" s="512">
        <v>56</v>
      </c>
      <c r="F7" s="512">
        <f t="shared" si="0"/>
        <v>0</v>
      </c>
    </row>
    <row r="8" spans="1:12">
      <c r="A8" s="511">
        <v>5</v>
      </c>
      <c r="B8" s="512" t="s">
        <v>135</v>
      </c>
      <c r="C8" s="512" t="s">
        <v>437</v>
      </c>
      <c r="D8" s="512">
        <v>64</v>
      </c>
      <c r="E8" s="512">
        <v>64</v>
      </c>
      <c r="F8" s="512">
        <f t="shared" si="0"/>
        <v>0</v>
      </c>
    </row>
    <row r="9" spans="1:12">
      <c r="A9" s="511">
        <v>6</v>
      </c>
      <c r="B9" s="512" t="s">
        <v>133</v>
      </c>
      <c r="C9" s="512" t="s">
        <v>438</v>
      </c>
      <c r="D9" s="512">
        <v>64</v>
      </c>
      <c r="E9" s="512">
        <v>63</v>
      </c>
      <c r="F9" s="512">
        <f t="shared" si="0"/>
        <v>1</v>
      </c>
    </row>
    <row r="10" spans="1:12">
      <c r="A10" s="511">
        <v>7</v>
      </c>
      <c r="B10" s="512" t="s">
        <v>360</v>
      </c>
      <c r="C10" s="512" t="s">
        <v>438</v>
      </c>
      <c r="D10" s="512">
        <v>56</v>
      </c>
      <c r="E10" s="512">
        <v>56</v>
      </c>
      <c r="F10" s="512">
        <f t="shared" si="0"/>
        <v>0</v>
      </c>
    </row>
    <row r="11" spans="1:12">
      <c r="A11" s="511">
        <v>8</v>
      </c>
      <c r="B11" s="512" t="s">
        <v>135</v>
      </c>
      <c r="C11" s="506" t="s">
        <v>433</v>
      </c>
      <c r="D11" s="512">
        <v>64</v>
      </c>
      <c r="E11" s="530">
        <f>D11-58.4</f>
        <v>5.6000000000000014</v>
      </c>
      <c r="F11" s="512">
        <f>D11-E11</f>
        <v>58.4</v>
      </c>
    </row>
  </sheetData>
  <mergeCells count="1">
    <mergeCell ref="A2:F2"/>
  </mergeCells>
  <pageMargins left="0.37" right="0.28000000000000003" top="0.38" bottom="0.75" header="0.2800000000000000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3" zoomScale="115" zoomScaleNormal="115" workbookViewId="0">
      <selection activeCell="E20" sqref="E20"/>
    </sheetView>
  </sheetViews>
  <sheetFormatPr defaultRowHeight="12.75"/>
  <cols>
    <col min="1" max="1" width="7.140625" style="358" customWidth="1"/>
    <col min="2" max="2" width="27.5703125" style="358" customWidth="1"/>
    <col min="3" max="3" width="12.42578125" style="358" customWidth="1"/>
    <col min="4" max="4" width="14" style="358" customWidth="1"/>
    <col min="5" max="5" width="15" style="358" customWidth="1"/>
    <col min="6" max="6" width="20.85546875" style="358" customWidth="1"/>
    <col min="7" max="256" width="8.85546875" style="358"/>
    <col min="257" max="257" width="7.140625" style="358" customWidth="1"/>
    <col min="258" max="258" width="27.5703125" style="358" customWidth="1"/>
    <col min="259" max="259" width="10.7109375" style="358" customWidth="1"/>
    <col min="260" max="260" width="11.85546875" style="358" customWidth="1"/>
    <col min="261" max="261" width="15" style="358" customWidth="1"/>
    <col min="262" max="262" width="18.28515625" style="358" customWidth="1"/>
    <col min="263" max="512" width="8.85546875" style="358"/>
    <col min="513" max="513" width="7.140625" style="358" customWidth="1"/>
    <col min="514" max="514" width="27.5703125" style="358" customWidth="1"/>
    <col min="515" max="515" width="10.7109375" style="358" customWidth="1"/>
    <col min="516" max="516" width="11.85546875" style="358" customWidth="1"/>
    <col min="517" max="517" width="15" style="358" customWidth="1"/>
    <col min="518" max="518" width="18.28515625" style="358" customWidth="1"/>
    <col min="519" max="768" width="8.85546875" style="358"/>
    <col min="769" max="769" width="7.140625" style="358" customWidth="1"/>
    <col min="770" max="770" width="27.5703125" style="358" customWidth="1"/>
    <col min="771" max="771" width="10.7109375" style="358" customWidth="1"/>
    <col min="772" max="772" width="11.85546875" style="358" customWidth="1"/>
    <col min="773" max="773" width="15" style="358" customWidth="1"/>
    <col min="774" max="774" width="18.28515625" style="358" customWidth="1"/>
    <col min="775" max="1024" width="8.85546875" style="358"/>
    <col min="1025" max="1025" width="7.140625" style="358" customWidth="1"/>
    <col min="1026" max="1026" width="27.5703125" style="358" customWidth="1"/>
    <col min="1027" max="1027" width="10.7109375" style="358" customWidth="1"/>
    <col min="1028" max="1028" width="11.85546875" style="358" customWidth="1"/>
    <col min="1029" max="1029" width="15" style="358" customWidth="1"/>
    <col min="1030" max="1030" width="18.28515625" style="358" customWidth="1"/>
    <col min="1031" max="1280" width="8.85546875" style="358"/>
    <col min="1281" max="1281" width="7.140625" style="358" customWidth="1"/>
    <col min="1282" max="1282" width="27.5703125" style="358" customWidth="1"/>
    <col min="1283" max="1283" width="10.7109375" style="358" customWidth="1"/>
    <col min="1284" max="1284" width="11.85546875" style="358" customWidth="1"/>
    <col min="1285" max="1285" width="15" style="358" customWidth="1"/>
    <col min="1286" max="1286" width="18.28515625" style="358" customWidth="1"/>
    <col min="1287" max="1536" width="8.85546875" style="358"/>
    <col min="1537" max="1537" width="7.140625" style="358" customWidth="1"/>
    <col min="1538" max="1538" width="27.5703125" style="358" customWidth="1"/>
    <col min="1539" max="1539" width="10.7109375" style="358" customWidth="1"/>
    <col min="1540" max="1540" width="11.85546875" style="358" customWidth="1"/>
    <col min="1541" max="1541" width="15" style="358" customWidth="1"/>
    <col min="1542" max="1542" width="18.28515625" style="358" customWidth="1"/>
    <col min="1543" max="1792" width="8.85546875" style="358"/>
    <col min="1793" max="1793" width="7.140625" style="358" customWidth="1"/>
    <col min="1794" max="1794" width="27.5703125" style="358" customWidth="1"/>
    <col min="1795" max="1795" width="10.7109375" style="358" customWidth="1"/>
    <col min="1796" max="1796" width="11.85546875" style="358" customWidth="1"/>
    <col min="1797" max="1797" width="15" style="358" customWidth="1"/>
    <col min="1798" max="1798" width="18.28515625" style="358" customWidth="1"/>
    <col min="1799" max="2048" width="8.85546875" style="358"/>
    <col min="2049" max="2049" width="7.140625" style="358" customWidth="1"/>
    <col min="2050" max="2050" width="27.5703125" style="358" customWidth="1"/>
    <col min="2051" max="2051" width="10.7109375" style="358" customWidth="1"/>
    <col min="2052" max="2052" width="11.85546875" style="358" customWidth="1"/>
    <col min="2053" max="2053" width="15" style="358" customWidth="1"/>
    <col min="2054" max="2054" width="18.28515625" style="358" customWidth="1"/>
    <col min="2055" max="2304" width="8.85546875" style="358"/>
    <col min="2305" max="2305" width="7.140625" style="358" customWidth="1"/>
    <col min="2306" max="2306" width="27.5703125" style="358" customWidth="1"/>
    <col min="2307" max="2307" width="10.7109375" style="358" customWidth="1"/>
    <col min="2308" max="2308" width="11.85546875" style="358" customWidth="1"/>
    <col min="2309" max="2309" width="15" style="358" customWidth="1"/>
    <col min="2310" max="2310" width="18.28515625" style="358" customWidth="1"/>
    <col min="2311" max="2560" width="8.85546875" style="358"/>
    <col min="2561" max="2561" width="7.140625" style="358" customWidth="1"/>
    <col min="2562" max="2562" width="27.5703125" style="358" customWidth="1"/>
    <col min="2563" max="2563" width="10.7109375" style="358" customWidth="1"/>
    <col min="2564" max="2564" width="11.85546875" style="358" customWidth="1"/>
    <col min="2565" max="2565" width="15" style="358" customWidth="1"/>
    <col min="2566" max="2566" width="18.28515625" style="358" customWidth="1"/>
    <col min="2567" max="2816" width="8.85546875" style="358"/>
    <col min="2817" max="2817" width="7.140625" style="358" customWidth="1"/>
    <col min="2818" max="2818" width="27.5703125" style="358" customWidth="1"/>
    <col min="2819" max="2819" width="10.7109375" style="358" customWidth="1"/>
    <col min="2820" max="2820" width="11.85546875" style="358" customWidth="1"/>
    <col min="2821" max="2821" width="15" style="358" customWidth="1"/>
    <col min="2822" max="2822" width="18.28515625" style="358" customWidth="1"/>
    <col min="2823" max="3072" width="8.85546875" style="358"/>
    <col min="3073" max="3073" width="7.140625" style="358" customWidth="1"/>
    <col min="3074" max="3074" width="27.5703125" style="358" customWidth="1"/>
    <col min="3075" max="3075" width="10.7109375" style="358" customWidth="1"/>
    <col min="3076" max="3076" width="11.85546875" style="358" customWidth="1"/>
    <col min="3077" max="3077" width="15" style="358" customWidth="1"/>
    <col min="3078" max="3078" width="18.28515625" style="358" customWidth="1"/>
    <col min="3079" max="3328" width="8.85546875" style="358"/>
    <col min="3329" max="3329" width="7.140625" style="358" customWidth="1"/>
    <col min="3330" max="3330" width="27.5703125" style="358" customWidth="1"/>
    <col min="3331" max="3331" width="10.7109375" style="358" customWidth="1"/>
    <col min="3332" max="3332" width="11.85546875" style="358" customWidth="1"/>
    <col min="3333" max="3333" width="15" style="358" customWidth="1"/>
    <col min="3334" max="3334" width="18.28515625" style="358" customWidth="1"/>
    <col min="3335" max="3584" width="8.85546875" style="358"/>
    <col min="3585" max="3585" width="7.140625" style="358" customWidth="1"/>
    <col min="3586" max="3586" width="27.5703125" style="358" customWidth="1"/>
    <col min="3587" max="3587" width="10.7109375" style="358" customWidth="1"/>
    <col min="3588" max="3588" width="11.85546875" style="358" customWidth="1"/>
    <col min="3589" max="3589" width="15" style="358" customWidth="1"/>
    <col min="3590" max="3590" width="18.28515625" style="358" customWidth="1"/>
    <col min="3591" max="3840" width="8.85546875" style="358"/>
    <col min="3841" max="3841" width="7.140625" style="358" customWidth="1"/>
    <col min="3842" max="3842" width="27.5703125" style="358" customWidth="1"/>
    <col min="3843" max="3843" width="10.7109375" style="358" customWidth="1"/>
    <col min="3844" max="3844" width="11.85546875" style="358" customWidth="1"/>
    <col min="3845" max="3845" width="15" style="358" customWidth="1"/>
    <col min="3846" max="3846" width="18.28515625" style="358" customWidth="1"/>
    <col min="3847" max="4096" width="8.85546875" style="358"/>
    <col min="4097" max="4097" width="7.140625" style="358" customWidth="1"/>
    <col min="4098" max="4098" width="27.5703125" style="358" customWidth="1"/>
    <col min="4099" max="4099" width="10.7109375" style="358" customWidth="1"/>
    <col min="4100" max="4100" width="11.85546875" style="358" customWidth="1"/>
    <col min="4101" max="4101" width="15" style="358" customWidth="1"/>
    <col min="4102" max="4102" width="18.28515625" style="358" customWidth="1"/>
    <col min="4103" max="4352" width="8.85546875" style="358"/>
    <col min="4353" max="4353" width="7.140625" style="358" customWidth="1"/>
    <col min="4354" max="4354" width="27.5703125" style="358" customWidth="1"/>
    <col min="4355" max="4355" width="10.7109375" style="358" customWidth="1"/>
    <col min="4356" max="4356" width="11.85546875" style="358" customWidth="1"/>
    <col min="4357" max="4357" width="15" style="358" customWidth="1"/>
    <col min="4358" max="4358" width="18.28515625" style="358" customWidth="1"/>
    <col min="4359" max="4608" width="8.85546875" style="358"/>
    <col min="4609" max="4609" width="7.140625" style="358" customWidth="1"/>
    <col min="4610" max="4610" width="27.5703125" style="358" customWidth="1"/>
    <col min="4611" max="4611" width="10.7109375" style="358" customWidth="1"/>
    <col min="4612" max="4612" width="11.85546875" style="358" customWidth="1"/>
    <col min="4613" max="4613" width="15" style="358" customWidth="1"/>
    <col min="4614" max="4614" width="18.28515625" style="358" customWidth="1"/>
    <col min="4615" max="4864" width="8.85546875" style="358"/>
    <col min="4865" max="4865" width="7.140625" style="358" customWidth="1"/>
    <col min="4866" max="4866" width="27.5703125" style="358" customWidth="1"/>
    <col min="4867" max="4867" width="10.7109375" style="358" customWidth="1"/>
    <col min="4868" max="4868" width="11.85546875" style="358" customWidth="1"/>
    <col min="4869" max="4869" width="15" style="358" customWidth="1"/>
    <col min="4870" max="4870" width="18.28515625" style="358" customWidth="1"/>
    <col min="4871" max="5120" width="8.85546875" style="358"/>
    <col min="5121" max="5121" width="7.140625" style="358" customWidth="1"/>
    <col min="5122" max="5122" width="27.5703125" style="358" customWidth="1"/>
    <col min="5123" max="5123" width="10.7109375" style="358" customWidth="1"/>
    <col min="5124" max="5124" width="11.85546875" style="358" customWidth="1"/>
    <col min="5125" max="5125" width="15" style="358" customWidth="1"/>
    <col min="5126" max="5126" width="18.28515625" style="358" customWidth="1"/>
    <col min="5127" max="5376" width="8.85546875" style="358"/>
    <col min="5377" max="5377" width="7.140625" style="358" customWidth="1"/>
    <col min="5378" max="5378" width="27.5703125" style="358" customWidth="1"/>
    <col min="5379" max="5379" width="10.7109375" style="358" customWidth="1"/>
    <col min="5380" max="5380" width="11.85546875" style="358" customWidth="1"/>
    <col min="5381" max="5381" width="15" style="358" customWidth="1"/>
    <col min="5382" max="5382" width="18.28515625" style="358" customWidth="1"/>
    <col min="5383" max="5632" width="8.85546875" style="358"/>
    <col min="5633" max="5633" width="7.140625" style="358" customWidth="1"/>
    <col min="5634" max="5634" width="27.5703125" style="358" customWidth="1"/>
    <col min="5635" max="5635" width="10.7109375" style="358" customWidth="1"/>
    <col min="5636" max="5636" width="11.85546875" style="358" customWidth="1"/>
    <col min="5637" max="5637" width="15" style="358" customWidth="1"/>
    <col min="5638" max="5638" width="18.28515625" style="358" customWidth="1"/>
    <col min="5639" max="5888" width="8.85546875" style="358"/>
    <col min="5889" max="5889" width="7.140625" style="358" customWidth="1"/>
    <col min="5890" max="5890" width="27.5703125" style="358" customWidth="1"/>
    <col min="5891" max="5891" width="10.7109375" style="358" customWidth="1"/>
    <col min="5892" max="5892" width="11.85546875" style="358" customWidth="1"/>
    <col min="5893" max="5893" width="15" style="358" customWidth="1"/>
    <col min="5894" max="5894" width="18.28515625" style="358" customWidth="1"/>
    <col min="5895" max="6144" width="8.85546875" style="358"/>
    <col min="6145" max="6145" width="7.140625" style="358" customWidth="1"/>
    <col min="6146" max="6146" width="27.5703125" style="358" customWidth="1"/>
    <col min="6147" max="6147" width="10.7109375" style="358" customWidth="1"/>
    <col min="6148" max="6148" width="11.85546875" style="358" customWidth="1"/>
    <col min="6149" max="6149" width="15" style="358" customWidth="1"/>
    <col min="6150" max="6150" width="18.28515625" style="358" customWidth="1"/>
    <col min="6151" max="6400" width="8.85546875" style="358"/>
    <col min="6401" max="6401" width="7.140625" style="358" customWidth="1"/>
    <col min="6402" max="6402" width="27.5703125" style="358" customWidth="1"/>
    <col min="6403" max="6403" width="10.7109375" style="358" customWidth="1"/>
    <col min="6404" max="6404" width="11.85546875" style="358" customWidth="1"/>
    <col min="6405" max="6405" width="15" style="358" customWidth="1"/>
    <col min="6406" max="6406" width="18.28515625" style="358" customWidth="1"/>
    <col min="6407" max="6656" width="8.85546875" style="358"/>
    <col min="6657" max="6657" width="7.140625" style="358" customWidth="1"/>
    <col min="6658" max="6658" width="27.5703125" style="358" customWidth="1"/>
    <col min="6659" max="6659" width="10.7109375" style="358" customWidth="1"/>
    <col min="6660" max="6660" width="11.85546875" style="358" customWidth="1"/>
    <col min="6661" max="6661" width="15" style="358" customWidth="1"/>
    <col min="6662" max="6662" width="18.28515625" style="358" customWidth="1"/>
    <col min="6663" max="6912" width="8.85546875" style="358"/>
    <col min="6913" max="6913" width="7.140625" style="358" customWidth="1"/>
    <col min="6914" max="6914" width="27.5703125" style="358" customWidth="1"/>
    <col min="6915" max="6915" width="10.7109375" style="358" customWidth="1"/>
    <col min="6916" max="6916" width="11.85546875" style="358" customWidth="1"/>
    <col min="6917" max="6917" width="15" style="358" customWidth="1"/>
    <col min="6918" max="6918" width="18.28515625" style="358" customWidth="1"/>
    <col min="6919" max="7168" width="8.85546875" style="358"/>
    <col min="7169" max="7169" width="7.140625" style="358" customWidth="1"/>
    <col min="7170" max="7170" width="27.5703125" style="358" customWidth="1"/>
    <col min="7171" max="7171" width="10.7109375" style="358" customWidth="1"/>
    <col min="7172" max="7172" width="11.85546875" style="358" customWidth="1"/>
    <col min="7173" max="7173" width="15" style="358" customWidth="1"/>
    <col min="7174" max="7174" width="18.28515625" style="358" customWidth="1"/>
    <col min="7175" max="7424" width="8.85546875" style="358"/>
    <col min="7425" max="7425" width="7.140625" style="358" customWidth="1"/>
    <col min="7426" max="7426" width="27.5703125" style="358" customWidth="1"/>
    <col min="7427" max="7427" width="10.7109375" style="358" customWidth="1"/>
    <col min="7428" max="7428" width="11.85546875" style="358" customWidth="1"/>
    <col min="7429" max="7429" width="15" style="358" customWidth="1"/>
    <col min="7430" max="7430" width="18.28515625" style="358" customWidth="1"/>
    <col min="7431" max="7680" width="8.85546875" style="358"/>
    <col min="7681" max="7681" width="7.140625" style="358" customWidth="1"/>
    <col min="7682" max="7682" width="27.5703125" style="358" customWidth="1"/>
    <col min="7683" max="7683" width="10.7109375" style="358" customWidth="1"/>
    <col min="7684" max="7684" width="11.85546875" style="358" customWidth="1"/>
    <col min="7685" max="7685" width="15" style="358" customWidth="1"/>
    <col min="7686" max="7686" width="18.28515625" style="358" customWidth="1"/>
    <col min="7687" max="7936" width="8.85546875" style="358"/>
    <col min="7937" max="7937" width="7.140625" style="358" customWidth="1"/>
    <col min="7938" max="7938" width="27.5703125" style="358" customWidth="1"/>
    <col min="7939" max="7939" width="10.7109375" style="358" customWidth="1"/>
    <col min="7940" max="7940" width="11.85546875" style="358" customWidth="1"/>
    <col min="7941" max="7941" width="15" style="358" customWidth="1"/>
    <col min="7942" max="7942" width="18.28515625" style="358" customWidth="1"/>
    <col min="7943" max="8192" width="8.85546875" style="358"/>
    <col min="8193" max="8193" width="7.140625" style="358" customWidth="1"/>
    <col min="8194" max="8194" width="27.5703125" style="358" customWidth="1"/>
    <col min="8195" max="8195" width="10.7109375" style="358" customWidth="1"/>
    <col min="8196" max="8196" width="11.85546875" style="358" customWidth="1"/>
    <col min="8197" max="8197" width="15" style="358" customWidth="1"/>
    <col min="8198" max="8198" width="18.28515625" style="358" customWidth="1"/>
    <col min="8199" max="8448" width="8.85546875" style="358"/>
    <col min="8449" max="8449" width="7.140625" style="358" customWidth="1"/>
    <col min="8450" max="8450" width="27.5703125" style="358" customWidth="1"/>
    <col min="8451" max="8451" width="10.7109375" style="358" customWidth="1"/>
    <col min="8452" max="8452" width="11.85546875" style="358" customWidth="1"/>
    <col min="8453" max="8453" width="15" style="358" customWidth="1"/>
    <col min="8454" max="8454" width="18.28515625" style="358" customWidth="1"/>
    <col min="8455" max="8704" width="8.85546875" style="358"/>
    <col min="8705" max="8705" width="7.140625" style="358" customWidth="1"/>
    <col min="8706" max="8706" width="27.5703125" style="358" customWidth="1"/>
    <col min="8707" max="8707" width="10.7109375" style="358" customWidth="1"/>
    <col min="8708" max="8708" width="11.85546875" style="358" customWidth="1"/>
    <col min="8709" max="8709" width="15" style="358" customWidth="1"/>
    <col min="8710" max="8710" width="18.28515625" style="358" customWidth="1"/>
    <col min="8711" max="8960" width="8.85546875" style="358"/>
    <col min="8961" max="8961" width="7.140625" style="358" customWidth="1"/>
    <col min="8962" max="8962" width="27.5703125" style="358" customWidth="1"/>
    <col min="8963" max="8963" width="10.7109375" style="358" customWidth="1"/>
    <col min="8964" max="8964" width="11.85546875" style="358" customWidth="1"/>
    <col min="8965" max="8965" width="15" style="358" customWidth="1"/>
    <col min="8966" max="8966" width="18.28515625" style="358" customWidth="1"/>
    <col min="8967" max="9216" width="8.85546875" style="358"/>
    <col min="9217" max="9217" width="7.140625" style="358" customWidth="1"/>
    <col min="9218" max="9218" width="27.5703125" style="358" customWidth="1"/>
    <col min="9219" max="9219" width="10.7109375" style="358" customWidth="1"/>
    <col min="9220" max="9220" width="11.85546875" style="358" customWidth="1"/>
    <col min="9221" max="9221" width="15" style="358" customWidth="1"/>
    <col min="9222" max="9222" width="18.28515625" style="358" customWidth="1"/>
    <col min="9223" max="9472" width="8.85546875" style="358"/>
    <col min="9473" max="9473" width="7.140625" style="358" customWidth="1"/>
    <col min="9474" max="9474" width="27.5703125" style="358" customWidth="1"/>
    <col min="9475" max="9475" width="10.7109375" style="358" customWidth="1"/>
    <col min="9476" max="9476" width="11.85546875" style="358" customWidth="1"/>
    <col min="9477" max="9477" width="15" style="358" customWidth="1"/>
    <col min="9478" max="9478" width="18.28515625" style="358" customWidth="1"/>
    <col min="9479" max="9728" width="8.85546875" style="358"/>
    <col min="9729" max="9729" width="7.140625" style="358" customWidth="1"/>
    <col min="9730" max="9730" width="27.5703125" style="358" customWidth="1"/>
    <col min="9731" max="9731" width="10.7109375" style="358" customWidth="1"/>
    <col min="9732" max="9732" width="11.85546875" style="358" customWidth="1"/>
    <col min="9733" max="9733" width="15" style="358" customWidth="1"/>
    <col min="9734" max="9734" width="18.28515625" style="358" customWidth="1"/>
    <col min="9735" max="9984" width="8.85546875" style="358"/>
    <col min="9985" max="9985" width="7.140625" style="358" customWidth="1"/>
    <col min="9986" max="9986" width="27.5703125" style="358" customWidth="1"/>
    <col min="9987" max="9987" width="10.7109375" style="358" customWidth="1"/>
    <col min="9988" max="9988" width="11.85546875" style="358" customWidth="1"/>
    <col min="9989" max="9989" width="15" style="358" customWidth="1"/>
    <col min="9990" max="9990" width="18.28515625" style="358" customWidth="1"/>
    <col min="9991" max="10240" width="8.85546875" style="358"/>
    <col min="10241" max="10241" width="7.140625" style="358" customWidth="1"/>
    <col min="10242" max="10242" width="27.5703125" style="358" customWidth="1"/>
    <col min="10243" max="10243" width="10.7109375" style="358" customWidth="1"/>
    <col min="10244" max="10244" width="11.85546875" style="358" customWidth="1"/>
    <col min="10245" max="10245" width="15" style="358" customWidth="1"/>
    <col min="10246" max="10246" width="18.28515625" style="358" customWidth="1"/>
    <col min="10247" max="10496" width="8.85546875" style="358"/>
    <col min="10497" max="10497" width="7.140625" style="358" customWidth="1"/>
    <col min="10498" max="10498" width="27.5703125" style="358" customWidth="1"/>
    <col min="10499" max="10499" width="10.7109375" style="358" customWidth="1"/>
    <col min="10500" max="10500" width="11.85546875" style="358" customWidth="1"/>
    <col min="10501" max="10501" width="15" style="358" customWidth="1"/>
    <col min="10502" max="10502" width="18.28515625" style="358" customWidth="1"/>
    <col min="10503" max="10752" width="8.85546875" style="358"/>
    <col min="10753" max="10753" width="7.140625" style="358" customWidth="1"/>
    <col min="10754" max="10754" width="27.5703125" style="358" customWidth="1"/>
    <col min="10755" max="10755" width="10.7109375" style="358" customWidth="1"/>
    <col min="10756" max="10756" width="11.85546875" style="358" customWidth="1"/>
    <col min="10757" max="10757" width="15" style="358" customWidth="1"/>
    <col min="10758" max="10758" width="18.28515625" style="358" customWidth="1"/>
    <col min="10759" max="11008" width="8.85546875" style="358"/>
    <col min="11009" max="11009" width="7.140625" style="358" customWidth="1"/>
    <col min="11010" max="11010" width="27.5703125" style="358" customWidth="1"/>
    <col min="11011" max="11011" width="10.7109375" style="358" customWidth="1"/>
    <col min="11012" max="11012" width="11.85546875" style="358" customWidth="1"/>
    <col min="11013" max="11013" width="15" style="358" customWidth="1"/>
    <col min="11014" max="11014" width="18.28515625" style="358" customWidth="1"/>
    <col min="11015" max="11264" width="8.85546875" style="358"/>
    <col min="11265" max="11265" width="7.140625" style="358" customWidth="1"/>
    <col min="11266" max="11266" width="27.5703125" style="358" customWidth="1"/>
    <col min="11267" max="11267" width="10.7109375" style="358" customWidth="1"/>
    <col min="11268" max="11268" width="11.85546875" style="358" customWidth="1"/>
    <col min="11269" max="11269" width="15" style="358" customWidth="1"/>
    <col min="11270" max="11270" width="18.28515625" style="358" customWidth="1"/>
    <col min="11271" max="11520" width="8.85546875" style="358"/>
    <col min="11521" max="11521" width="7.140625" style="358" customWidth="1"/>
    <col min="11522" max="11522" width="27.5703125" style="358" customWidth="1"/>
    <col min="11523" max="11523" width="10.7109375" style="358" customWidth="1"/>
    <col min="11524" max="11524" width="11.85546875" style="358" customWidth="1"/>
    <col min="11525" max="11525" width="15" style="358" customWidth="1"/>
    <col min="11526" max="11526" width="18.28515625" style="358" customWidth="1"/>
    <col min="11527" max="11776" width="8.85546875" style="358"/>
    <col min="11777" max="11777" width="7.140625" style="358" customWidth="1"/>
    <col min="11778" max="11778" width="27.5703125" style="358" customWidth="1"/>
    <col min="11779" max="11779" width="10.7109375" style="358" customWidth="1"/>
    <col min="11780" max="11780" width="11.85546875" style="358" customWidth="1"/>
    <col min="11781" max="11781" width="15" style="358" customWidth="1"/>
    <col min="11782" max="11782" width="18.28515625" style="358" customWidth="1"/>
    <col min="11783" max="12032" width="8.85546875" style="358"/>
    <col min="12033" max="12033" width="7.140625" style="358" customWidth="1"/>
    <col min="12034" max="12034" width="27.5703125" style="358" customWidth="1"/>
    <col min="12035" max="12035" width="10.7109375" style="358" customWidth="1"/>
    <col min="12036" max="12036" width="11.85546875" style="358" customWidth="1"/>
    <col min="12037" max="12037" width="15" style="358" customWidth="1"/>
    <col min="12038" max="12038" width="18.28515625" style="358" customWidth="1"/>
    <col min="12039" max="12288" width="8.85546875" style="358"/>
    <col min="12289" max="12289" width="7.140625" style="358" customWidth="1"/>
    <col min="12290" max="12290" width="27.5703125" style="358" customWidth="1"/>
    <col min="12291" max="12291" width="10.7109375" style="358" customWidth="1"/>
    <col min="12292" max="12292" width="11.85546875" style="358" customWidth="1"/>
    <col min="12293" max="12293" width="15" style="358" customWidth="1"/>
    <col min="12294" max="12294" width="18.28515625" style="358" customWidth="1"/>
    <col min="12295" max="12544" width="8.85546875" style="358"/>
    <col min="12545" max="12545" width="7.140625" style="358" customWidth="1"/>
    <col min="12546" max="12546" width="27.5703125" style="358" customWidth="1"/>
    <col min="12547" max="12547" width="10.7109375" style="358" customWidth="1"/>
    <col min="12548" max="12548" width="11.85546875" style="358" customWidth="1"/>
    <col min="12549" max="12549" width="15" style="358" customWidth="1"/>
    <col min="12550" max="12550" width="18.28515625" style="358" customWidth="1"/>
    <col min="12551" max="12800" width="8.85546875" style="358"/>
    <col min="12801" max="12801" width="7.140625" style="358" customWidth="1"/>
    <col min="12802" max="12802" width="27.5703125" style="358" customWidth="1"/>
    <col min="12803" max="12803" width="10.7109375" style="358" customWidth="1"/>
    <col min="12804" max="12804" width="11.85546875" style="358" customWidth="1"/>
    <col min="12805" max="12805" width="15" style="358" customWidth="1"/>
    <col min="12806" max="12806" width="18.28515625" style="358" customWidth="1"/>
    <col min="12807" max="13056" width="8.85546875" style="358"/>
    <col min="13057" max="13057" width="7.140625" style="358" customWidth="1"/>
    <col min="13058" max="13058" width="27.5703125" style="358" customWidth="1"/>
    <col min="13059" max="13059" width="10.7109375" style="358" customWidth="1"/>
    <col min="13060" max="13060" width="11.85546875" style="358" customWidth="1"/>
    <col min="13061" max="13061" width="15" style="358" customWidth="1"/>
    <col min="13062" max="13062" width="18.28515625" style="358" customWidth="1"/>
    <col min="13063" max="13312" width="8.85546875" style="358"/>
    <col min="13313" max="13313" width="7.140625" style="358" customWidth="1"/>
    <col min="13314" max="13314" width="27.5703125" style="358" customWidth="1"/>
    <col min="13315" max="13315" width="10.7109375" style="358" customWidth="1"/>
    <col min="13316" max="13316" width="11.85546875" style="358" customWidth="1"/>
    <col min="13317" max="13317" width="15" style="358" customWidth="1"/>
    <col min="13318" max="13318" width="18.28515625" style="358" customWidth="1"/>
    <col min="13319" max="13568" width="8.85546875" style="358"/>
    <col min="13569" max="13569" width="7.140625" style="358" customWidth="1"/>
    <col min="13570" max="13570" width="27.5703125" style="358" customWidth="1"/>
    <col min="13571" max="13571" width="10.7109375" style="358" customWidth="1"/>
    <col min="13572" max="13572" width="11.85546875" style="358" customWidth="1"/>
    <col min="13573" max="13573" width="15" style="358" customWidth="1"/>
    <col min="13574" max="13574" width="18.28515625" style="358" customWidth="1"/>
    <col min="13575" max="13824" width="8.85546875" style="358"/>
    <col min="13825" max="13825" width="7.140625" style="358" customWidth="1"/>
    <col min="13826" max="13826" width="27.5703125" style="358" customWidth="1"/>
    <col min="13827" max="13827" width="10.7109375" style="358" customWidth="1"/>
    <col min="13828" max="13828" width="11.85546875" style="358" customWidth="1"/>
    <col min="13829" max="13829" width="15" style="358" customWidth="1"/>
    <col min="13830" max="13830" width="18.28515625" style="358" customWidth="1"/>
    <col min="13831" max="14080" width="8.85546875" style="358"/>
    <col min="14081" max="14081" width="7.140625" style="358" customWidth="1"/>
    <col min="14082" max="14082" width="27.5703125" style="358" customWidth="1"/>
    <col min="14083" max="14083" width="10.7109375" style="358" customWidth="1"/>
    <col min="14084" max="14084" width="11.85546875" style="358" customWidth="1"/>
    <col min="14085" max="14085" width="15" style="358" customWidth="1"/>
    <col min="14086" max="14086" width="18.28515625" style="358" customWidth="1"/>
    <col min="14087" max="14336" width="8.85546875" style="358"/>
    <col min="14337" max="14337" width="7.140625" style="358" customWidth="1"/>
    <col min="14338" max="14338" width="27.5703125" style="358" customWidth="1"/>
    <col min="14339" max="14339" width="10.7109375" style="358" customWidth="1"/>
    <col min="14340" max="14340" width="11.85546875" style="358" customWidth="1"/>
    <col min="14341" max="14341" width="15" style="358" customWidth="1"/>
    <col min="14342" max="14342" width="18.28515625" style="358" customWidth="1"/>
    <col min="14343" max="14592" width="8.85546875" style="358"/>
    <col min="14593" max="14593" width="7.140625" style="358" customWidth="1"/>
    <col min="14594" max="14594" width="27.5703125" style="358" customWidth="1"/>
    <col min="14595" max="14595" width="10.7109375" style="358" customWidth="1"/>
    <col min="14596" max="14596" width="11.85546875" style="358" customWidth="1"/>
    <col min="14597" max="14597" width="15" style="358" customWidth="1"/>
    <col min="14598" max="14598" width="18.28515625" style="358" customWidth="1"/>
    <col min="14599" max="14848" width="8.85546875" style="358"/>
    <col min="14849" max="14849" width="7.140625" style="358" customWidth="1"/>
    <col min="14850" max="14850" width="27.5703125" style="358" customWidth="1"/>
    <col min="14851" max="14851" width="10.7109375" style="358" customWidth="1"/>
    <col min="14852" max="14852" width="11.85546875" style="358" customWidth="1"/>
    <col min="14853" max="14853" width="15" style="358" customWidth="1"/>
    <col min="14854" max="14854" width="18.28515625" style="358" customWidth="1"/>
    <col min="14855" max="15104" width="8.85546875" style="358"/>
    <col min="15105" max="15105" width="7.140625" style="358" customWidth="1"/>
    <col min="15106" max="15106" width="27.5703125" style="358" customWidth="1"/>
    <col min="15107" max="15107" width="10.7109375" style="358" customWidth="1"/>
    <col min="15108" max="15108" width="11.85546875" style="358" customWidth="1"/>
    <col min="15109" max="15109" width="15" style="358" customWidth="1"/>
    <col min="15110" max="15110" width="18.28515625" style="358" customWidth="1"/>
    <col min="15111" max="15360" width="8.85546875" style="358"/>
    <col min="15361" max="15361" width="7.140625" style="358" customWidth="1"/>
    <col min="15362" max="15362" width="27.5703125" style="358" customWidth="1"/>
    <col min="15363" max="15363" width="10.7109375" style="358" customWidth="1"/>
    <col min="15364" max="15364" width="11.85546875" style="358" customWidth="1"/>
    <col min="15365" max="15365" width="15" style="358" customWidth="1"/>
    <col min="15366" max="15366" width="18.28515625" style="358" customWidth="1"/>
    <col min="15367" max="15616" width="8.85546875" style="358"/>
    <col min="15617" max="15617" width="7.140625" style="358" customWidth="1"/>
    <col min="15618" max="15618" width="27.5703125" style="358" customWidth="1"/>
    <col min="15619" max="15619" width="10.7109375" style="358" customWidth="1"/>
    <col min="15620" max="15620" width="11.85546875" style="358" customWidth="1"/>
    <col min="15621" max="15621" width="15" style="358" customWidth="1"/>
    <col min="15622" max="15622" width="18.28515625" style="358" customWidth="1"/>
    <col min="15623" max="15872" width="8.85546875" style="358"/>
    <col min="15873" max="15873" width="7.140625" style="358" customWidth="1"/>
    <col min="15874" max="15874" width="27.5703125" style="358" customWidth="1"/>
    <col min="15875" max="15875" width="10.7109375" style="358" customWidth="1"/>
    <col min="15876" max="15876" width="11.85546875" style="358" customWidth="1"/>
    <col min="15877" max="15877" width="15" style="358" customWidth="1"/>
    <col min="15878" max="15878" width="18.28515625" style="358" customWidth="1"/>
    <col min="15879" max="16128" width="8.85546875" style="358"/>
    <col min="16129" max="16129" width="7.140625" style="358" customWidth="1"/>
    <col min="16130" max="16130" width="27.5703125" style="358" customWidth="1"/>
    <col min="16131" max="16131" width="10.7109375" style="358" customWidth="1"/>
    <col min="16132" max="16132" width="11.85546875" style="358" customWidth="1"/>
    <col min="16133" max="16133" width="15" style="358" customWidth="1"/>
    <col min="16134" max="16134" width="18.28515625" style="358" customWidth="1"/>
    <col min="16135" max="16384" width="8.85546875" style="358"/>
  </cols>
  <sheetData>
    <row r="1" spans="1:12" ht="15.75">
      <c r="A1" s="154" t="s">
        <v>0</v>
      </c>
      <c r="B1" s="256"/>
      <c r="C1" s="256"/>
      <c r="D1" s="155"/>
      <c r="E1" s="155"/>
      <c r="F1" s="155" t="s">
        <v>114</v>
      </c>
    </row>
    <row r="2" spans="1:12" ht="15.75">
      <c r="A2" s="154" t="s">
        <v>2</v>
      </c>
      <c r="B2" s="710" t="s">
        <v>71</v>
      </c>
      <c r="C2" s="710"/>
      <c r="D2" s="155"/>
      <c r="E2" s="155"/>
      <c r="F2" s="155"/>
    </row>
    <row r="3" spans="1:12" ht="15.75">
      <c r="A3" s="154" t="s">
        <v>115</v>
      </c>
      <c r="B3" s="710" t="s">
        <v>262</v>
      </c>
      <c r="C3" s="710"/>
      <c r="D3" s="155"/>
      <c r="E3" s="155"/>
      <c r="F3" s="155"/>
    </row>
    <row r="4" spans="1:12" ht="17.45" customHeight="1">
      <c r="A4" s="660" t="s">
        <v>116</v>
      </c>
      <c r="B4" s="660"/>
      <c r="C4" s="660"/>
      <c r="D4" s="660"/>
      <c r="E4" s="660"/>
      <c r="F4" s="660"/>
    </row>
    <row r="5" spans="1:12" ht="15.75">
      <c r="A5" s="661" t="s">
        <v>372</v>
      </c>
      <c r="B5" s="661"/>
      <c r="C5" s="661"/>
      <c r="D5" s="661"/>
      <c r="E5" s="661"/>
      <c r="F5" s="661"/>
    </row>
    <row r="6" spans="1:12" ht="15.75">
      <c r="A6" s="158"/>
      <c r="B6" s="158"/>
      <c r="C6" s="158"/>
      <c r="D6" s="158"/>
      <c r="E6" s="158"/>
      <c r="F6" s="155"/>
    </row>
    <row r="7" spans="1:12" ht="63">
      <c r="A7" s="111" t="s">
        <v>8</v>
      </c>
      <c r="B7" s="111" t="s">
        <v>9</v>
      </c>
      <c r="C7" s="111" t="s">
        <v>117</v>
      </c>
      <c r="D7" s="111" t="s">
        <v>118</v>
      </c>
      <c r="E7" s="111" t="s">
        <v>119</v>
      </c>
      <c r="F7" s="111" t="s">
        <v>58</v>
      </c>
    </row>
    <row r="8" spans="1:12" ht="19.5" customHeight="1">
      <c r="A8" s="164">
        <v>1</v>
      </c>
      <c r="B8" s="252" t="s">
        <v>308</v>
      </c>
      <c r="C8" s="522">
        <v>0</v>
      </c>
      <c r="D8" s="522">
        <v>27.400000000000002</v>
      </c>
      <c r="E8" s="522">
        <f>SUM(C8:D8)</f>
        <v>27.400000000000002</v>
      </c>
      <c r="F8" s="166"/>
      <c r="J8" s="358">
        <v>0</v>
      </c>
      <c r="K8" s="358">
        <v>27.400000000000002</v>
      </c>
      <c r="L8" s="358">
        <v>27.400000000000002</v>
      </c>
    </row>
    <row r="9" spans="1:12" ht="19.5" customHeight="1">
      <c r="A9" s="164">
        <v>2</v>
      </c>
      <c r="B9" s="174" t="s">
        <v>130</v>
      </c>
      <c r="C9" s="522">
        <v>0</v>
      </c>
      <c r="D9" s="522">
        <f>'[9]Lịch số 04'!$AG$42</f>
        <v>22.200000000000003</v>
      </c>
      <c r="E9" s="522">
        <f t="shared" ref="E9:E19" si="0">SUM(C9:D9)</f>
        <v>22.200000000000003</v>
      </c>
      <c r="F9" s="166"/>
      <c r="J9" s="358">
        <v>0</v>
      </c>
      <c r="K9" s="358">
        <v>22.400000000000002</v>
      </c>
      <c r="L9" s="358">
        <v>22.400000000000002</v>
      </c>
    </row>
    <row r="10" spans="1:12" ht="19.5" customHeight="1">
      <c r="A10" s="164">
        <v>3</v>
      </c>
      <c r="B10" s="165" t="s">
        <v>129</v>
      </c>
      <c r="C10" s="522">
        <f>'[9]Lịch số 04'!$T$42</f>
        <v>5.7</v>
      </c>
      <c r="D10" s="522">
        <v>28.400000000000002</v>
      </c>
      <c r="E10" s="522">
        <f t="shared" si="0"/>
        <v>34.1</v>
      </c>
      <c r="F10" s="166"/>
      <c r="J10" s="358">
        <v>6</v>
      </c>
      <c r="K10" s="358">
        <v>28.400000000000002</v>
      </c>
      <c r="L10" s="358">
        <v>34.400000000000006</v>
      </c>
    </row>
    <row r="11" spans="1:12" ht="19.5" customHeight="1">
      <c r="A11" s="164">
        <v>4</v>
      </c>
      <c r="B11" s="165" t="s">
        <v>192</v>
      </c>
      <c r="C11" s="522">
        <v>3</v>
      </c>
      <c r="D11" s="522">
        <v>12.600000000000001</v>
      </c>
      <c r="E11" s="522">
        <f t="shared" si="0"/>
        <v>15.600000000000001</v>
      </c>
      <c r="F11" s="166"/>
      <c r="J11" s="358">
        <v>3</v>
      </c>
      <c r="K11" s="358">
        <v>12.600000000000001</v>
      </c>
      <c r="L11" s="358">
        <v>15.600000000000001</v>
      </c>
    </row>
    <row r="12" spans="1:12" ht="19.5" customHeight="1">
      <c r="A12" s="164">
        <v>5</v>
      </c>
      <c r="B12" s="165" t="s">
        <v>132</v>
      </c>
      <c r="C12" s="522">
        <v>3.5</v>
      </c>
      <c r="D12" s="522">
        <v>23.6</v>
      </c>
      <c r="E12" s="522">
        <f t="shared" si="0"/>
        <v>27.1</v>
      </c>
      <c r="F12" s="166"/>
      <c r="J12" s="358">
        <v>3.5</v>
      </c>
      <c r="K12" s="358">
        <v>23.6</v>
      </c>
      <c r="L12" s="358">
        <v>27.1</v>
      </c>
    </row>
    <row r="13" spans="1:12" ht="19.5" customHeight="1">
      <c r="A13" s="164">
        <v>6</v>
      </c>
      <c r="B13" s="165" t="s">
        <v>133</v>
      </c>
      <c r="C13" s="522">
        <f>'[9]Lịch số 04'!$U$42</f>
        <v>2.7</v>
      </c>
      <c r="D13" s="522">
        <v>19.600000000000001</v>
      </c>
      <c r="E13" s="522">
        <f t="shared" si="0"/>
        <v>22.3</v>
      </c>
      <c r="F13" s="166"/>
      <c r="J13" s="358">
        <v>3</v>
      </c>
      <c r="K13" s="358">
        <v>19.600000000000001</v>
      </c>
      <c r="L13" s="358">
        <v>22.6</v>
      </c>
    </row>
    <row r="14" spans="1:12" ht="19.5" customHeight="1">
      <c r="A14" s="164">
        <v>7</v>
      </c>
      <c r="B14" s="174" t="s">
        <v>134</v>
      </c>
      <c r="C14" s="522">
        <v>3</v>
      </c>
      <c r="D14" s="522">
        <v>20.399999999999999</v>
      </c>
      <c r="E14" s="522">
        <f t="shared" si="0"/>
        <v>23.4</v>
      </c>
      <c r="F14" s="166"/>
      <c r="J14" s="358">
        <v>3</v>
      </c>
      <c r="K14" s="358">
        <v>20.399999999999999</v>
      </c>
      <c r="L14" s="358">
        <v>23.4</v>
      </c>
    </row>
    <row r="15" spans="1:12" ht="19.5" customHeight="1">
      <c r="A15" s="164">
        <v>8</v>
      </c>
      <c r="B15" s="174" t="s">
        <v>135</v>
      </c>
      <c r="C15" s="522">
        <v>2.7</v>
      </c>
      <c r="D15" s="522">
        <v>20.6</v>
      </c>
      <c r="E15" s="522">
        <f t="shared" si="0"/>
        <v>23.3</v>
      </c>
      <c r="F15" s="175"/>
      <c r="J15" s="358">
        <v>2.7</v>
      </c>
      <c r="K15" s="358">
        <v>20.6</v>
      </c>
      <c r="L15" s="358">
        <v>23.3</v>
      </c>
    </row>
    <row r="16" spans="1:12" ht="19.5" customHeight="1">
      <c r="A16" s="164">
        <v>9</v>
      </c>
      <c r="B16" s="252" t="s">
        <v>316</v>
      </c>
      <c r="C16" s="522">
        <v>4.7</v>
      </c>
      <c r="D16" s="522">
        <v>23.400000000000002</v>
      </c>
      <c r="E16" s="522">
        <f t="shared" si="0"/>
        <v>28.1</v>
      </c>
      <c r="F16" s="175"/>
      <c r="J16" s="358">
        <v>4.7</v>
      </c>
      <c r="K16" s="358">
        <v>23.400000000000002</v>
      </c>
      <c r="L16" s="358">
        <v>28.1</v>
      </c>
    </row>
    <row r="17" spans="1:12" ht="19.5" customHeight="1">
      <c r="A17" s="164">
        <v>10</v>
      </c>
      <c r="B17" s="252" t="s">
        <v>260</v>
      </c>
      <c r="C17" s="522">
        <v>2</v>
      </c>
      <c r="D17" s="522">
        <f>'[9]Lịch số 04'!$AJ$42</f>
        <v>26.8</v>
      </c>
      <c r="E17" s="522">
        <f t="shared" si="0"/>
        <v>28.8</v>
      </c>
      <c r="F17" s="175"/>
      <c r="J17" s="358">
        <v>2</v>
      </c>
      <c r="K17" s="358">
        <v>27.000000000000004</v>
      </c>
      <c r="L17" s="358">
        <v>29.000000000000004</v>
      </c>
    </row>
    <row r="18" spans="1:12" ht="19.5" customHeight="1">
      <c r="A18" s="164">
        <v>11</v>
      </c>
      <c r="B18" s="359" t="s">
        <v>337</v>
      </c>
      <c r="C18" s="522">
        <f>'[9]Lịch số 04'!$R$42</f>
        <v>1.2</v>
      </c>
      <c r="D18" s="522">
        <v>0</v>
      </c>
      <c r="E18" s="522">
        <f t="shared" si="0"/>
        <v>1.2</v>
      </c>
      <c r="F18" s="175"/>
      <c r="J18" s="358">
        <v>1.5</v>
      </c>
      <c r="K18" s="358">
        <v>0</v>
      </c>
      <c r="L18" s="358">
        <v>1.5</v>
      </c>
    </row>
    <row r="19" spans="1:12" ht="19.5" customHeight="1">
      <c r="A19" s="164">
        <v>12</v>
      </c>
      <c r="B19" s="174" t="s">
        <v>315</v>
      </c>
      <c r="C19" s="522">
        <v>0</v>
      </c>
      <c r="D19" s="522">
        <v>14.200000000000001</v>
      </c>
      <c r="E19" s="522">
        <f t="shared" si="0"/>
        <v>14.200000000000001</v>
      </c>
      <c r="F19" s="175"/>
      <c r="J19" s="358">
        <v>0</v>
      </c>
      <c r="K19" s="358">
        <v>14.200000000000001</v>
      </c>
      <c r="L19" s="358">
        <v>14.200000000000001</v>
      </c>
    </row>
    <row r="20" spans="1:12" ht="19.5" customHeight="1">
      <c r="A20" s="662" t="s">
        <v>19</v>
      </c>
      <c r="B20" s="663"/>
      <c r="C20" s="537">
        <f>SUM(C8:C19)</f>
        <v>28.499999999999996</v>
      </c>
      <c r="D20" s="537">
        <f>SUM(D8:D19)</f>
        <v>239.20000000000002</v>
      </c>
      <c r="E20" s="537">
        <f>SUM(E8:E19)</f>
        <v>267.70000000000005</v>
      </c>
      <c r="F20" s="181"/>
      <c r="J20" s="358">
        <v>29.4</v>
      </c>
      <c r="K20" s="358">
        <v>239.6</v>
      </c>
      <c r="L20" s="358">
        <v>269</v>
      </c>
    </row>
    <row r="21" spans="1:12" ht="23.25" customHeight="1">
      <c r="A21" s="360"/>
      <c r="B21" s="360"/>
      <c r="C21" s="361"/>
      <c r="D21" s="657" t="str">
        <f>CANAM!D25</f>
        <v>Nam Định, ngày      tháng      năm 2020</v>
      </c>
      <c r="E21" s="657"/>
      <c r="F21" s="657"/>
      <c r="G21" s="361"/>
      <c r="H21" s="361"/>
      <c r="I21" s="361"/>
      <c r="J21" s="361"/>
    </row>
    <row r="22" spans="1:12" ht="14.25">
      <c r="A22" s="658" t="s">
        <v>455</v>
      </c>
      <c r="B22" s="658"/>
      <c r="C22" s="658" t="s">
        <v>452</v>
      </c>
      <c r="D22" s="658"/>
      <c r="E22" s="658" t="s">
        <v>416</v>
      </c>
      <c r="F22" s="658"/>
      <c r="G22" s="362"/>
      <c r="H22" s="362"/>
      <c r="I22" s="362"/>
      <c r="J22" s="362"/>
    </row>
    <row r="23" spans="1:12" ht="15">
      <c r="A23" s="360"/>
      <c r="B23" s="360"/>
      <c r="C23" s="360"/>
      <c r="D23" s="360"/>
      <c r="E23" s="360"/>
      <c r="F23" s="360"/>
      <c r="G23" s="360"/>
      <c r="H23" s="360"/>
      <c r="I23" s="360"/>
      <c r="J23" s="360"/>
    </row>
    <row r="24" spans="1:12" ht="15">
      <c r="A24" s="360"/>
      <c r="B24" s="360"/>
      <c r="C24" s="360"/>
      <c r="D24" s="360"/>
      <c r="E24" s="360"/>
      <c r="F24" s="360"/>
      <c r="G24" s="360"/>
      <c r="H24" s="360"/>
      <c r="I24" s="360"/>
      <c r="J24" s="360"/>
    </row>
    <row r="25" spans="1:12" ht="15">
      <c r="A25" s="360"/>
      <c r="B25" s="360"/>
      <c r="C25" s="360"/>
      <c r="D25" s="360"/>
      <c r="E25" s="360"/>
      <c r="F25" s="360"/>
      <c r="G25" s="360"/>
      <c r="H25" s="360"/>
      <c r="I25" s="360"/>
      <c r="J25" s="360"/>
    </row>
    <row r="26" spans="1:12" ht="15">
      <c r="A26" s="360"/>
      <c r="B26" s="360"/>
      <c r="C26" s="360"/>
      <c r="D26" s="360"/>
      <c r="E26" s="360"/>
      <c r="F26" s="360"/>
      <c r="G26" s="360"/>
      <c r="H26" s="360"/>
      <c r="I26" s="360"/>
      <c r="J26" s="360"/>
    </row>
    <row r="27" spans="1:12" ht="15">
      <c r="A27" s="360"/>
      <c r="B27" s="360"/>
      <c r="C27" s="360"/>
      <c r="D27" s="360"/>
      <c r="E27" s="360"/>
      <c r="F27" s="360"/>
      <c r="G27" s="360"/>
      <c r="H27" s="658"/>
      <c r="I27" s="658"/>
      <c r="J27" s="658"/>
    </row>
    <row r="28" spans="1:12" ht="15.75">
      <c r="A28" s="631" t="s">
        <v>449</v>
      </c>
      <c r="B28" s="631"/>
      <c r="C28" s="631" t="s">
        <v>68</v>
      </c>
      <c r="D28" s="631"/>
      <c r="E28" s="631" t="s">
        <v>308</v>
      </c>
      <c r="F28" s="631"/>
      <c r="G28" s="39"/>
      <c r="H28" s="39"/>
    </row>
    <row r="29" spans="1:12" ht="15.75">
      <c r="A29" s="631"/>
      <c r="B29" s="631"/>
      <c r="C29" s="631"/>
      <c r="D29" s="631"/>
      <c r="E29" s="631"/>
      <c r="F29" s="631"/>
    </row>
  </sheetData>
  <mergeCells count="16">
    <mergeCell ref="H27:J27"/>
    <mergeCell ref="A28:B28"/>
    <mergeCell ref="E28:F28"/>
    <mergeCell ref="A29:B29"/>
    <mergeCell ref="C29:D29"/>
    <mergeCell ref="E29:F29"/>
    <mergeCell ref="C28:D28"/>
    <mergeCell ref="A22:B22"/>
    <mergeCell ref="C22:D22"/>
    <mergeCell ref="E22:F22"/>
    <mergeCell ref="B2:C2"/>
    <mergeCell ref="B3:C3"/>
    <mergeCell ref="A4:F4"/>
    <mergeCell ref="A5:F5"/>
    <mergeCell ref="A20:B20"/>
    <mergeCell ref="D21:F21"/>
  </mergeCells>
  <pageMargins left="0.33" right="0.26" top="0.47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1" workbookViewId="0">
      <selection activeCell="B25" sqref="B25"/>
    </sheetView>
  </sheetViews>
  <sheetFormatPr defaultRowHeight="15.75"/>
  <cols>
    <col min="1" max="1" width="5" style="29" customWidth="1"/>
    <col min="2" max="2" width="25.5703125" style="29" customWidth="1"/>
    <col min="3" max="3" width="9.5703125" style="29" hidden="1" customWidth="1"/>
    <col min="4" max="4" width="10" style="29" customWidth="1"/>
    <col min="5" max="5" width="10.85546875" style="29" customWidth="1"/>
    <col min="6" max="6" width="12.5703125" style="29" customWidth="1"/>
    <col min="7" max="7" width="9.85546875" style="29" customWidth="1"/>
    <col min="8" max="8" width="11.7109375" style="29" customWidth="1"/>
    <col min="9" max="9" width="9.140625" style="29" customWidth="1"/>
    <col min="10" max="256" width="9" style="29"/>
    <col min="257" max="257" width="4.5703125" style="29" customWidth="1"/>
    <col min="258" max="258" width="21" style="29" customWidth="1"/>
    <col min="259" max="259" width="0" style="29" hidden="1" customWidth="1"/>
    <col min="260" max="260" width="10" style="29" customWidth="1"/>
    <col min="261" max="261" width="10.85546875" style="29" customWidth="1"/>
    <col min="262" max="262" width="11.85546875" style="29" customWidth="1"/>
    <col min="263" max="263" width="9.85546875" style="29" customWidth="1"/>
    <col min="264" max="264" width="12.7109375" style="29" customWidth="1"/>
    <col min="265" max="265" width="9.140625" style="29" customWidth="1"/>
    <col min="266" max="512" width="9" style="29"/>
    <col min="513" max="513" width="4.5703125" style="29" customWidth="1"/>
    <col min="514" max="514" width="21" style="29" customWidth="1"/>
    <col min="515" max="515" width="0" style="29" hidden="1" customWidth="1"/>
    <col min="516" max="516" width="10" style="29" customWidth="1"/>
    <col min="517" max="517" width="10.85546875" style="29" customWidth="1"/>
    <col min="518" max="518" width="11.85546875" style="29" customWidth="1"/>
    <col min="519" max="519" width="9.85546875" style="29" customWidth="1"/>
    <col min="520" max="520" width="12.7109375" style="29" customWidth="1"/>
    <col min="521" max="521" width="9.140625" style="29" customWidth="1"/>
    <col min="522" max="768" width="9" style="29"/>
    <col min="769" max="769" width="4.5703125" style="29" customWidth="1"/>
    <col min="770" max="770" width="21" style="29" customWidth="1"/>
    <col min="771" max="771" width="0" style="29" hidden="1" customWidth="1"/>
    <col min="772" max="772" width="10" style="29" customWidth="1"/>
    <col min="773" max="773" width="10.85546875" style="29" customWidth="1"/>
    <col min="774" max="774" width="11.85546875" style="29" customWidth="1"/>
    <col min="775" max="775" width="9.85546875" style="29" customWidth="1"/>
    <col min="776" max="776" width="12.7109375" style="29" customWidth="1"/>
    <col min="777" max="777" width="9.140625" style="29" customWidth="1"/>
    <col min="778" max="1024" width="9" style="29"/>
    <col min="1025" max="1025" width="4.5703125" style="29" customWidth="1"/>
    <col min="1026" max="1026" width="21" style="29" customWidth="1"/>
    <col min="1027" max="1027" width="0" style="29" hidden="1" customWidth="1"/>
    <col min="1028" max="1028" width="10" style="29" customWidth="1"/>
    <col min="1029" max="1029" width="10.85546875" style="29" customWidth="1"/>
    <col min="1030" max="1030" width="11.85546875" style="29" customWidth="1"/>
    <col min="1031" max="1031" width="9.85546875" style="29" customWidth="1"/>
    <col min="1032" max="1032" width="12.7109375" style="29" customWidth="1"/>
    <col min="1033" max="1033" width="9.140625" style="29" customWidth="1"/>
    <col min="1034" max="1280" width="9" style="29"/>
    <col min="1281" max="1281" width="4.5703125" style="29" customWidth="1"/>
    <col min="1282" max="1282" width="21" style="29" customWidth="1"/>
    <col min="1283" max="1283" width="0" style="29" hidden="1" customWidth="1"/>
    <col min="1284" max="1284" width="10" style="29" customWidth="1"/>
    <col min="1285" max="1285" width="10.85546875" style="29" customWidth="1"/>
    <col min="1286" max="1286" width="11.85546875" style="29" customWidth="1"/>
    <col min="1287" max="1287" width="9.85546875" style="29" customWidth="1"/>
    <col min="1288" max="1288" width="12.7109375" style="29" customWidth="1"/>
    <col min="1289" max="1289" width="9.140625" style="29" customWidth="1"/>
    <col min="1290" max="1536" width="9" style="29"/>
    <col min="1537" max="1537" width="4.5703125" style="29" customWidth="1"/>
    <col min="1538" max="1538" width="21" style="29" customWidth="1"/>
    <col min="1539" max="1539" width="0" style="29" hidden="1" customWidth="1"/>
    <col min="1540" max="1540" width="10" style="29" customWidth="1"/>
    <col min="1541" max="1541" width="10.85546875" style="29" customWidth="1"/>
    <col min="1542" max="1542" width="11.85546875" style="29" customWidth="1"/>
    <col min="1543" max="1543" width="9.85546875" style="29" customWidth="1"/>
    <col min="1544" max="1544" width="12.7109375" style="29" customWidth="1"/>
    <col min="1545" max="1545" width="9.140625" style="29" customWidth="1"/>
    <col min="1546" max="1792" width="9" style="29"/>
    <col min="1793" max="1793" width="4.5703125" style="29" customWidth="1"/>
    <col min="1794" max="1794" width="21" style="29" customWidth="1"/>
    <col min="1795" max="1795" width="0" style="29" hidden="1" customWidth="1"/>
    <col min="1796" max="1796" width="10" style="29" customWidth="1"/>
    <col min="1797" max="1797" width="10.85546875" style="29" customWidth="1"/>
    <col min="1798" max="1798" width="11.85546875" style="29" customWidth="1"/>
    <col min="1799" max="1799" width="9.85546875" style="29" customWidth="1"/>
    <col min="1800" max="1800" width="12.7109375" style="29" customWidth="1"/>
    <col min="1801" max="1801" width="9.140625" style="29" customWidth="1"/>
    <col min="1802" max="2048" width="9" style="29"/>
    <col min="2049" max="2049" width="4.5703125" style="29" customWidth="1"/>
    <col min="2050" max="2050" width="21" style="29" customWidth="1"/>
    <col min="2051" max="2051" width="0" style="29" hidden="1" customWidth="1"/>
    <col min="2052" max="2052" width="10" style="29" customWidth="1"/>
    <col min="2053" max="2053" width="10.85546875" style="29" customWidth="1"/>
    <col min="2054" max="2054" width="11.85546875" style="29" customWidth="1"/>
    <col min="2055" max="2055" width="9.85546875" style="29" customWidth="1"/>
    <col min="2056" max="2056" width="12.7109375" style="29" customWidth="1"/>
    <col min="2057" max="2057" width="9.140625" style="29" customWidth="1"/>
    <col min="2058" max="2304" width="9" style="29"/>
    <col min="2305" max="2305" width="4.5703125" style="29" customWidth="1"/>
    <col min="2306" max="2306" width="21" style="29" customWidth="1"/>
    <col min="2307" max="2307" width="0" style="29" hidden="1" customWidth="1"/>
    <col min="2308" max="2308" width="10" style="29" customWidth="1"/>
    <col min="2309" max="2309" width="10.85546875" style="29" customWidth="1"/>
    <col min="2310" max="2310" width="11.85546875" style="29" customWidth="1"/>
    <col min="2311" max="2311" width="9.85546875" style="29" customWidth="1"/>
    <col min="2312" max="2312" width="12.7109375" style="29" customWidth="1"/>
    <col min="2313" max="2313" width="9.140625" style="29" customWidth="1"/>
    <col min="2314" max="2560" width="9" style="29"/>
    <col min="2561" max="2561" width="4.5703125" style="29" customWidth="1"/>
    <col min="2562" max="2562" width="21" style="29" customWidth="1"/>
    <col min="2563" max="2563" width="0" style="29" hidden="1" customWidth="1"/>
    <col min="2564" max="2564" width="10" style="29" customWidth="1"/>
    <col min="2565" max="2565" width="10.85546875" style="29" customWidth="1"/>
    <col min="2566" max="2566" width="11.85546875" style="29" customWidth="1"/>
    <col min="2567" max="2567" width="9.85546875" style="29" customWidth="1"/>
    <col min="2568" max="2568" width="12.7109375" style="29" customWidth="1"/>
    <col min="2569" max="2569" width="9.140625" style="29" customWidth="1"/>
    <col min="2570" max="2816" width="9" style="29"/>
    <col min="2817" max="2817" width="4.5703125" style="29" customWidth="1"/>
    <col min="2818" max="2818" width="21" style="29" customWidth="1"/>
    <col min="2819" max="2819" width="0" style="29" hidden="1" customWidth="1"/>
    <col min="2820" max="2820" width="10" style="29" customWidth="1"/>
    <col min="2821" max="2821" width="10.85546875" style="29" customWidth="1"/>
    <col min="2822" max="2822" width="11.85546875" style="29" customWidth="1"/>
    <col min="2823" max="2823" width="9.85546875" style="29" customWidth="1"/>
    <col min="2824" max="2824" width="12.7109375" style="29" customWidth="1"/>
    <col min="2825" max="2825" width="9.140625" style="29" customWidth="1"/>
    <col min="2826" max="3072" width="9" style="29"/>
    <col min="3073" max="3073" width="4.5703125" style="29" customWidth="1"/>
    <col min="3074" max="3074" width="21" style="29" customWidth="1"/>
    <col min="3075" max="3075" width="0" style="29" hidden="1" customWidth="1"/>
    <col min="3076" max="3076" width="10" style="29" customWidth="1"/>
    <col min="3077" max="3077" width="10.85546875" style="29" customWidth="1"/>
    <col min="3078" max="3078" width="11.85546875" style="29" customWidth="1"/>
    <col min="3079" max="3079" width="9.85546875" style="29" customWidth="1"/>
    <col min="3080" max="3080" width="12.7109375" style="29" customWidth="1"/>
    <col min="3081" max="3081" width="9.140625" style="29" customWidth="1"/>
    <col min="3082" max="3328" width="9" style="29"/>
    <col min="3329" max="3329" width="4.5703125" style="29" customWidth="1"/>
    <col min="3330" max="3330" width="21" style="29" customWidth="1"/>
    <col min="3331" max="3331" width="0" style="29" hidden="1" customWidth="1"/>
    <col min="3332" max="3332" width="10" style="29" customWidth="1"/>
    <col min="3333" max="3333" width="10.85546875" style="29" customWidth="1"/>
    <col min="3334" max="3334" width="11.85546875" style="29" customWidth="1"/>
    <col min="3335" max="3335" width="9.85546875" style="29" customWidth="1"/>
    <col min="3336" max="3336" width="12.7109375" style="29" customWidth="1"/>
    <col min="3337" max="3337" width="9.140625" style="29" customWidth="1"/>
    <col min="3338" max="3584" width="9" style="29"/>
    <col min="3585" max="3585" width="4.5703125" style="29" customWidth="1"/>
    <col min="3586" max="3586" width="21" style="29" customWidth="1"/>
    <col min="3587" max="3587" width="0" style="29" hidden="1" customWidth="1"/>
    <col min="3588" max="3588" width="10" style="29" customWidth="1"/>
    <col min="3589" max="3589" width="10.85546875" style="29" customWidth="1"/>
    <col min="3590" max="3590" width="11.85546875" style="29" customWidth="1"/>
    <col min="3591" max="3591" width="9.85546875" style="29" customWidth="1"/>
    <col min="3592" max="3592" width="12.7109375" style="29" customWidth="1"/>
    <col min="3593" max="3593" width="9.140625" style="29" customWidth="1"/>
    <col min="3594" max="3840" width="9" style="29"/>
    <col min="3841" max="3841" width="4.5703125" style="29" customWidth="1"/>
    <col min="3842" max="3842" width="21" style="29" customWidth="1"/>
    <col min="3843" max="3843" width="0" style="29" hidden="1" customWidth="1"/>
    <col min="3844" max="3844" width="10" style="29" customWidth="1"/>
    <col min="3845" max="3845" width="10.85546875" style="29" customWidth="1"/>
    <col min="3846" max="3846" width="11.85546875" style="29" customWidth="1"/>
    <col min="3847" max="3847" width="9.85546875" style="29" customWidth="1"/>
    <col min="3848" max="3848" width="12.7109375" style="29" customWidth="1"/>
    <col min="3849" max="3849" width="9.140625" style="29" customWidth="1"/>
    <col min="3850" max="4096" width="9" style="29"/>
    <col min="4097" max="4097" width="4.5703125" style="29" customWidth="1"/>
    <col min="4098" max="4098" width="21" style="29" customWidth="1"/>
    <col min="4099" max="4099" width="0" style="29" hidden="1" customWidth="1"/>
    <col min="4100" max="4100" width="10" style="29" customWidth="1"/>
    <col min="4101" max="4101" width="10.85546875" style="29" customWidth="1"/>
    <col min="4102" max="4102" width="11.85546875" style="29" customWidth="1"/>
    <col min="4103" max="4103" width="9.85546875" style="29" customWidth="1"/>
    <col min="4104" max="4104" width="12.7109375" style="29" customWidth="1"/>
    <col min="4105" max="4105" width="9.140625" style="29" customWidth="1"/>
    <col min="4106" max="4352" width="9" style="29"/>
    <col min="4353" max="4353" width="4.5703125" style="29" customWidth="1"/>
    <col min="4354" max="4354" width="21" style="29" customWidth="1"/>
    <col min="4355" max="4355" width="0" style="29" hidden="1" customWidth="1"/>
    <col min="4356" max="4356" width="10" style="29" customWidth="1"/>
    <col min="4357" max="4357" width="10.85546875" style="29" customWidth="1"/>
    <col min="4358" max="4358" width="11.85546875" style="29" customWidth="1"/>
    <col min="4359" max="4359" width="9.85546875" style="29" customWidth="1"/>
    <col min="4360" max="4360" width="12.7109375" style="29" customWidth="1"/>
    <col min="4361" max="4361" width="9.140625" style="29" customWidth="1"/>
    <col min="4362" max="4608" width="9" style="29"/>
    <col min="4609" max="4609" width="4.5703125" style="29" customWidth="1"/>
    <col min="4610" max="4610" width="21" style="29" customWidth="1"/>
    <col min="4611" max="4611" width="0" style="29" hidden="1" customWidth="1"/>
    <col min="4612" max="4612" width="10" style="29" customWidth="1"/>
    <col min="4613" max="4613" width="10.85546875" style="29" customWidth="1"/>
    <col min="4614" max="4614" width="11.85546875" style="29" customWidth="1"/>
    <col min="4615" max="4615" width="9.85546875" style="29" customWidth="1"/>
    <col min="4616" max="4616" width="12.7109375" style="29" customWidth="1"/>
    <col min="4617" max="4617" width="9.140625" style="29" customWidth="1"/>
    <col min="4618" max="4864" width="9" style="29"/>
    <col min="4865" max="4865" width="4.5703125" style="29" customWidth="1"/>
    <col min="4866" max="4866" width="21" style="29" customWidth="1"/>
    <col min="4867" max="4867" width="0" style="29" hidden="1" customWidth="1"/>
    <col min="4868" max="4868" width="10" style="29" customWidth="1"/>
    <col min="4869" max="4869" width="10.85546875" style="29" customWidth="1"/>
    <col min="4870" max="4870" width="11.85546875" style="29" customWidth="1"/>
    <col min="4871" max="4871" width="9.85546875" style="29" customWidth="1"/>
    <col min="4872" max="4872" width="12.7109375" style="29" customWidth="1"/>
    <col min="4873" max="4873" width="9.140625" style="29" customWidth="1"/>
    <col min="4874" max="5120" width="9" style="29"/>
    <col min="5121" max="5121" width="4.5703125" style="29" customWidth="1"/>
    <col min="5122" max="5122" width="21" style="29" customWidth="1"/>
    <col min="5123" max="5123" width="0" style="29" hidden="1" customWidth="1"/>
    <col min="5124" max="5124" width="10" style="29" customWidth="1"/>
    <col min="5125" max="5125" width="10.85546875" style="29" customWidth="1"/>
    <col min="5126" max="5126" width="11.85546875" style="29" customWidth="1"/>
    <col min="5127" max="5127" width="9.85546875" style="29" customWidth="1"/>
    <col min="5128" max="5128" width="12.7109375" style="29" customWidth="1"/>
    <col min="5129" max="5129" width="9.140625" style="29" customWidth="1"/>
    <col min="5130" max="5376" width="9" style="29"/>
    <col min="5377" max="5377" width="4.5703125" style="29" customWidth="1"/>
    <col min="5378" max="5378" width="21" style="29" customWidth="1"/>
    <col min="5379" max="5379" width="0" style="29" hidden="1" customWidth="1"/>
    <col min="5380" max="5380" width="10" style="29" customWidth="1"/>
    <col min="5381" max="5381" width="10.85546875" style="29" customWidth="1"/>
    <col min="5382" max="5382" width="11.85546875" style="29" customWidth="1"/>
    <col min="5383" max="5383" width="9.85546875" style="29" customWidth="1"/>
    <col min="5384" max="5384" width="12.7109375" style="29" customWidth="1"/>
    <col min="5385" max="5385" width="9.140625" style="29" customWidth="1"/>
    <col min="5386" max="5632" width="9" style="29"/>
    <col min="5633" max="5633" width="4.5703125" style="29" customWidth="1"/>
    <col min="5634" max="5634" width="21" style="29" customWidth="1"/>
    <col min="5635" max="5635" width="0" style="29" hidden="1" customWidth="1"/>
    <col min="5636" max="5636" width="10" style="29" customWidth="1"/>
    <col min="5637" max="5637" width="10.85546875" style="29" customWidth="1"/>
    <col min="5638" max="5638" width="11.85546875" style="29" customWidth="1"/>
    <col min="5639" max="5639" width="9.85546875" style="29" customWidth="1"/>
    <col min="5640" max="5640" width="12.7109375" style="29" customWidth="1"/>
    <col min="5641" max="5641" width="9.140625" style="29" customWidth="1"/>
    <col min="5642" max="5888" width="9" style="29"/>
    <col min="5889" max="5889" width="4.5703125" style="29" customWidth="1"/>
    <col min="5890" max="5890" width="21" style="29" customWidth="1"/>
    <col min="5891" max="5891" width="0" style="29" hidden="1" customWidth="1"/>
    <col min="5892" max="5892" width="10" style="29" customWidth="1"/>
    <col min="5893" max="5893" width="10.85546875" style="29" customWidth="1"/>
    <col min="5894" max="5894" width="11.85546875" style="29" customWidth="1"/>
    <col min="5895" max="5895" width="9.85546875" style="29" customWidth="1"/>
    <col min="5896" max="5896" width="12.7109375" style="29" customWidth="1"/>
    <col min="5897" max="5897" width="9.140625" style="29" customWidth="1"/>
    <col min="5898" max="6144" width="9" style="29"/>
    <col min="6145" max="6145" width="4.5703125" style="29" customWidth="1"/>
    <col min="6146" max="6146" width="21" style="29" customWidth="1"/>
    <col min="6147" max="6147" width="0" style="29" hidden="1" customWidth="1"/>
    <col min="6148" max="6148" width="10" style="29" customWidth="1"/>
    <col min="6149" max="6149" width="10.85546875" style="29" customWidth="1"/>
    <col min="6150" max="6150" width="11.85546875" style="29" customWidth="1"/>
    <col min="6151" max="6151" width="9.85546875" style="29" customWidth="1"/>
    <col min="6152" max="6152" width="12.7109375" style="29" customWidth="1"/>
    <col min="6153" max="6153" width="9.140625" style="29" customWidth="1"/>
    <col min="6154" max="6400" width="9" style="29"/>
    <col min="6401" max="6401" width="4.5703125" style="29" customWidth="1"/>
    <col min="6402" max="6402" width="21" style="29" customWidth="1"/>
    <col min="6403" max="6403" width="0" style="29" hidden="1" customWidth="1"/>
    <col min="6404" max="6404" width="10" style="29" customWidth="1"/>
    <col min="6405" max="6405" width="10.85546875" style="29" customWidth="1"/>
    <col min="6406" max="6406" width="11.85546875" style="29" customWidth="1"/>
    <col min="6407" max="6407" width="9.85546875" style="29" customWidth="1"/>
    <col min="6408" max="6408" width="12.7109375" style="29" customWidth="1"/>
    <col min="6409" max="6409" width="9.140625" style="29" customWidth="1"/>
    <col min="6410" max="6656" width="9" style="29"/>
    <col min="6657" max="6657" width="4.5703125" style="29" customWidth="1"/>
    <col min="6658" max="6658" width="21" style="29" customWidth="1"/>
    <col min="6659" max="6659" width="0" style="29" hidden="1" customWidth="1"/>
    <col min="6660" max="6660" width="10" style="29" customWidth="1"/>
    <col min="6661" max="6661" width="10.85546875" style="29" customWidth="1"/>
    <col min="6662" max="6662" width="11.85546875" style="29" customWidth="1"/>
    <col min="6663" max="6663" width="9.85546875" style="29" customWidth="1"/>
    <col min="6664" max="6664" width="12.7109375" style="29" customWidth="1"/>
    <col min="6665" max="6665" width="9.140625" style="29" customWidth="1"/>
    <col min="6666" max="6912" width="9" style="29"/>
    <col min="6913" max="6913" width="4.5703125" style="29" customWidth="1"/>
    <col min="6914" max="6914" width="21" style="29" customWidth="1"/>
    <col min="6915" max="6915" width="0" style="29" hidden="1" customWidth="1"/>
    <col min="6916" max="6916" width="10" style="29" customWidth="1"/>
    <col min="6917" max="6917" width="10.85546875" style="29" customWidth="1"/>
    <col min="6918" max="6918" width="11.85546875" style="29" customWidth="1"/>
    <col min="6919" max="6919" width="9.85546875" style="29" customWidth="1"/>
    <col min="6920" max="6920" width="12.7109375" style="29" customWidth="1"/>
    <col min="6921" max="6921" width="9.140625" style="29" customWidth="1"/>
    <col min="6922" max="7168" width="9" style="29"/>
    <col min="7169" max="7169" width="4.5703125" style="29" customWidth="1"/>
    <col min="7170" max="7170" width="21" style="29" customWidth="1"/>
    <col min="7171" max="7171" width="0" style="29" hidden="1" customWidth="1"/>
    <col min="7172" max="7172" width="10" style="29" customWidth="1"/>
    <col min="7173" max="7173" width="10.85546875" style="29" customWidth="1"/>
    <col min="7174" max="7174" width="11.85546875" style="29" customWidth="1"/>
    <col min="7175" max="7175" width="9.85546875" style="29" customWidth="1"/>
    <col min="7176" max="7176" width="12.7109375" style="29" customWidth="1"/>
    <col min="7177" max="7177" width="9.140625" style="29" customWidth="1"/>
    <col min="7178" max="7424" width="9" style="29"/>
    <col min="7425" max="7425" width="4.5703125" style="29" customWidth="1"/>
    <col min="7426" max="7426" width="21" style="29" customWidth="1"/>
    <col min="7427" max="7427" width="0" style="29" hidden="1" customWidth="1"/>
    <col min="7428" max="7428" width="10" style="29" customWidth="1"/>
    <col min="7429" max="7429" width="10.85546875" style="29" customWidth="1"/>
    <col min="7430" max="7430" width="11.85546875" style="29" customWidth="1"/>
    <col min="7431" max="7431" width="9.85546875" style="29" customWidth="1"/>
    <col min="7432" max="7432" width="12.7109375" style="29" customWidth="1"/>
    <col min="7433" max="7433" width="9.140625" style="29" customWidth="1"/>
    <col min="7434" max="7680" width="9" style="29"/>
    <col min="7681" max="7681" width="4.5703125" style="29" customWidth="1"/>
    <col min="7682" max="7682" width="21" style="29" customWidth="1"/>
    <col min="7683" max="7683" width="0" style="29" hidden="1" customWidth="1"/>
    <col min="7684" max="7684" width="10" style="29" customWidth="1"/>
    <col min="7685" max="7685" width="10.85546875" style="29" customWidth="1"/>
    <col min="7686" max="7686" width="11.85546875" style="29" customWidth="1"/>
    <col min="7687" max="7687" width="9.85546875" style="29" customWidth="1"/>
    <col min="7688" max="7688" width="12.7109375" style="29" customWidth="1"/>
    <col min="7689" max="7689" width="9.140625" style="29" customWidth="1"/>
    <col min="7690" max="7936" width="9" style="29"/>
    <col min="7937" max="7937" width="4.5703125" style="29" customWidth="1"/>
    <col min="7938" max="7938" width="21" style="29" customWidth="1"/>
    <col min="7939" max="7939" width="0" style="29" hidden="1" customWidth="1"/>
    <col min="7940" max="7940" width="10" style="29" customWidth="1"/>
    <col min="7941" max="7941" width="10.85546875" style="29" customWidth="1"/>
    <col min="7942" max="7942" width="11.85546875" style="29" customWidth="1"/>
    <col min="7943" max="7943" width="9.85546875" style="29" customWidth="1"/>
    <col min="7944" max="7944" width="12.7109375" style="29" customWidth="1"/>
    <col min="7945" max="7945" width="9.140625" style="29" customWidth="1"/>
    <col min="7946" max="8192" width="9" style="29"/>
    <col min="8193" max="8193" width="4.5703125" style="29" customWidth="1"/>
    <col min="8194" max="8194" width="21" style="29" customWidth="1"/>
    <col min="8195" max="8195" width="0" style="29" hidden="1" customWidth="1"/>
    <col min="8196" max="8196" width="10" style="29" customWidth="1"/>
    <col min="8197" max="8197" width="10.85546875" style="29" customWidth="1"/>
    <col min="8198" max="8198" width="11.85546875" style="29" customWidth="1"/>
    <col min="8199" max="8199" width="9.85546875" style="29" customWidth="1"/>
    <col min="8200" max="8200" width="12.7109375" style="29" customWidth="1"/>
    <col min="8201" max="8201" width="9.140625" style="29" customWidth="1"/>
    <col min="8202" max="8448" width="9" style="29"/>
    <col min="8449" max="8449" width="4.5703125" style="29" customWidth="1"/>
    <col min="8450" max="8450" width="21" style="29" customWidth="1"/>
    <col min="8451" max="8451" width="0" style="29" hidden="1" customWidth="1"/>
    <col min="8452" max="8452" width="10" style="29" customWidth="1"/>
    <col min="8453" max="8453" width="10.85546875" style="29" customWidth="1"/>
    <col min="8454" max="8454" width="11.85546875" style="29" customWidth="1"/>
    <col min="8455" max="8455" width="9.85546875" style="29" customWidth="1"/>
    <col min="8456" max="8456" width="12.7109375" style="29" customWidth="1"/>
    <col min="8457" max="8457" width="9.140625" style="29" customWidth="1"/>
    <col min="8458" max="8704" width="9" style="29"/>
    <col min="8705" max="8705" width="4.5703125" style="29" customWidth="1"/>
    <col min="8706" max="8706" width="21" style="29" customWidth="1"/>
    <col min="8707" max="8707" width="0" style="29" hidden="1" customWidth="1"/>
    <col min="8708" max="8708" width="10" style="29" customWidth="1"/>
    <col min="8709" max="8709" width="10.85546875" style="29" customWidth="1"/>
    <col min="8710" max="8710" width="11.85546875" style="29" customWidth="1"/>
    <col min="8711" max="8711" width="9.85546875" style="29" customWidth="1"/>
    <col min="8712" max="8712" width="12.7109375" style="29" customWidth="1"/>
    <col min="8713" max="8713" width="9.140625" style="29" customWidth="1"/>
    <col min="8714" max="8960" width="9" style="29"/>
    <col min="8961" max="8961" width="4.5703125" style="29" customWidth="1"/>
    <col min="8962" max="8962" width="21" style="29" customWidth="1"/>
    <col min="8963" max="8963" width="0" style="29" hidden="1" customWidth="1"/>
    <col min="8964" max="8964" width="10" style="29" customWidth="1"/>
    <col min="8965" max="8965" width="10.85546875" style="29" customWidth="1"/>
    <col min="8966" max="8966" width="11.85546875" style="29" customWidth="1"/>
    <col min="8967" max="8967" width="9.85546875" style="29" customWidth="1"/>
    <col min="8968" max="8968" width="12.7109375" style="29" customWidth="1"/>
    <col min="8969" max="8969" width="9.140625" style="29" customWidth="1"/>
    <col min="8970" max="9216" width="9" style="29"/>
    <col min="9217" max="9217" width="4.5703125" style="29" customWidth="1"/>
    <col min="9218" max="9218" width="21" style="29" customWidth="1"/>
    <col min="9219" max="9219" width="0" style="29" hidden="1" customWidth="1"/>
    <col min="9220" max="9220" width="10" style="29" customWidth="1"/>
    <col min="9221" max="9221" width="10.85546875" style="29" customWidth="1"/>
    <col min="9222" max="9222" width="11.85546875" style="29" customWidth="1"/>
    <col min="9223" max="9223" width="9.85546875" style="29" customWidth="1"/>
    <col min="9224" max="9224" width="12.7109375" style="29" customWidth="1"/>
    <col min="9225" max="9225" width="9.140625" style="29" customWidth="1"/>
    <col min="9226" max="9472" width="9" style="29"/>
    <col min="9473" max="9473" width="4.5703125" style="29" customWidth="1"/>
    <col min="9474" max="9474" width="21" style="29" customWidth="1"/>
    <col min="9475" max="9475" width="0" style="29" hidden="1" customWidth="1"/>
    <col min="9476" max="9476" width="10" style="29" customWidth="1"/>
    <col min="9477" max="9477" width="10.85546875" style="29" customWidth="1"/>
    <col min="9478" max="9478" width="11.85546875" style="29" customWidth="1"/>
    <col min="9479" max="9479" width="9.85546875" style="29" customWidth="1"/>
    <col min="9480" max="9480" width="12.7109375" style="29" customWidth="1"/>
    <col min="9481" max="9481" width="9.140625" style="29" customWidth="1"/>
    <col min="9482" max="9728" width="9" style="29"/>
    <col min="9729" max="9729" width="4.5703125" style="29" customWidth="1"/>
    <col min="9730" max="9730" width="21" style="29" customWidth="1"/>
    <col min="9731" max="9731" width="0" style="29" hidden="1" customWidth="1"/>
    <col min="9732" max="9732" width="10" style="29" customWidth="1"/>
    <col min="9733" max="9733" width="10.85546875" style="29" customWidth="1"/>
    <col min="9734" max="9734" width="11.85546875" style="29" customWidth="1"/>
    <col min="9735" max="9735" width="9.85546875" style="29" customWidth="1"/>
    <col min="9736" max="9736" width="12.7109375" style="29" customWidth="1"/>
    <col min="9737" max="9737" width="9.140625" style="29" customWidth="1"/>
    <col min="9738" max="9984" width="9" style="29"/>
    <col min="9985" max="9985" width="4.5703125" style="29" customWidth="1"/>
    <col min="9986" max="9986" width="21" style="29" customWidth="1"/>
    <col min="9987" max="9987" width="0" style="29" hidden="1" customWidth="1"/>
    <col min="9988" max="9988" width="10" style="29" customWidth="1"/>
    <col min="9989" max="9989" width="10.85546875" style="29" customWidth="1"/>
    <col min="9990" max="9990" width="11.85546875" style="29" customWidth="1"/>
    <col min="9991" max="9991" width="9.85546875" style="29" customWidth="1"/>
    <col min="9992" max="9992" width="12.7109375" style="29" customWidth="1"/>
    <col min="9993" max="9993" width="9.140625" style="29" customWidth="1"/>
    <col min="9994" max="10240" width="9" style="29"/>
    <col min="10241" max="10241" width="4.5703125" style="29" customWidth="1"/>
    <col min="10242" max="10242" width="21" style="29" customWidth="1"/>
    <col min="10243" max="10243" width="0" style="29" hidden="1" customWidth="1"/>
    <col min="10244" max="10244" width="10" style="29" customWidth="1"/>
    <col min="10245" max="10245" width="10.85546875" style="29" customWidth="1"/>
    <col min="10246" max="10246" width="11.85546875" style="29" customWidth="1"/>
    <col min="10247" max="10247" width="9.85546875" style="29" customWidth="1"/>
    <col min="10248" max="10248" width="12.7109375" style="29" customWidth="1"/>
    <col min="10249" max="10249" width="9.140625" style="29" customWidth="1"/>
    <col min="10250" max="10496" width="9" style="29"/>
    <col min="10497" max="10497" width="4.5703125" style="29" customWidth="1"/>
    <col min="10498" max="10498" width="21" style="29" customWidth="1"/>
    <col min="10499" max="10499" width="0" style="29" hidden="1" customWidth="1"/>
    <col min="10500" max="10500" width="10" style="29" customWidth="1"/>
    <col min="10501" max="10501" width="10.85546875" style="29" customWidth="1"/>
    <col min="10502" max="10502" width="11.85546875" style="29" customWidth="1"/>
    <col min="10503" max="10503" width="9.85546875" style="29" customWidth="1"/>
    <col min="10504" max="10504" width="12.7109375" style="29" customWidth="1"/>
    <col min="10505" max="10505" width="9.140625" style="29" customWidth="1"/>
    <col min="10506" max="10752" width="9" style="29"/>
    <col min="10753" max="10753" width="4.5703125" style="29" customWidth="1"/>
    <col min="10754" max="10754" width="21" style="29" customWidth="1"/>
    <col min="10755" max="10755" width="0" style="29" hidden="1" customWidth="1"/>
    <col min="10756" max="10756" width="10" style="29" customWidth="1"/>
    <col min="10757" max="10757" width="10.85546875" style="29" customWidth="1"/>
    <col min="10758" max="10758" width="11.85546875" style="29" customWidth="1"/>
    <col min="10759" max="10759" width="9.85546875" style="29" customWidth="1"/>
    <col min="10760" max="10760" width="12.7109375" style="29" customWidth="1"/>
    <col min="10761" max="10761" width="9.140625" style="29" customWidth="1"/>
    <col min="10762" max="11008" width="9" style="29"/>
    <col min="11009" max="11009" width="4.5703125" style="29" customWidth="1"/>
    <col min="11010" max="11010" width="21" style="29" customWidth="1"/>
    <col min="11011" max="11011" width="0" style="29" hidden="1" customWidth="1"/>
    <col min="11012" max="11012" width="10" style="29" customWidth="1"/>
    <col min="11013" max="11013" width="10.85546875" style="29" customWidth="1"/>
    <col min="11014" max="11014" width="11.85546875" style="29" customWidth="1"/>
    <col min="11015" max="11015" width="9.85546875" style="29" customWidth="1"/>
    <col min="11016" max="11016" width="12.7109375" style="29" customWidth="1"/>
    <col min="11017" max="11017" width="9.140625" style="29" customWidth="1"/>
    <col min="11018" max="11264" width="9" style="29"/>
    <col min="11265" max="11265" width="4.5703125" style="29" customWidth="1"/>
    <col min="11266" max="11266" width="21" style="29" customWidth="1"/>
    <col min="11267" max="11267" width="0" style="29" hidden="1" customWidth="1"/>
    <col min="11268" max="11268" width="10" style="29" customWidth="1"/>
    <col min="11269" max="11269" width="10.85546875" style="29" customWidth="1"/>
    <col min="11270" max="11270" width="11.85546875" style="29" customWidth="1"/>
    <col min="11271" max="11271" width="9.85546875" style="29" customWidth="1"/>
    <col min="11272" max="11272" width="12.7109375" style="29" customWidth="1"/>
    <col min="11273" max="11273" width="9.140625" style="29" customWidth="1"/>
    <col min="11274" max="11520" width="9" style="29"/>
    <col min="11521" max="11521" width="4.5703125" style="29" customWidth="1"/>
    <col min="11522" max="11522" width="21" style="29" customWidth="1"/>
    <col min="11523" max="11523" width="0" style="29" hidden="1" customWidth="1"/>
    <col min="11524" max="11524" width="10" style="29" customWidth="1"/>
    <col min="11525" max="11525" width="10.85546875" style="29" customWidth="1"/>
    <col min="11526" max="11526" width="11.85546875" style="29" customWidth="1"/>
    <col min="11527" max="11527" width="9.85546875" style="29" customWidth="1"/>
    <col min="11528" max="11528" width="12.7109375" style="29" customWidth="1"/>
    <col min="11529" max="11529" width="9.140625" style="29" customWidth="1"/>
    <col min="11530" max="11776" width="9" style="29"/>
    <col min="11777" max="11777" width="4.5703125" style="29" customWidth="1"/>
    <col min="11778" max="11778" width="21" style="29" customWidth="1"/>
    <col min="11779" max="11779" width="0" style="29" hidden="1" customWidth="1"/>
    <col min="11780" max="11780" width="10" style="29" customWidth="1"/>
    <col min="11781" max="11781" width="10.85546875" style="29" customWidth="1"/>
    <col min="11782" max="11782" width="11.85546875" style="29" customWidth="1"/>
    <col min="11783" max="11783" width="9.85546875" style="29" customWidth="1"/>
    <col min="11784" max="11784" width="12.7109375" style="29" customWidth="1"/>
    <col min="11785" max="11785" width="9.140625" style="29" customWidth="1"/>
    <col min="11786" max="12032" width="9" style="29"/>
    <col min="12033" max="12033" width="4.5703125" style="29" customWidth="1"/>
    <col min="12034" max="12034" width="21" style="29" customWidth="1"/>
    <col min="12035" max="12035" width="0" style="29" hidden="1" customWidth="1"/>
    <col min="12036" max="12036" width="10" style="29" customWidth="1"/>
    <col min="12037" max="12037" width="10.85546875" style="29" customWidth="1"/>
    <col min="12038" max="12038" width="11.85546875" style="29" customWidth="1"/>
    <col min="12039" max="12039" width="9.85546875" style="29" customWidth="1"/>
    <col min="12040" max="12040" width="12.7109375" style="29" customWidth="1"/>
    <col min="12041" max="12041" width="9.140625" style="29" customWidth="1"/>
    <col min="12042" max="12288" width="9" style="29"/>
    <col min="12289" max="12289" width="4.5703125" style="29" customWidth="1"/>
    <col min="12290" max="12290" width="21" style="29" customWidth="1"/>
    <col min="12291" max="12291" width="0" style="29" hidden="1" customWidth="1"/>
    <col min="12292" max="12292" width="10" style="29" customWidth="1"/>
    <col min="12293" max="12293" width="10.85546875" style="29" customWidth="1"/>
    <col min="12294" max="12294" width="11.85546875" style="29" customWidth="1"/>
    <col min="12295" max="12295" width="9.85546875" style="29" customWidth="1"/>
    <col min="12296" max="12296" width="12.7109375" style="29" customWidth="1"/>
    <col min="12297" max="12297" width="9.140625" style="29" customWidth="1"/>
    <col min="12298" max="12544" width="9" style="29"/>
    <col min="12545" max="12545" width="4.5703125" style="29" customWidth="1"/>
    <col min="12546" max="12546" width="21" style="29" customWidth="1"/>
    <col min="12547" max="12547" width="0" style="29" hidden="1" customWidth="1"/>
    <col min="12548" max="12548" width="10" style="29" customWidth="1"/>
    <col min="12549" max="12549" width="10.85546875" style="29" customWidth="1"/>
    <col min="12550" max="12550" width="11.85546875" style="29" customWidth="1"/>
    <col min="12551" max="12551" width="9.85546875" style="29" customWidth="1"/>
    <col min="12552" max="12552" width="12.7109375" style="29" customWidth="1"/>
    <col min="12553" max="12553" width="9.140625" style="29" customWidth="1"/>
    <col min="12554" max="12800" width="9" style="29"/>
    <col min="12801" max="12801" width="4.5703125" style="29" customWidth="1"/>
    <col min="12802" max="12802" width="21" style="29" customWidth="1"/>
    <col min="12803" max="12803" width="0" style="29" hidden="1" customWidth="1"/>
    <col min="12804" max="12804" width="10" style="29" customWidth="1"/>
    <col min="12805" max="12805" width="10.85546875" style="29" customWidth="1"/>
    <col min="12806" max="12806" width="11.85546875" style="29" customWidth="1"/>
    <col min="12807" max="12807" width="9.85546875" style="29" customWidth="1"/>
    <col min="12808" max="12808" width="12.7109375" style="29" customWidth="1"/>
    <col min="12809" max="12809" width="9.140625" style="29" customWidth="1"/>
    <col min="12810" max="13056" width="9" style="29"/>
    <col min="13057" max="13057" width="4.5703125" style="29" customWidth="1"/>
    <col min="13058" max="13058" width="21" style="29" customWidth="1"/>
    <col min="13059" max="13059" width="0" style="29" hidden="1" customWidth="1"/>
    <col min="13060" max="13060" width="10" style="29" customWidth="1"/>
    <col min="13061" max="13061" width="10.85546875" style="29" customWidth="1"/>
    <col min="13062" max="13062" width="11.85546875" style="29" customWidth="1"/>
    <col min="13063" max="13063" width="9.85546875" style="29" customWidth="1"/>
    <col min="13064" max="13064" width="12.7109375" style="29" customWidth="1"/>
    <col min="13065" max="13065" width="9.140625" style="29" customWidth="1"/>
    <col min="13066" max="13312" width="9" style="29"/>
    <col min="13313" max="13313" width="4.5703125" style="29" customWidth="1"/>
    <col min="13314" max="13314" width="21" style="29" customWidth="1"/>
    <col min="13315" max="13315" width="0" style="29" hidden="1" customWidth="1"/>
    <col min="13316" max="13316" width="10" style="29" customWidth="1"/>
    <col min="13317" max="13317" width="10.85546875" style="29" customWidth="1"/>
    <col min="13318" max="13318" width="11.85546875" style="29" customWidth="1"/>
    <col min="13319" max="13319" width="9.85546875" style="29" customWidth="1"/>
    <col min="13320" max="13320" width="12.7109375" style="29" customWidth="1"/>
    <col min="13321" max="13321" width="9.140625" style="29" customWidth="1"/>
    <col min="13322" max="13568" width="9" style="29"/>
    <col min="13569" max="13569" width="4.5703125" style="29" customWidth="1"/>
    <col min="13570" max="13570" width="21" style="29" customWidth="1"/>
    <col min="13571" max="13571" width="0" style="29" hidden="1" customWidth="1"/>
    <col min="13572" max="13572" width="10" style="29" customWidth="1"/>
    <col min="13573" max="13573" width="10.85546875" style="29" customWidth="1"/>
    <col min="13574" max="13574" width="11.85546875" style="29" customWidth="1"/>
    <col min="13575" max="13575" width="9.85546875" style="29" customWidth="1"/>
    <col min="13576" max="13576" width="12.7109375" style="29" customWidth="1"/>
    <col min="13577" max="13577" width="9.140625" style="29" customWidth="1"/>
    <col min="13578" max="13824" width="9" style="29"/>
    <col min="13825" max="13825" width="4.5703125" style="29" customWidth="1"/>
    <col min="13826" max="13826" width="21" style="29" customWidth="1"/>
    <col min="13827" max="13827" width="0" style="29" hidden="1" customWidth="1"/>
    <col min="13828" max="13828" width="10" style="29" customWidth="1"/>
    <col min="13829" max="13829" width="10.85546875" style="29" customWidth="1"/>
    <col min="13830" max="13830" width="11.85546875" style="29" customWidth="1"/>
    <col min="13831" max="13831" width="9.85546875" style="29" customWidth="1"/>
    <col min="13832" max="13832" width="12.7109375" style="29" customWidth="1"/>
    <col min="13833" max="13833" width="9.140625" style="29" customWidth="1"/>
    <col min="13834" max="14080" width="9" style="29"/>
    <col min="14081" max="14081" width="4.5703125" style="29" customWidth="1"/>
    <col min="14082" max="14082" width="21" style="29" customWidth="1"/>
    <col min="14083" max="14083" width="0" style="29" hidden="1" customWidth="1"/>
    <col min="14084" max="14084" width="10" style="29" customWidth="1"/>
    <col min="14085" max="14085" width="10.85546875" style="29" customWidth="1"/>
    <col min="14086" max="14086" width="11.85546875" style="29" customWidth="1"/>
    <col min="14087" max="14087" width="9.85546875" style="29" customWidth="1"/>
    <col min="14088" max="14088" width="12.7109375" style="29" customWidth="1"/>
    <col min="14089" max="14089" width="9.140625" style="29" customWidth="1"/>
    <col min="14090" max="14336" width="9" style="29"/>
    <col min="14337" max="14337" width="4.5703125" style="29" customWidth="1"/>
    <col min="14338" max="14338" width="21" style="29" customWidth="1"/>
    <col min="14339" max="14339" width="0" style="29" hidden="1" customWidth="1"/>
    <col min="14340" max="14340" width="10" style="29" customWidth="1"/>
    <col min="14341" max="14341" width="10.85546875" style="29" customWidth="1"/>
    <col min="14342" max="14342" width="11.85546875" style="29" customWidth="1"/>
    <col min="14343" max="14343" width="9.85546875" style="29" customWidth="1"/>
    <col min="14344" max="14344" width="12.7109375" style="29" customWidth="1"/>
    <col min="14345" max="14345" width="9.140625" style="29" customWidth="1"/>
    <col min="14346" max="14592" width="9" style="29"/>
    <col min="14593" max="14593" width="4.5703125" style="29" customWidth="1"/>
    <col min="14594" max="14594" width="21" style="29" customWidth="1"/>
    <col min="14595" max="14595" width="0" style="29" hidden="1" customWidth="1"/>
    <col min="14596" max="14596" width="10" style="29" customWidth="1"/>
    <col min="14597" max="14597" width="10.85546875" style="29" customWidth="1"/>
    <col min="14598" max="14598" width="11.85546875" style="29" customWidth="1"/>
    <col min="14599" max="14599" width="9.85546875" style="29" customWidth="1"/>
    <col min="14600" max="14600" width="12.7109375" style="29" customWidth="1"/>
    <col min="14601" max="14601" width="9.140625" style="29" customWidth="1"/>
    <col min="14602" max="14848" width="9" style="29"/>
    <col min="14849" max="14849" width="4.5703125" style="29" customWidth="1"/>
    <col min="14850" max="14850" width="21" style="29" customWidth="1"/>
    <col min="14851" max="14851" width="0" style="29" hidden="1" customWidth="1"/>
    <col min="14852" max="14852" width="10" style="29" customWidth="1"/>
    <col min="14853" max="14853" width="10.85546875" style="29" customWidth="1"/>
    <col min="14854" max="14854" width="11.85546875" style="29" customWidth="1"/>
    <col min="14855" max="14855" width="9.85546875" style="29" customWidth="1"/>
    <col min="14856" max="14856" width="12.7109375" style="29" customWidth="1"/>
    <col min="14857" max="14857" width="9.140625" style="29" customWidth="1"/>
    <col min="14858" max="15104" width="9" style="29"/>
    <col min="15105" max="15105" width="4.5703125" style="29" customWidth="1"/>
    <col min="15106" max="15106" width="21" style="29" customWidth="1"/>
    <col min="15107" max="15107" width="0" style="29" hidden="1" customWidth="1"/>
    <col min="15108" max="15108" width="10" style="29" customWidth="1"/>
    <col min="15109" max="15109" width="10.85546875" style="29" customWidth="1"/>
    <col min="15110" max="15110" width="11.85546875" style="29" customWidth="1"/>
    <col min="15111" max="15111" width="9.85546875" style="29" customWidth="1"/>
    <col min="15112" max="15112" width="12.7109375" style="29" customWidth="1"/>
    <col min="15113" max="15113" width="9.140625" style="29" customWidth="1"/>
    <col min="15114" max="15360" width="9" style="29"/>
    <col min="15361" max="15361" width="4.5703125" style="29" customWidth="1"/>
    <col min="15362" max="15362" width="21" style="29" customWidth="1"/>
    <col min="15363" max="15363" width="0" style="29" hidden="1" customWidth="1"/>
    <col min="15364" max="15364" width="10" style="29" customWidth="1"/>
    <col min="15365" max="15365" width="10.85546875" style="29" customWidth="1"/>
    <col min="15366" max="15366" width="11.85546875" style="29" customWidth="1"/>
    <col min="15367" max="15367" width="9.85546875" style="29" customWidth="1"/>
    <col min="15368" max="15368" width="12.7109375" style="29" customWidth="1"/>
    <col min="15369" max="15369" width="9.140625" style="29" customWidth="1"/>
    <col min="15370" max="15616" width="9" style="29"/>
    <col min="15617" max="15617" width="4.5703125" style="29" customWidth="1"/>
    <col min="15618" max="15618" width="21" style="29" customWidth="1"/>
    <col min="15619" max="15619" width="0" style="29" hidden="1" customWidth="1"/>
    <col min="15620" max="15620" width="10" style="29" customWidth="1"/>
    <col min="15621" max="15621" width="10.85546875" style="29" customWidth="1"/>
    <col min="15622" max="15622" width="11.85546875" style="29" customWidth="1"/>
    <col min="15623" max="15623" width="9.85546875" style="29" customWidth="1"/>
    <col min="15624" max="15624" width="12.7109375" style="29" customWidth="1"/>
    <col min="15625" max="15625" width="9.140625" style="29" customWidth="1"/>
    <col min="15626" max="15872" width="9" style="29"/>
    <col min="15873" max="15873" width="4.5703125" style="29" customWidth="1"/>
    <col min="15874" max="15874" width="21" style="29" customWidth="1"/>
    <col min="15875" max="15875" width="0" style="29" hidden="1" customWidth="1"/>
    <col min="15876" max="15876" width="10" style="29" customWidth="1"/>
    <col min="15877" max="15877" width="10.85546875" style="29" customWidth="1"/>
    <col min="15878" max="15878" width="11.85546875" style="29" customWidth="1"/>
    <col min="15879" max="15879" width="9.85546875" style="29" customWidth="1"/>
    <col min="15880" max="15880" width="12.7109375" style="29" customWidth="1"/>
    <col min="15881" max="15881" width="9.140625" style="29" customWidth="1"/>
    <col min="15882" max="16128" width="9" style="29"/>
    <col min="16129" max="16129" width="4.5703125" style="29" customWidth="1"/>
    <col min="16130" max="16130" width="21" style="29" customWidth="1"/>
    <col min="16131" max="16131" width="0" style="29" hidden="1" customWidth="1"/>
    <col min="16132" max="16132" width="10" style="29" customWidth="1"/>
    <col min="16133" max="16133" width="10.85546875" style="29" customWidth="1"/>
    <col min="16134" max="16134" width="11.85546875" style="29" customWidth="1"/>
    <col min="16135" max="16135" width="9.85546875" style="29" customWidth="1"/>
    <col min="16136" max="16136" width="12.7109375" style="29" customWidth="1"/>
    <col min="16137" max="16137" width="9.140625" style="29" customWidth="1"/>
    <col min="16138" max="16384" width="9" style="29"/>
  </cols>
  <sheetData>
    <row r="1" spans="1:9">
      <c r="A1" s="38" t="s">
        <v>0</v>
      </c>
      <c r="H1" s="29" t="s">
        <v>50</v>
      </c>
    </row>
    <row r="2" spans="1:9">
      <c r="A2" s="39" t="s">
        <v>2</v>
      </c>
      <c r="B2" s="38" t="s">
        <v>51</v>
      </c>
    </row>
    <row r="3" spans="1:9">
      <c r="A3" s="39" t="s">
        <v>4</v>
      </c>
      <c r="B3" s="38" t="s">
        <v>262</v>
      </c>
    </row>
    <row r="4" spans="1:9">
      <c r="A4" s="39"/>
      <c r="B4" s="38"/>
    </row>
    <row r="5" spans="1:9" ht="18.75">
      <c r="A5" s="633" t="s">
        <v>53</v>
      </c>
      <c r="B5" s="633"/>
      <c r="C5" s="633"/>
      <c r="D5" s="633"/>
      <c r="E5" s="633"/>
      <c r="F5" s="633"/>
      <c r="G5" s="633"/>
      <c r="H5" s="633"/>
      <c r="I5" s="633"/>
    </row>
    <row r="6" spans="1:9" ht="18.75">
      <c r="A6" s="633" t="s">
        <v>310</v>
      </c>
      <c r="B6" s="633"/>
      <c r="C6" s="633"/>
      <c r="D6" s="633"/>
      <c r="E6" s="633"/>
      <c r="F6" s="633"/>
      <c r="G6" s="633"/>
      <c r="H6" s="633"/>
      <c r="I6" s="633"/>
    </row>
    <row r="8" spans="1:9" ht="26.25" customHeight="1">
      <c r="A8" s="634" t="s">
        <v>8</v>
      </c>
      <c r="B8" s="634" t="s">
        <v>9</v>
      </c>
      <c r="C8" s="634" t="s">
        <v>54</v>
      </c>
      <c r="D8" s="666" t="s">
        <v>137</v>
      </c>
      <c r="E8" s="667"/>
      <c r="F8" s="668"/>
      <c r="G8" s="634" t="s">
        <v>54</v>
      </c>
      <c r="H8" s="634" t="s">
        <v>138</v>
      </c>
      <c r="I8" s="634" t="s">
        <v>58</v>
      </c>
    </row>
    <row r="9" spans="1:9" ht="51" customHeight="1">
      <c r="A9" s="635"/>
      <c r="B9" s="635"/>
      <c r="C9" s="635"/>
      <c r="D9" s="40" t="s">
        <v>139</v>
      </c>
      <c r="E9" s="40" t="s">
        <v>140</v>
      </c>
      <c r="F9" s="40" t="s">
        <v>141</v>
      </c>
      <c r="G9" s="635"/>
      <c r="H9" s="635"/>
      <c r="I9" s="635"/>
    </row>
    <row r="10" spans="1:9" ht="21.75" hidden="1" customHeight="1">
      <c r="A10" s="479">
        <v>1</v>
      </c>
      <c r="B10" s="514" t="s">
        <v>69</v>
      </c>
      <c r="C10" s="251"/>
      <c r="D10" s="481">
        <v>0</v>
      </c>
      <c r="E10" s="481">
        <v>0</v>
      </c>
      <c r="F10" s="481">
        <f>E10+D10</f>
        <v>0</v>
      </c>
      <c r="G10" s="481">
        <v>0</v>
      </c>
      <c r="H10" s="481">
        <v>0</v>
      </c>
      <c r="I10" s="481"/>
    </row>
    <row r="11" spans="1:9" ht="21.75" customHeight="1">
      <c r="A11" s="479">
        <v>1</v>
      </c>
      <c r="B11" s="514" t="s">
        <v>308</v>
      </c>
      <c r="C11" s="251"/>
      <c r="D11" s="481">
        <f>'T.Trung KII'!M19</f>
        <v>139</v>
      </c>
      <c r="E11" s="481">
        <f>'T.Trung KII'!M26</f>
        <v>128.28863636363636</v>
      </c>
      <c r="F11" s="481">
        <f>E11+D11</f>
        <v>267.28863636363633</v>
      </c>
      <c r="G11" s="481">
        <v>248</v>
      </c>
      <c r="H11" s="481">
        <f>F11-G11</f>
        <v>19.288636363636328</v>
      </c>
      <c r="I11" s="481"/>
    </row>
    <row r="12" spans="1:9" ht="21.75" customHeight="1">
      <c r="A12" s="479">
        <v>2</v>
      </c>
      <c r="B12" s="514" t="s">
        <v>446</v>
      </c>
      <c r="C12" s="251"/>
      <c r="D12" s="481">
        <f>C.LinhKII!M19</f>
        <v>193.5</v>
      </c>
      <c r="E12" s="481">
        <f>C.LinhKII!M24</f>
        <v>74.900000000000006</v>
      </c>
      <c r="F12" s="481">
        <f>E12+D12</f>
        <v>268.39999999999998</v>
      </c>
      <c r="G12" s="481">
        <v>248</v>
      </c>
      <c r="H12" s="481">
        <f>F12-G12</f>
        <v>20.399999999999977</v>
      </c>
      <c r="I12" s="481"/>
    </row>
    <row r="13" spans="1:9" ht="21.75" customHeight="1">
      <c r="A13" s="479">
        <v>3</v>
      </c>
      <c r="B13" s="514" t="s">
        <v>130</v>
      </c>
      <c r="C13" s="251"/>
      <c r="D13" s="481">
        <f>C.PhuongKII!M20</f>
        <v>193.5</v>
      </c>
      <c r="E13" s="481">
        <f>C.PhuongKII!M25</f>
        <v>61.2</v>
      </c>
      <c r="F13" s="481">
        <f t="shared" ref="F13:F21" si="0">E13+D13</f>
        <v>254.7</v>
      </c>
      <c r="G13" s="481">
        <v>248</v>
      </c>
      <c r="H13" s="481">
        <f t="shared" ref="H13:H20" si="1">F13-G13</f>
        <v>6.6999999999999886</v>
      </c>
      <c r="I13" s="481"/>
    </row>
    <row r="14" spans="1:9" ht="21.75" customHeight="1">
      <c r="A14" s="479">
        <v>4</v>
      </c>
      <c r="B14" s="514" t="s">
        <v>359</v>
      </c>
      <c r="C14" s="251"/>
      <c r="D14" s="481">
        <f>'C. P.HienKII'!M17</f>
        <v>68</v>
      </c>
      <c r="E14" s="481">
        <f>'C. P.HienKII'!M23</f>
        <v>123.3</v>
      </c>
      <c r="F14" s="481">
        <f t="shared" si="0"/>
        <v>191.3</v>
      </c>
      <c r="G14" s="481">
        <v>248</v>
      </c>
      <c r="H14" s="481">
        <f t="shared" si="1"/>
        <v>-56.699999999999989</v>
      </c>
      <c r="I14" s="481"/>
    </row>
    <row r="15" spans="1:9" ht="21.75" customHeight="1">
      <c r="A15" s="479">
        <v>5</v>
      </c>
      <c r="B15" s="514" t="s">
        <v>192</v>
      </c>
      <c r="C15" s="251"/>
      <c r="D15" s="481">
        <f>C.Đ.HienKII!M20</f>
        <v>229</v>
      </c>
      <c r="E15" s="481">
        <f>C.Đ.HienKII!M25</f>
        <v>55.400000000000006</v>
      </c>
      <c r="F15" s="481">
        <f t="shared" si="0"/>
        <v>284.39999999999998</v>
      </c>
      <c r="G15" s="481">
        <v>248</v>
      </c>
      <c r="H15" s="481">
        <f t="shared" si="1"/>
        <v>36.399999999999977</v>
      </c>
      <c r="I15" s="481"/>
    </row>
    <row r="16" spans="1:9" ht="21.75" customHeight="1">
      <c r="A16" s="479">
        <v>6</v>
      </c>
      <c r="B16" s="514" t="s">
        <v>360</v>
      </c>
      <c r="C16" s="251"/>
      <c r="D16" s="481">
        <f>'C. Duyen KII'!M18</f>
        <v>122.5</v>
      </c>
      <c r="E16" s="481">
        <f>'C. Duyen KII'!M24</f>
        <v>133.6</v>
      </c>
      <c r="F16" s="481">
        <f>E16+D16</f>
        <v>256.10000000000002</v>
      </c>
      <c r="G16" s="481">
        <v>248</v>
      </c>
      <c r="H16" s="481">
        <f t="shared" si="1"/>
        <v>8.1000000000000227</v>
      </c>
      <c r="I16" s="481"/>
    </row>
    <row r="17" spans="1:11" ht="21.75" customHeight="1">
      <c r="A17" s="479">
        <v>7</v>
      </c>
      <c r="B17" s="514" t="s">
        <v>134</v>
      </c>
      <c r="C17" s="251"/>
      <c r="D17" s="481">
        <f>'C. Hai KII'!M18</f>
        <v>130</v>
      </c>
      <c r="E17" s="481">
        <f>'C. Hai KII'!M24</f>
        <v>88</v>
      </c>
      <c r="F17" s="481">
        <f>E17+D17</f>
        <v>218</v>
      </c>
      <c r="G17" s="481">
        <v>248</v>
      </c>
      <c r="H17" s="481">
        <f>F17-G17</f>
        <v>-30</v>
      </c>
      <c r="I17" s="481"/>
    </row>
    <row r="18" spans="1:11" ht="21.75" customHeight="1">
      <c r="A18" s="479">
        <v>8</v>
      </c>
      <c r="B18" s="514" t="s">
        <v>135</v>
      </c>
      <c r="C18" s="251"/>
      <c r="D18" s="481">
        <f>'C. Cuc KII'!M20</f>
        <v>207.5</v>
      </c>
      <c r="E18" s="481">
        <f>'C. Cuc KII'!M25</f>
        <v>69.900000000000006</v>
      </c>
      <c r="F18" s="481">
        <f t="shared" si="0"/>
        <v>277.39999999999998</v>
      </c>
      <c r="G18" s="481">
        <v>248</v>
      </c>
      <c r="H18" s="481">
        <f t="shared" si="1"/>
        <v>29.399999999999977</v>
      </c>
      <c r="I18" s="481"/>
    </row>
    <row r="19" spans="1:11" ht="21.75" customHeight="1">
      <c r="A19" s="479">
        <v>9</v>
      </c>
      <c r="B19" s="514" t="s">
        <v>260</v>
      </c>
      <c r="C19" s="251"/>
      <c r="D19" s="481">
        <f>'C.Truong KII'!M22</f>
        <v>240</v>
      </c>
      <c r="E19" s="481">
        <f>'C.Truong KII'!M28</f>
        <v>71</v>
      </c>
      <c r="F19" s="481">
        <f t="shared" si="0"/>
        <v>311</v>
      </c>
      <c r="G19" s="481">
        <v>248</v>
      </c>
      <c r="H19" s="481">
        <f t="shared" si="1"/>
        <v>63</v>
      </c>
      <c r="I19" s="481"/>
    </row>
    <row r="20" spans="1:11" ht="21.75" customHeight="1">
      <c r="A20" s="479">
        <v>10</v>
      </c>
      <c r="B20" s="514" t="s">
        <v>444</v>
      </c>
      <c r="C20" s="251"/>
      <c r="D20" s="481">
        <f>'C HaKII'!M21</f>
        <v>203</v>
      </c>
      <c r="E20" s="481">
        <f>'C HaKII'!M28</f>
        <v>73.25</v>
      </c>
      <c r="F20" s="481">
        <f t="shared" si="0"/>
        <v>276.25</v>
      </c>
      <c r="G20" s="481">
        <v>248</v>
      </c>
      <c r="H20" s="481">
        <f t="shared" si="1"/>
        <v>28.25</v>
      </c>
      <c r="I20" s="481"/>
    </row>
    <row r="21" spans="1:11" ht="21.75" customHeight="1">
      <c r="A21" s="479">
        <v>11</v>
      </c>
      <c r="B21" s="514" t="s">
        <v>445</v>
      </c>
      <c r="C21" s="251"/>
      <c r="D21" s="481">
        <f>'C HangKII '!M16</f>
        <v>45</v>
      </c>
      <c r="E21" s="481">
        <f>'C HangKII '!M21</f>
        <v>4.4000000000000004</v>
      </c>
      <c r="F21" s="481">
        <f t="shared" si="0"/>
        <v>49.4</v>
      </c>
      <c r="G21" s="481">
        <f>248*5/22</f>
        <v>56.363636363636367</v>
      </c>
      <c r="H21" s="481">
        <f>F21-G21</f>
        <v>-6.9636363636363683</v>
      </c>
      <c r="I21" s="481"/>
    </row>
    <row r="22" spans="1:11" ht="21.75" hidden="1" customHeight="1">
      <c r="A22" s="479">
        <v>13</v>
      </c>
      <c r="B22" s="514" t="s">
        <v>440</v>
      </c>
      <c r="C22" s="251"/>
      <c r="D22" s="481">
        <v>0</v>
      </c>
      <c r="E22" s="481">
        <v>0</v>
      </c>
      <c r="F22" s="481">
        <v>0</v>
      </c>
      <c r="G22" s="481">
        <v>0</v>
      </c>
      <c r="H22" s="481">
        <v>0</v>
      </c>
      <c r="I22" s="481"/>
    </row>
    <row r="23" spans="1:11" s="2" customFormat="1" ht="19.5" customHeight="1">
      <c r="A23" s="43"/>
      <c r="B23" s="44" t="s">
        <v>19</v>
      </c>
      <c r="C23" s="43">
        <f>SUM(C9:C18)</f>
        <v>0</v>
      </c>
      <c r="D23" s="79">
        <f>SUM(D10:D22)</f>
        <v>1771</v>
      </c>
      <c r="E23" s="79">
        <f>SUM(E10:E22)</f>
        <v>883.23863636363637</v>
      </c>
      <c r="F23" s="79">
        <f>SUM(F10:F22)</f>
        <v>2654.2386363636365</v>
      </c>
      <c r="G23" s="79">
        <f>SUM(G10:G22)</f>
        <v>2536.3636363636365</v>
      </c>
      <c r="H23" s="79">
        <f>SUM(H10:H22)</f>
        <v>117.87499999999991</v>
      </c>
      <c r="I23" s="44"/>
      <c r="K23" s="77"/>
    </row>
    <row r="24" spans="1:11" ht="9" customHeight="1"/>
    <row r="25" spans="1:11" s="45" customFormat="1" ht="16.5">
      <c r="A25" s="29"/>
      <c r="B25" s="29"/>
      <c r="C25" s="29"/>
      <c r="E25" s="637" t="str">
        <f>CANAM!D25</f>
        <v>Nam Định, ngày      tháng      năm 2020</v>
      </c>
      <c r="F25" s="637"/>
      <c r="G25" s="637"/>
      <c r="H25" s="637"/>
      <c r="I25" s="637"/>
    </row>
    <row r="26" spans="1:11" s="45" customFormat="1" ht="16.5">
      <c r="A26" s="47" t="s">
        <v>452</v>
      </c>
      <c r="B26" s="47"/>
      <c r="C26" s="47"/>
      <c r="D26" s="46"/>
      <c r="F26" s="631" t="s">
        <v>416</v>
      </c>
      <c r="G26" s="631"/>
      <c r="H26" s="631"/>
      <c r="I26" s="631"/>
    </row>
    <row r="27" spans="1:11" s="45" customFormat="1" ht="16.5">
      <c r="A27" s="29"/>
      <c r="B27" s="29"/>
      <c r="C27" s="29"/>
      <c r="D27" s="29"/>
      <c r="E27" s="47"/>
      <c r="F27" s="29"/>
      <c r="G27" s="29"/>
      <c r="H27" s="29"/>
      <c r="I27" s="47"/>
      <c r="J27" s="48"/>
    </row>
    <row r="28" spans="1:11" s="45" customFormat="1" ht="16.5">
      <c r="A28" s="29"/>
      <c r="B28" s="29"/>
      <c r="C28" s="29"/>
      <c r="D28" s="29"/>
      <c r="E28" s="47"/>
      <c r="F28" s="29"/>
      <c r="G28" s="29"/>
      <c r="H28" s="29"/>
      <c r="I28" s="47"/>
      <c r="J28" s="48"/>
    </row>
    <row r="29" spans="1:11" s="45" customFormat="1" ht="16.5">
      <c r="A29" s="29"/>
      <c r="B29" s="29"/>
      <c r="C29" s="29"/>
      <c r="D29" s="29"/>
      <c r="E29" s="29"/>
      <c r="F29" s="29"/>
      <c r="G29" s="29"/>
      <c r="H29" s="29"/>
      <c r="I29" s="29"/>
    </row>
    <row r="30" spans="1:11" s="45" customFormat="1" ht="16.5">
      <c r="A30" s="29"/>
      <c r="B30" s="29"/>
      <c r="C30" s="29"/>
      <c r="D30" s="29"/>
      <c r="E30" s="29"/>
      <c r="F30" s="29"/>
      <c r="G30" s="29"/>
      <c r="H30" s="29"/>
      <c r="I30" s="29"/>
    </row>
    <row r="31" spans="1:11" s="45" customFormat="1" ht="16.5">
      <c r="A31" s="29"/>
      <c r="B31" s="39" t="s">
        <v>68</v>
      </c>
      <c r="C31" s="29"/>
      <c r="D31" s="29"/>
      <c r="F31" s="669" t="s">
        <v>308</v>
      </c>
      <c r="G31" s="669"/>
      <c r="H31" s="669"/>
      <c r="I31" s="669"/>
    </row>
    <row r="32" spans="1:11" s="45" customFormat="1" ht="16.5">
      <c r="A32" s="29"/>
      <c r="B32" s="29"/>
      <c r="C32" s="29"/>
      <c r="D32" s="29"/>
      <c r="E32" s="29"/>
      <c r="F32" s="29"/>
      <c r="G32" s="29"/>
      <c r="H32" s="29"/>
      <c r="I32" s="29"/>
    </row>
    <row r="33" spans="1:9" s="45" customFormat="1" ht="16.5">
      <c r="A33" s="631" t="s">
        <v>25</v>
      </c>
      <c r="B33" s="631"/>
      <c r="C33" s="631"/>
      <c r="D33" s="29"/>
      <c r="F33" s="631" t="s">
        <v>451</v>
      </c>
      <c r="G33" s="631"/>
      <c r="H33" s="631"/>
      <c r="I33" s="631"/>
    </row>
    <row r="34" spans="1:9" s="45" customFormat="1" ht="16.5">
      <c r="A34" s="29"/>
      <c r="B34" s="29"/>
      <c r="C34" s="29"/>
      <c r="D34" s="29"/>
      <c r="E34" s="29"/>
      <c r="F34" s="29"/>
      <c r="G34" s="29"/>
      <c r="H34" s="29"/>
      <c r="I34" s="29"/>
    </row>
    <row r="39" spans="1:9">
      <c r="F39" s="631" t="s">
        <v>449</v>
      </c>
      <c r="G39" s="631"/>
      <c r="H39" s="631"/>
      <c r="I39" s="631"/>
    </row>
  </sheetData>
  <mergeCells count="15">
    <mergeCell ref="F39:I39"/>
    <mergeCell ref="A5:I5"/>
    <mergeCell ref="A6:I6"/>
    <mergeCell ref="A8:A9"/>
    <mergeCell ref="B8:B9"/>
    <mergeCell ref="C8:C9"/>
    <mergeCell ref="D8:F8"/>
    <mergeCell ref="G8:G9"/>
    <mergeCell ref="H8:H9"/>
    <mergeCell ref="I8:I9"/>
    <mergeCell ref="A33:C33"/>
    <mergeCell ref="E25:I25"/>
    <mergeCell ref="F26:I26"/>
    <mergeCell ref="F31:I31"/>
    <mergeCell ref="F33:I33"/>
  </mergeCells>
  <pageMargins left="0.48" right="0.18" top="0.3" bottom="0.2" header="0.2" footer="0.16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workbookViewId="0">
      <selection activeCell="G14" sqref="G14"/>
    </sheetView>
  </sheetViews>
  <sheetFormatPr defaultRowHeight="15"/>
  <cols>
    <col min="1" max="1" width="7.140625" style="156" customWidth="1"/>
    <col min="2" max="2" width="23.28515625" style="156" customWidth="1"/>
    <col min="3" max="3" width="10.7109375" style="156" customWidth="1"/>
    <col min="4" max="4" width="14.28515625" style="156" customWidth="1"/>
    <col min="5" max="5" width="12.85546875" style="156" customWidth="1"/>
    <col min="6" max="6" width="13.42578125" style="156" customWidth="1"/>
    <col min="7" max="7" width="23.42578125" style="156" customWidth="1"/>
    <col min="8" max="15" width="10.28515625" style="156" hidden="1" customWidth="1"/>
    <col min="16" max="16" width="0" style="156" hidden="1" customWidth="1"/>
    <col min="17" max="17" width="9" style="156"/>
    <col min="18" max="18" width="23.42578125" style="156" customWidth="1"/>
    <col min="19" max="20" width="9" style="156"/>
    <col min="21" max="21" width="11.28515625" style="156" bestFit="1" customWidth="1"/>
    <col min="22" max="256" width="9" style="156"/>
    <col min="257" max="257" width="7.140625" style="156" customWidth="1"/>
    <col min="258" max="258" width="24.140625" style="156" customWidth="1"/>
    <col min="259" max="261" width="12.85546875" style="156" customWidth="1"/>
    <col min="262" max="262" width="22.140625" style="156" customWidth="1"/>
    <col min="263" max="263" width="10.28515625" style="156" customWidth="1"/>
    <col min="264" max="272" width="0" style="156" hidden="1" customWidth="1"/>
    <col min="273" max="276" width="9" style="156"/>
    <col min="277" max="277" width="11.28515625" style="156" bestFit="1" customWidth="1"/>
    <col min="278" max="512" width="9" style="156"/>
    <col min="513" max="513" width="7.140625" style="156" customWidth="1"/>
    <col min="514" max="514" width="24.140625" style="156" customWidth="1"/>
    <col min="515" max="517" width="12.85546875" style="156" customWidth="1"/>
    <col min="518" max="518" width="22.140625" style="156" customWidth="1"/>
    <col min="519" max="519" width="10.28515625" style="156" customWidth="1"/>
    <col min="520" max="528" width="0" style="156" hidden="1" customWidth="1"/>
    <col min="529" max="532" width="9" style="156"/>
    <col min="533" max="533" width="11.28515625" style="156" bestFit="1" customWidth="1"/>
    <col min="534" max="768" width="9" style="156"/>
    <col min="769" max="769" width="7.140625" style="156" customWidth="1"/>
    <col min="770" max="770" width="24.140625" style="156" customWidth="1"/>
    <col min="771" max="773" width="12.85546875" style="156" customWidth="1"/>
    <col min="774" max="774" width="22.140625" style="156" customWidth="1"/>
    <col min="775" max="775" width="10.28515625" style="156" customWidth="1"/>
    <col min="776" max="784" width="0" style="156" hidden="1" customWidth="1"/>
    <col min="785" max="788" width="9" style="156"/>
    <col min="789" max="789" width="11.28515625" style="156" bestFit="1" customWidth="1"/>
    <col min="790" max="1024" width="9" style="156"/>
    <col min="1025" max="1025" width="7.140625" style="156" customWidth="1"/>
    <col min="1026" max="1026" width="24.140625" style="156" customWidth="1"/>
    <col min="1027" max="1029" width="12.85546875" style="156" customWidth="1"/>
    <col min="1030" max="1030" width="22.140625" style="156" customWidth="1"/>
    <col min="1031" max="1031" width="10.28515625" style="156" customWidth="1"/>
    <col min="1032" max="1040" width="0" style="156" hidden="1" customWidth="1"/>
    <col min="1041" max="1044" width="9" style="156"/>
    <col min="1045" max="1045" width="11.28515625" style="156" bestFit="1" customWidth="1"/>
    <col min="1046" max="1280" width="9" style="156"/>
    <col min="1281" max="1281" width="7.140625" style="156" customWidth="1"/>
    <col min="1282" max="1282" width="24.140625" style="156" customWidth="1"/>
    <col min="1283" max="1285" width="12.85546875" style="156" customWidth="1"/>
    <col min="1286" max="1286" width="22.140625" style="156" customWidth="1"/>
    <col min="1287" max="1287" width="10.28515625" style="156" customWidth="1"/>
    <col min="1288" max="1296" width="0" style="156" hidden="1" customWidth="1"/>
    <col min="1297" max="1300" width="9" style="156"/>
    <col min="1301" max="1301" width="11.28515625" style="156" bestFit="1" customWidth="1"/>
    <col min="1302" max="1536" width="9" style="156"/>
    <col min="1537" max="1537" width="7.140625" style="156" customWidth="1"/>
    <col min="1538" max="1538" width="24.140625" style="156" customWidth="1"/>
    <col min="1539" max="1541" width="12.85546875" style="156" customWidth="1"/>
    <col min="1542" max="1542" width="22.140625" style="156" customWidth="1"/>
    <col min="1543" max="1543" width="10.28515625" style="156" customWidth="1"/>
    <col min="1544" max="1552" width="0" style="156" hidden="1" customWidth="1"/>
    <col min="1553" max="1556" width="9" style="156"/>
    <col min="1557" max="1557" width="11.28515625" style="156" bestFit="1" customWidth="1"/>
    <col min="1558" max="1792" width="9" style="156"/>
    <col min="1793" max="1793" width="7.140625" style="156" customWidth="1"/>
    <col min="1794" max="1794" width="24.140625" style="156" customWidth="1"/>
    <col min="1795" max="1797" width="12.85546875" style="156" customWidth="1"/>
    <col min="1798" max="1798" width="22.140625" style="156" customWidth="1"/>
    <col min="1799" max="1799" width="10.28515625" style="156" customWidth="1"/>
    <col min="1800" max="1808" width="0" style="156" hidden="1" customWidth="1"/>
    <col min="1809" max="1812" width="9" style="156"/>
    <col min="1813" max="1813" width="11.28515625" style="156" bestFit="1" customWidth="1"/>
    <col min="1814" max="2048" width="9" style="156"/>
    <col min="2049" max="2049" width="7.140625" style="156" customWidth="1"/>
    <col min="2050" max="2050" width="24.140625" style="156" customWidth="1"/>
    <col min="2051" max="2053" width="12.85546875" style="156" customWidth="1"/>
    <col min="2054" max="2054" width="22.140625" style="156" customWidth="1"/>
    <col min="2055" max="2055" width="10.28515625" style="156" customWidth="1"/>
    <col min="2056" max="2064" width="0" style="156" hidden="1" customWidth="1"/>
    <col min="2065" max="2068" width="9" style="156"/>
    <col min="2069" max="2069" width="11.28515625" style="156" bestFit="1" customWidth="1"/>
    <col min="2070" max="2304" width="9" style="156"/>
    <col min="2305" max="2305" width="7.140625" style="156" customWidth="1"/>
    <col min="2306" max="2306" width="24.140625" style="156" customWidth="1"/>
    <col min="2307" max="2309" width="12.85546875" style="156" customWidth="1"/>
    <col min="2310" max="2310" width="22.140625" style="156" customWidth="1"/>
    <col min="2311" max="2311" width="10.28515625" style="156" customWidth="1"/>
    <col min="2312" max="2320" width="0" style="156" hidden="1" customWidth="1"/>
    <col min="2321" max="2324" width="9" style="156"/>
    <col min="2325" max="2325" width="11.28515625" style="156" bestFit="1" customWidth="1"/>
    <col min="2326" max="2560" width="9" style="156"/>
    <col min="2561" max="2561" width="7.140625" style="156" customWidth="1"/>
    <col min="2562" max="2562" width="24.140625" style="156" customWidth="1"/>
    <col min="2563" max="2565" width="12.85546875" style="156" customWidth="1"/>
    <col min="2566" max="2566" width="22.140625" style="156" customWidth="1"/>
    <col min="2567" max="2567" width="10.28515625" style="156" customWidth="1"/>
    <col min="2568" max="2576" width="0" style="156" hidden="1" customWidth="1"/>
    <col min="2577" max="2580" width="9" style="156"/>
    <col min="2581" max="2581" width="11.28515625" style="156" bestFit="1" customWidth="1"/>
    <col min="2582" max="2816" width="9" style="156"/>
    <col min="2817" max="2817" width="7.140625" style="156" customWidth="1"/>
    <col min="2818" max="2818" width="24.140625" style="156" customWidth="1"/>
    <col min="2819" max="2821" width="12.85546875" style="156" customWidth="1"/>
    <col min="2822" max="2822" width="22.140625" style="156" customWidth="1"/>
    <col min="2823" max="2823" width="10.28515625" style="156" customWidth="1"/>
    <col min="2824" max="2832" width="0" style="156" hidden="1" customWidth="1"/>
    <col min="2833" max="2836" width="9" style="156"/>
    <col min="2837" max="2837" width="11.28515625" style="156" bestFit="1" customWidth="1"/>
    <col min="2838" max="3072" width="9" style="156"/>
    <col min="3073" max="3073" width="7.140625" style="156" customWidth="1"/>
    <col min="3074" max="3074" width="24.140625" style="156" customWidth="1"/>
    <col min="3075" max="3077" width="12.85546875" style="156" customWidth="1"/>
    <col min="3078" max="3078" width="22.140625" style="156" customWidth="1"/>
    <col min="3079" max="3079" width="10.28515625" style="156" customWidth="1"/>
    <col min="3080" max="3088" width="0" style="156" hidden="1" customWidth="1"/>
    <col min="3089" max="3092" width="9" style="156"/>
    <col min="3093" max="3093" width="11.28515625" style="156" bestFit="1" customWidth="1"/>
    <col min="3094" max="3328" width="9" style="156"/>
    <col min="3329" max="3329" width="7.140625" style="156" customWidth="1"/>
    <col min="3330" max="3330" width="24.140625" style="156" customWidth="1"/>
    <col min="3331" max="3333" width="12.85546875" style="156" customWidth="1"/>
    <col min="3334" max="3334" width="22.140625" style="156" customWidth="1"/>
    <col min="3335" max="3335" width="10.28515625" style="156" customWidth="1"/>
    <col min="3336" max="3344" width="0" style="156" hidden="1" customWidth="1"/>
    <col min="3345" max="3348" width="9" style="156"/>
    <col min="3349" max="3349" width="11.28515625" style="156" bestFit="1" customWidth="1"/>
    <col min="3350" max="3584" width="9" style="156"/>
    <col min="3585" max="3585" width="7.140625" style="156" customWidth="1"/>
    <col min="3586" max="3586" width="24.140625" style="156" customWidth="1"/>
    <col min="3587" max="3589" width="12.85546875" style="156" customWidth="1"/>
    <col min="3590" max="3590" width="22.140625" style="156" customWidth="1"/>
    <col min="3591" max="3591" width="10.28515625" style="156" customWidth="1"/>
    <col min="3592" max="3600" width="0" style="156" hidden="1" customWidth="1"/>
    <col min="3601" max="3604" width="9" style="156"/>
    <col min="3605" max="3605" width="11.28515625" style="156" bestFit="1" customWidth="1"/>
    <col min="3606" max="3840" width="9" style="156"/>
    <col min="3841" max="3841" width="7.140625" style="156" customWidth="1"/>
    <col min="3842" max="3842" width="24.140625" style="156" customWidth="1"/>
    <col min="3843" max="3845" width="12.85546875" style="156" customWidth="1"/>
    <col min="3846" max="3846" width="22.140625" style="156" customWidth="1"/>
    <col min="3847" max="3847" width="10.28515625" style="156" customWidth="1"/>
    <col min="3848" max="3856" width="0" style="156" hidden="1" customWidth="1"/>
    <col min="3857" max="3860" width="9" style="156"/>
    <col min="3861" max="3861" width="11.28515625" style="156" bestFit="1" customWidth="1"/>
    <col min="3862" max="4096" width="9" style="156"/>
    <col min="4097" max="4097" width="7.140625" style="156" customWidth="1"/>
    <col min="4098" max="4098" width="24.140625" style="156" customWidth="1"/>
    <col min="4099" max="4101" width="12.85546875" style="156" customWidth="1"/>
    <col min="4102" max="4102" width="22.140625" style="156" customWidth="1"/>
    <col min="4103" max="4103" width="10.28515625" style="156" customWidth="1"/>
    <col min="4104" max="4112" width="0" style="156" hidden="1" customWidth="1"/>
    <col min="4113" max="4116" width="9" style="156"/>
    <col min="4117" max="4117" width="11.28515625" style="156" bestFit="1" customWidth="1"/>
    <col min="4118" max="4352" width="9" style="156"/>
    <col min="4353" max="4353" width="7.140625" style="156" customWidth="1"/>
    <col min="4354" max="4354" width="24.140625" style="156" customWidth="1"/>
    <col min="4355" max="4357" width="12.85546875" style="156" customWidth="1"/>
    <col min="4358" max="4358" width="22.140625" style="156" customWidth="1"/>
    <col min="4359" max="4359" width="10.28515625" style="156" customWidth="1"/>
    <col min="4360" max="4368" width="0" style="156" hidden="1" customWidth="1"/>
    <col min="4369" max="4372" width="9" style="156"/>
    <col min="4373" max="4373" width="11.28515625" style="156" bestFit="1" customWidth="1"/>
    <col min="4374" max="4608" width="9" style="156"/>
    <col min="4609" max="4609" width="7.140625" style="156" customWidth="1"/>
    <col min="4610" max="4610" width="24.140625" style="156" customWidth="1"/>
    <col min="4611" max="4613" width="12.85546875" style="156" customWidth="1"/>
    <col min="4614" max="4614" width="22.140625" style="156" customWidth="1"/>
    <col min="4615" max="4615" width="10.28515625" style="156" customWidth="1"/>
    <col min="4616" max="4624" width="0" style="156" hidden="1" customWidth="1"/>
    <col min="4625" max="4628" width="9" style="156"/>
    <col min="4629" max="4629" width="11.28515625" style="156" bestFit="1" customWidth="1"/>
    <col min="4630" max="4864" width="9" style="156"/>
    <col min="4865" max="4865" width="7.140625" style="156" customWidth="1"/>
    <col min="4866" max="4866" width="24.140625" style="156" customWidth="1"/>
    <col min="4867" max="4869" width="12.85546875" style="156" customWidth="1"/>
    <col min="4870" max="4870" width="22.140625" style="156" customWidth="1"/>
    <col min="4871" max="4871" width="10.28515625" style="156" customWidth="1"/>
    <col min="4872" max="4880" width="0" style="156" hidden="1" customWidth="1"/>
    <col min="4881" max="4884" width="9" style="156"/>
    <col min="4885" max="4885" width="11.28515625" style="156" bestFit="1" customWidth="1"/>
    <col min="4886" max="5120" width="9" style="156"/>
    <col min="5121" max="5121" width="7.140625" style="156" customWidth="1"/>
    <col min="5122" max="5122" width="24.140625" style="156" customWidth="1"/>
    <col min="5123" max="5125" width="12.85546875" style="156" customWidth="1"/>
    <col min="5126" max="5126" width="22.140625" style="156" customWidth="1"/>
    <col min="5127" max="5127" width="10.28515625" style="156" customWidth="1"/>
    <col min="5128" max="5136" width="0" style="156" hidden="1" customWidth="1"/>
    <col min="5137" max="5140" width="9" style="156"/>
    <col min="5141" max="5141" width="11.28515625" style="156" bestFit="1" customWidth="1"/>
    <col min="5142" max="5376" width="9" style="156"/>
    <col min="5377" max="5377" width="7.140625" style="156" customWidth="1"/>
    <col min="5378" max="5378" width="24.140625" style="156" customWidth="1"/>
    <col min="5379" max="5381" width="12.85546875" style="156" customWidth="1"/>
    <col min="5382" max="5382" width="22.140625" style="156" customWidth="1"/>
    <col min="5383" max="5383" width="10.28515625" style="156" customWidth="1"/>
    <col min="5384" max="5392" width="0" style="156" hidden="1" customWidth="1"/>
    <col min="5393" max="5396" width="9" style="156"/>
    <col min="5397" max="5397" width="11.28515625" style="156" bestFit="1" customWidth="1"/>
    <col min="5398" max="5632" width="9" style="156"/>
    <col min="5633" max="5633" width="7.140625" style="156" customWidth="1"/>
    <col min="5634" max="5634" width="24.140625" style="156" customWidth="1"/>
    <col min="5635" max="5637" width="12.85546875" style="156" customWidth="1"/>
    <col min="5638" max="5638" width="22.140625" style="156" customWidth="1"/>
    <col min="5639" max="5639" width="10.28515625" style="156" customWidth="1"/>
    <col min="5640" max="5648" width="0" style="156" hidden="1" customWidth="1"/>
    <col min="5649" max="5652" width="9" style="156"/>
    <col min="5653" max="5653" width="11.28515625" style="156" bestFit="1" customWidth="1"/>
    <col min="5654" max="5888" width="9" style="156"/>
    <col min="5889" max="5889" width="7.140625" style="156" customWidth="1"/>
    <col min="5890" max="5890" width="24.140625" style="156" customWidth="1"/>
    <col min="5891" max="5893" width="12.85546875" style="156" customWidth="1"/>
    <col min="5894" max="5894" width="22.140625" style="156" customWidth="1"/>
    <col min="5895" max="5895" width="10.28515625" style="156" customWidth="1"/>
    <col min="5896" max="5904" width="0" style="156" hidden="1" customWidth="1"/>
    <col min="5905" max="5908" width="9" style="156"/>
    <col min="5909" max="5909" width="11.28515625" style="156" bestFit="1" customWidth="1"/>
    <col min="5910" max="6144" width="9" style="156"/>
    <col min="6145" max="6145" width="7.140625" style="156" customWidth="1"/>
    <col min="6146" max="6146" width="24.140625" style="156" customWidth="1"/>
    <col min="6147" max="6149" width="12.85546875" style="156" customWidth="1"/>
    <col min="6150" max="6150" width="22.140625" style="156" customWidth="1"/>
    <col min="6151" max="6151" width="10.28515625" style="156" customWidth="1"/>
    <col min="6152" max="6160" width="0" style="156" hidden="1" customWidth="1"/>
    <col min="6161" max="6164" width="9" style="156"/>
    <col min="6165" max="6165" width="11.28515625" style="156" bestFit="1" customWidth="1"/>
    <col min="6166" max="6400" width="9" style="156"/>
    <col min="6401" max="6401" width="7.140625" style="156" customWidth="1"/>
    <col min="6402" max="6402" width="24.140625" style="156" customWidth="1"/>
    <col min="6403" max="6405" width="12.85546875" style="156" customWidth="1"/>
    <col min="6406" max="6406" width="22.140625" style="156" customWidth="1"/>
    <col min="6407" max="6407" width="10.28515625" style="156" customWidth="1"/>
    <col min="6408" max="6416" width="0" style="156" hidden="1" customWidth="1"/>
    <col min="6417" max="6420" width="9" style="156"/>
    <col min="6421" max="6421" width="11.28515625" style="156" bestFit="1" customWidth="1"/>
    <col min="6422" max="6656" width="9" style="156"/>
    <col min="6657" max="6657" width="7.140625" style="156" customWidth="1"/>
    <col min="6658" max="6658" width="24.140625" style="156" customWidth="1"/>
    <col min="6659" max="6661" width="12.85546875" style="156" customWidth="1"/>
    <col min="6662" max="6662" width="22.140625" style="156" customWidth="1"/>
    <col min="6663" max="6663" width="10.28515625" style="156" customWidth="1"/>
    <col min="6664" max="6672" width="0" style="156" hidden="1" customWidth="1"/>
    <col min="6673" max="6676" width="9" style="156"/>
    <col min="6677" max="6677" width="11.28515625" style="156" bestFit="1" customWidth="1"/>
    <col min="6678" max="6912" width="9" style="156"/>
    <col min="6913" max="6913" width="7.140625" style="156" customWidth="1"/>
    <col min="6914" max="6914" width="24.140625" style="156" customWidth="1"/>
    <col min="6915" max="6917" width="12.85546875" style="156" customWidth="1"/>
    <col min="6918" max="6918" width="22.140625" style="156" customWidth="1"/>
    <col min="6919" max="6919" width="10.28515625" style="156" customWidth="1"/>
    <col min="6920" max="6928" width="0" style="156" hidden="1" customWidth="1"/>
    <col min="6929" max="6932" width="9" style="156"/>
    <col min="6933" max="6933" width="11.28515625" style="156" bestFit="1" customWidth="1"/>
    <col min="6934" max="7168" width="9" style="156"/>
    <col min="7169" max="7169" width="7.140625" style="156" customWidth="1"/>
    <col min="7170" max="7170" width="24.140625" style="156" customWidth="1"/>
    <col min="7171" max="7173" width="12.85546875" style="156" customWidth="1"/>
    <col min="7174" max="7174" width="22.140625" style="156" customWidth="1"/>
    <col min="7175" max="7175" width="10.28515625" style="156" customWidth="1"/>
    <col min="7176" max="7184" width="0" style="156" hidden="1" customWidth="1"/>
    <col min="7185" max="7188" width="9" style="156"/>
    <col min="7189" max="7189" width="11.28515625" style="156" bestFit="1" customWidth="1"/>
    <col min="7190" max="7424" width="9" style="156"/>
    <col min="7425" max="7425" width="7.140625" style="156" customWidth="1"/>
    <col min="7426" max="7426" width="24.140625" style="156" customWidth="1"/>
    <col min="7427" max="7429" width="12.85546875" style="156" customWidth="1"/>
    <col min="7430" max="7430" width="22.140625" style="156" customWidth="1"/>
    <col min="7431" max="7431" width="10.28515625" style="156" customWidth="1"/>
    <col min="7432" max="7440" width="0" style="156" hidden="1" customWidth="1"/>
    <col min="7441" max="7444" width="9" style="156"/>
    <col min="7445" max="7445" width="11.28515625" style="156" bestFit="1" customWidth="1"/>
    <col min="7446" max="7680" width="9" style="156"/>
    <col min="7681" max="7681" width="7.140625" style="156" customWidth="1"/>
    <col min="7682" max="7682" width="24.140625" style="156" customWidth="1"/>
    <col min="7683" max="7685" width="12.85546875" style="156" customWidth="1"/>
    <col min="7686" max="7686" width="22.140625" style="156" customWidth="1"/>
    <col min="7687" max="7687" width="10.28515625" style="156" customWidth="1"/>
    <col min="7688" max="7696" width="0" style="156" hidden="1" customWidth="1"/>
    <col min="7697" max="7700" width="9" style="156"/>
    <col min="7701" max="7701" width="11.28515625" style="156" bestFit="1" customWidth="1"/>
    <col min="7702" max="7936" width="9" style="156"/>
    <col min="7937" max="7937" width="7.140625" style="156" customWidth="1"/>
    <col min="7938" max="7938" width="24.140625" style="156" customWidth="1"/>
    <col min="7939" max="7941" width="12.85546875" style="156" customWidth="1"/>
    <col min="7942" max="7942" width="22.140625" style="156" customWidth="1"/>
    <col min="7943" max="7943" width="10.28515625" style="156" customWidth="1"/>
    <col min="7944" max="7952" width="0" style="156" hidden="1" customWidth="1"/>
    <col min="7953" max="7956" width="9" style="156"/>
    <col min="7957" max="7957" width="11.28515625" style="156" bestFit="1" customWidth="1"/>
    <col min="7958" max="8192" width="9" style="156"/>
    <col min="8193" max="8193" width="7.140625" style="156" customWidth="1"/>
    <col min="8194" max="8194" width="24.140625" style="156" customWidth="1"/>
    <col min="8195" max="8197" width="12.85546875" style="156" customWidth="1"/>
    <col min="8198" max="8198" width="22.140625" style="156" customWidth="1"/>
    <col min="8199" max="8199" width="10.28515625" style="156" customWidth="1"/>
    <col min="8200" max="8208" width="0" style="156" hidden="1" customWidth="1"/>
    <col min="8209" max="8212" width="9" style="156"/>
    <col min="8213" max="8213" width="11.28515625" style="156" bestFit="1" customWidth="1"/>
    <col min="8214" max="8448" width="9" style="156"/>
    <col min="8449" max="8449" width="7.140625" style="156" customWidth="1"/>
    <col min="8450" max="8450" width="24.140625" style="156" customWidth="1"/>
    <col min="8451" max="8453" width="12.85546875" style="156" customWidth="1"/>
    <col min="8454" max="8454" width="22.140625" style="156" customWidth="1"/>
    <col min="8455" max="8455" width="10.28515625" style="156" customWidth="1"/>
    <col min="8456" max="8464" width="0" style="156" hidden="1" customWidth="1"/>
    <col min="8465" max="8468" width="9" style="156"/>
    <col min="8469" max="8469" width="11.28515625" style="156" bestFit="1" customWidth="1"/>
    <col min="8470" max="8704" width="9" style="156"/>
    <col min="8705" max="8705" width="7.140625" style="156" customWidth="1"/>
    <col min="8706" max="8706" width="24.140625" style="156" customWidth="1"/>
    <col min="8707" max="8709" width="12.85546875" style="156" customWidth="1"/>
    <col min="8710" max="8710" width="22.140625" style="156" customWidth="1"/>
    <col min="8711" max="8711" width="10.28515625" style="156" customWidth="1"/>
    <col min="8712" max="8720" width="0" style="156" hidden="1" customWidth="1"/>
    <col min="8721" max="8724" width="9" style="156"/>
    <col min="8725" max="8725" width="11.28515625" style="156" bestFit="1" customWidth="1"/>
    <col min="8726" max="8960" width="9" style="156"/>
    <col min="8961" max="8961" width="7.140625" style="156" customWidth="1"/>
    <col min="8962" max="8962" width="24.140625" style="156" customWidth="1"/>
    <col min="8963" max="8965" width="12.85546875" style="156" customWidth="1"/>
    <col min="8966" max="8966" width="22.140625" style="156" customWidth="1"/>
    <col min="8967" max="8967" width="10.28515625" style="156" customWidth="1"/>
    <col min="8968" max="8976" width="0" style="156" hidden="1" customWidth="1"/>
    <col min="8977" max="8980" width="9" style="156"/>
    <col min="8981" max="8981" width="11.28515625" style="156" bestFit="1" customWidth="1"/>
    <col min="8982" max="9216" width="9" style="156"/>
    <col min="9217" max="9217" width="7.140625" style="156" customWidth="1"/>
    <col min="9218" max="9218" width="24.140625" style="156" customWidth="1"/>
    <col min="9219" max="9221" width="12.85546875" style="156" customWidth="1"/>
    <col min="9222" max="9222" width="22.140625" style="156" customWidth="1"/>
    <col min="9223" max="9223" width="10.28515625" style="156" customWidth="1"/>
    <col min="9224" max="9232" width="0" style="156" hidden="1" customWidth="1"/>
    <col min="9233" max="9236" width="9" style="156"/>
    <col min="9237" max="9237" width="11.28515625" style="156" bestFit="1" customWidth="1"/>
    <col min="9238" max="9472" width="9" style="156"/>
    <col min="9473" max="9473" width="7.140625" style="156" customWidth="1"/>
    <col min="9474" max="9474" width="24.140625" style="156" customWidth="1"/>
    <col min="9475" max="9477" width="12.85546875" style="156" customWidth="1"/>
    <col min="9478" max="9478" width="22.140625" style="156" customWidth="1"/>
    <col min="9479" max="9479" width="10.28515625" style="156" customWidth="1"/>
    <col min="9480" max="9488" width="0" style="156" hidden="1" customWidth="1"/>
    <col min="9489" max="9492" width="9" style="156"/>
    <col min="9493" max="9493" width="11.28515625" style="156" bestFit="1" customWidth="1"/>
    <col min="9494" max="9728" width="9" style="156"/>
    <col min="9729" max="9729" width="7.140625" style="156" customWidth="1"/>
    <col min="9730" max="9730" width="24.140625" style="156" customWidth="1"/>
    <col min="9731" max="9733" width="12.85546875" style="156" customWidth="1"/>
    <col min="9734" max="9734" width="22.140625" style="156" customWidth="1"/>
    <col min="9735" max="9735" width="10.28515625" style="156" customWidth="1"/>
    <col min="9736" max="9744" width="0" style="156" hidden="1" customWidth="1"/>
    <col min="9745" max="9748" width="9" style="156"/>
    <col min="9749" max="9749" width="11.28515625" style="156" bestFit="1" customWidth="1"/>
    <col min="9750" max="9984" width="9" style="156"/>
    <col min="9985" max="9985" width="7.140625" style="156" customWidth="1"/>
    <col min="9986" max="9986" width="24.140625" style="156" customWidth="1"/>
    <col min="9987" max="9989" width="12.85546875" style="156" customWidth="1"/>
    <col min="9990" max="9990" width="22.140625" style="156" customWidth="1"/>
    <col min="9991" max="9991" width="10.28515625" style="156" customWidth="1"/>
    <col min="9992" max="10000" width="0" style="156" hidden="1" customWidth="1"/>
    <col min="10001" max="10004" width="9" style="156"/>
    <col min="10005" max="10005" width="11.28515625" style="156" bestFit="1" customWidth="1"/>
    <col min="10006" max="10240" width="9" style="156"/>
    <col min="10241" max="10241" width="7.140625" style="156" customWidth="1"/>
    <col min="10242" max="10242" width="24.140625" style="156" customWidth="1"/>
    <col min="10243" max="10245" width="12.85546875" style="156" customWidth="1"/>
    <col min="10246" max="10246" width="22.140625" style="156" customWidth="1"/>
    <col min="10247" max="10247" width="10.28515625" style="156" customWidth="1"/>
    <col min="10248" max="10256" width="0" style="156" hidden="1" customWidth="1"/>
    <col min="10257" max="10260" width="9" style="156"/>
    <col min="10261" max="10261" width="11.28515625" style="156" bestFit="1" customWidth="1"/>
    <col min="10262" max="10496" width="9" style="156"/>
    <col min="10497" max="10497" width="7.140625" style="156" customWidth="1"/>
    <col min="10498" max="10498" width="24.140625" style="156" customWidth="1"/>
    <col min="10499" max="10501" width="12.85546875" style="156" customWidth="1"/>
    <col min="10502" max="10502" width="22.140625" style="156" customWidth="1"/>
    <col min="10503" max="10503" width="10.28515625" style="156" customWidth="1"/>
    <col min="10504" max="10512" width="0" style="156" hidden="1" customWidth="1"/>
    <col min="10513" max="10516" width="9" style="156"/>
    <col min="10517" max="10517" width="11.28515625" style="156" bestFit="1" customWidth="1"/>
    <col min="10518" max="10752" width="9" style="156"/>
    <col min="10753" max="10753" width="7.140625" style="156" customWidth="1"/>
    <col min="10754" max="10754" width="24.140625" style="156" customWidth="1"/>
    <col min="10755" max="10757" width="12.85546875" style="156" customWidth="1"/>
    <col min="10758" max="10758" width="22.140625" style="156" customWidth="1"/>
    <col min="10759" max="10759" width="10.28515625" style="156" customWidth="1"/>
    <col min="10760" max="10768" width="0" style="156" hidden="1" customWidth="1"/>
    <col min="10769" max="10772" width="9" style="156"/>
    <col min="10773" max="10773" width="11.28515625" style="156" bestFit="1" customWidth="1"/>
    <col min="10774" max="11008" width="9" style="156"/>
    <col min="11009" max="11009" width="7.140625" style="156" customWidth="1"/>
    <col min="11010" max="11010" width="24.140625" style="156" customWidth="1"/>
    <col min="11011" max="11013" width="12.85546875" style="156" customWidth="1"/>
    <col min="11014" max="11014" width="22.140625" style="156" customWidth="1"/>
    <col min="11015" max="11015" width="10.28515625" style="156" customWidth="1"/>
    <col min="11016" max="11024" width="0" style="156" hidden="1" customWidth="1"/>
    <col min="11025" max="11028" width="9" style="156"/>
    <col min="11029" max="11029" width="11.28515625" style="156" bestFit="1" customWidth="1"/>
    <col min="11030" max="11264" width="9" style="156"/>
    <col min="11265" max="11265" width="7.140625" style="156" customWidth="1"/>
    <col min="11266" max="11266" width="24.140625" style="156" customWidth="1"/>
    <col min="11267" max="11269" width="12.85546875" style="156" customWidth="1"/>
    <col min="11270" max="11270" width="22.140625" style="156" customWidth="1"/>
    <col min="11271" max="11271" width="10.28515625" style="156" customWidth="1"/>
    <col min="11272" max="11280" width="0" style="156" hidden="1" customWidth="1"/>
    <col min="11281" max="11284" width="9" style="156"/>
    <col min="11285" max="11285" width="11.28515625" style="156" bestFit="1" customWidth="1"/>
    <col min="11286" max="11520" width="9" style="156"/>
    <col min="11521" max="11521" width="7.140625" style="156" customWidth="1"/>
    <col min="11522" max="11522" width="24.140625" style="156" customWidth="1"/>
    <col min="11523" max="11525" width="12.85546875" style="156" customWidth="1"/>
    <col min="11526" max="11526" width="22.140625" style="156" customWidth="1"/>
    <col min="11527" max="11527" width="10.28515625" style="156" customWidth="1"/>
    <col min="11528" max="11536" width="0" style="156" hidden="1" customWidth="1"/>
    <col min="11537" max="11540" width="9" style="156"/>
    <col min="11541" max="11541" width="11.28515625" style="156" bestFit="1" customWidth="1"/>
    <col min="11542" max="11776" width="9" style="156"/>
    <col min="11777" max="11777" width="7.140625" style="156" customWidth="1"/>
    <col min="11778" max="11778" width="24.140625" style="156" customWidth="1"/>
    <col min="11779" max="11781" width="12.85546875" style="156" customWidth="1"/>
    <col min="11782" max="11782" width="22.140625" style="156" customWidth="1"/>
    <col min="11783" max="11783" width="10.28515625" style="156" customWidth="1"/>
    <col min="11784" max="11792" width="0" style="156" hidden="1" customWidth="1"/>
    <col min="11793" max="11796" width="9" style="156"/>
    <col min="11797" max="11797" width="11.28515625" style="156" bestFit="1" customWidth="1"/>
    <col min="11798" max="12032" width="9" style="156"/>
    <col min="12033" max="12033" width="7.140625" style="156" customWidth="1"/>
    <col min="12034" max="12034" width="24.140625" style="156" customWidth="1"/>
    <col min="12035" max="12037" width="12.85546875" style="156" customWidth="1"/>
    <col min="12038" max="12038" width="22.140625" style="156" customWidth="1"/>
    <col min="12039" max="12039" width="10.28515625" style="156" customWidth="1"/>
    <col min="12040" max="12048" width="0" style="156" hidden="1" customWidth="1"/>
    <col min="12049" max="12052" width="9" style="156"/>
    <col min="12053" max="12053" width="11.28515625" style="156" bestFit="1" customWidth="1"/>
    <col min="12054" max="12288" width="9" style="156"/>
    <col min="12289" max="12289" width="7.140625" style="156" customWidth="1"/>
    <col min="12290" max="12290" width="24.140625" style="156" customWidth="1"/>
    <col min="12291" max="12293" width="12.85546875" style="156" customWidth="1"/>
    <col min="12294" max="12294" width="22.140625" style="156" customWidth="1"/>
    <col min="12295" max="12295" width="10.28515625" style="156" customWidth="1"/>
    <col min="12296" max="12304" width="0" style="156" hidden="1" customWidth="1"/>
    <col min="12305" max="12308" width="9" style="156"/>
    <col min="12309" max="12309" width="11.28515625" style="156" bestFit="1" customWidth="1"/>
    <col min="12310" max="12544" width="9" style="156"/>
    <col min="12545" max="12545" width="7.140625" style="156" customWidth="1"/>
    <col min="12546" max="12546" width="24.140625" style="156" customWidth="1"/>
    <col min="12547" max="12549" width="12.85546875" style="156" customWidth="1"/>
    <col min="12550" max="12550" width="22.140625" style="156" customWidth="1"/>
    <col min="12551" max="12551" width="10.28515625" style="156" customWidth="1"/>
    <col min="12552" max="12560" width="0" style="156" hidden="1" customWidth="1"/>
    <col min="12561" max="12564" width="9" style="156"/>
    <col min="12565" max="12565" width="11.28515625" style="156" bestFit="1" customWidth="1"/>
    <col min="12566" max="12800" width="9" style="156"/>
    <col min="12801" max="12801" width="7.140625" style="156" customWidth="1"/>
    <col min="12802" max="12802" width="24.140625" style="156" customWidth="1"/>
    <col min="12803" max="12805" width="12.85546875" style="156" customWidth="1"/>
    <col min="12806" max="12806" width="22.140625" style="156" customWidth="1"/>
    <col min="12807" max="12807" width="10.28515625" style="156" customWidth="1"/>
    <col min="12808" max="12816" width="0" style="156" hidden="1" customWidth="1"/>
    <col min="12817" max="12820" width="9" style="156"/>
    <col min="12821" max="12821" width="11.28515625" style="156" bestFit="1" customWidth="1"/>
    <col min="12822" max="13056" width="9" style="156"/>
    <col min="13057" max="13057" width="7.140625" style="156" customWidth="1"/>
    <col min="13058" max="13058" width="24.140625" style="156" customWidth="1"/>
    <col min="13059" max="13061" width="12.85546875" style="156" customWidth="1"/>
    <col min="13062" max="13062" width="22.140625" style="156" customWidth="1"/>
    <col min="13063" max="13063" width="10.28515625" style="156" customWidth="1"/>
    <col min="13064" max="13072" width="0" style="156" hidden="1" customWidth="1"/>
    <col min="13073" max="13076" width="9" style="156"/>
    <col min="13077" max="13077" width="11.28515625" style="156" bestFit="1" customWidth="1"/>
    <col min="13078" max="13312" width="9" style="156"/>
    <col min="13313" max="13313" width="7.140625" style="156" customWidth="1"/>
    <col min="13314" max="13314" width="24.140625" style="156" customWidth="1"/>
    <col min="13315" max="13317" width="12.85546875" style="156" customWidth="1"/>
    <col min="13318" max="13318" width="22.140625" style="156" customWidth="1"/>
    <col min="13319" max="13319" width="10.28515625" style="156" customWidth="1"/>
    <col min="13320" max="13328" width="0" style="156" hidden="1" customWidth="1"/>
    <col min="13329" max="13332" width="9" style="156"/>
    <col min="13333" max="13333" width="11.28515625" style="156" bestFit="1" customWidth="1"/>
    <col min="13334" max="13568" width="9" style="156"/>
    <col min="13569" max="13569" width="7.140625" style="156" customWidth="1"/>
    <col min="13570" max="13570" width="24.140625" style="156" customWidth="1"/>
    <col min="13571" max="13573" width="12.85546875" style="156" customWidth="1"/>
    <col min="13574" max="13574" width="22.140625" style="156" customWidth="1"/>
    <col min="13575" max="13575" width="10.28515625" style="156" customWidth="1"/>
    <col min="13576" max="13584" width="0" style="156" hidden="1" customWidth="1"/>
    <col min="13585" max="13588" width="9" style="156"/>
    <col min="13589" max="13589" width="11.28515625" style="156" bestFit="1" customWidth="1"/>
    <col min="13590" max="13824" width="9" style="156"/>
    <col min="13825" max="13825" width="7.140625" style="156" customWidth="1"/>
    <col min="13826" max="13826" width="24.140625" style="156" customWidth="1"/>
    <col min="13827" max="13829" width="12.85546875" style="156" customWidth="1"/>
    <col min="13830" max="13830" width="22.140625" style="156" customWidth="1"/>
    <col min="13831" max="13831" width="10.28515625" style="156" customWidth="1"/>
    <col min="13832" max="13840" width="0" style="156" hidden="1" customWidth="1"/>
    <col min="13841" max="13844" width="9" style="156"/>
    <col min="13845" max="13845" width="11.28515625" style="156" bestFit="1" customWidth="1"/>
    <col min="13846" max="14080" width="9" style="156"/>
    <col min="14081" max="14081" width="7.140625" style="156" customWidth="1"/>
    <col min="14082" max="14082" width="24.140625" style="156" customWidth="1"/>
    <col min="14083" max="14085" width="12.85546875" style="156" customWidth="1"/>
    <col min="14086" max="14086" width="22.140625" style="156" customWidth="1"/>
    <col min="14087" max="14087" width="10.28515625" style="156" customWidth="1"/>
    <col min="14088" max="14096" width="0" style="156" hidden="1" customWidth="1"/>
    <col min="14097" max="14100" width="9" style="156"/>
    <col min="14101" max="14101" width="11.28515625" style="156" bestFit="1" customWidth="1"/>
    <col min="14102" max="14336" width="9" style="156"/>
    <col min="14337" max="14337" width="7.140625" style="156" customWidth="1"/>
    <col min="14338" max="14338" width="24.140625" style="156" customWidth="1"/>
    <col min="14339" max="14341" width="12.85546875" style="156" customWidth="1"/>
    <col min="14342" max="14342" width="22.140625" style="156" customWidth="1"/>
    <col min="14343" max="14343" width="10.28515625" style="156" customWidth="1"/>
    <col min="14344" max="14352" width="0" style="156" hidden="1" customWidth="1"/>
    <col min="14353" max="14356" width="9" style="156"/>
    <col min="14357" max="14357" width="11.28515625" style="156" bestFit="1" customWidth="1"/>
    <col min="14358" max="14592" width="9" style="156"/>
    <col min="14593" max="14593" width="7.140625" style="156" customWidth="1"/>
    <col min="14594" max="14594" width="24.140625" style="156" customWidth="1"/>
    <col min="14595" max="14597" width="12.85546875" style="156" customWidth="1"/>
    <col min="14598" max="14598" width="22.140625" style="156" customWidth="1"/>
    <col min="14599" max="14599" width="10.28515625" style="156" customWidth="1"/>
    <col min="14600" max="14608" width="0" style="156" hidden="1" customWidth="1"/>
    <col min="14609" max="14612" width="9" style="156"/>
    <col min="14613" max="14613" width="11.28515625" style="156" bestFit="1" customWidth="1"/>
    <col min="14614" max="14848" width="9" style="156"/>
    <col min="14849" max="14849" width="7.140625" style="156" customWidth="1"/>
    <col min="14850" max="14850" width="24.140625" style="156" customWidth="1"/>
    <col min="14851" max="14853" width="12.85546875" style="156" customWidth="1"/>
    <col min="14854" max="14854" width="22.140625" style="156" customWidth="1"/>
    <col min="14855" max="14855" width="10.28515625" style="156" customWidth="1"/>
    <col min="14856" max="14864" width="0" style="156" hidden="1" customWidth="1"/>
    <col min="14865" max="14868" width="9" style="156"/>
    <col min="14869" max="14869" width="11.28515625" style="156" bestFit="1" customWidth="1"/>
    <col min="14870" max="15104" width="9" style="156"/>
    <col min="15105" max="15105" width="7.140625" style="156" customWidth="1"/>
    <col min="15106" max="15106" width="24.140625" style="156" customWidth="1"/>
    <col min="15107" max="15109" width="12.85546875" style="156" customWidth="1"/>
    <col min="15110" max="15110" width="22.140625" style="156" customWidth="1"/>
    <col min="15111" max="15111" width="10.28515625" style="156" customWidth="1"/>
    <col min="15112" max="15120" width="0" style="156" hidden="1" customWidth="1"/>
    <col min="15121" max="15124" width="9" style="156"/>
    <col min="15125" max="15125" width="11.28515625" style="156" bestFit="1" customWidth="1"/>
    <col min="15126" max="15360" width="9" style="156"/>
    <col min="15361" max="15361" width="7.140625" style="156" customWidth="1"/>
    <col min="15362" max="15362" width="24.140625" style="156" customWidth="1"/>
    <col min="15363" max="15365" width="12.85546875" style="156" customWidth="1"/>
    <col min="15366" max="15366" width="22.140625" style="156" customWidth="1"/>
    <col min="15367" max="15367" width="10.28515625" style="156" customWidth="1"/>
    <col min="15368" max="15376" width="0" style="156" hidden="1" customWidth="1"/>
    <col min="15377" max="15380" width="9" style="156"/>
    <col min="15381" max="15381" width="11.28515625" style="156" bestFit="1" customWidth="1"/>
    <col min="15382" max="15616" width="9" style="156"/>
    <col min="15617" max="15617" width="7.140625" style="156" customWidth="1"/>
    <col min="15618" max="15618" width="24.140625" style="156" customWidth="1"/>
    <col min="15619" max="15621" width="12.85546875" style="156" customWidth="1"/>
    <col min="15622" max="15622" width="22.140625" style="156" customWidth="1"/>
    <col min="15623" max="15623" width="10.28515625" style="156" customWidth="1"/>
    <col min="15624" max="15632" width="0" style="156" hidden="1" customWidth="1"/>
    <col min="15633" max="15636" width="9" style="156"/>
    <col min="15637" max="15637" width="11.28515625" style="156" bestFit="1" customWidth="1"/>
    <col min="15638" max="15872" width="9" style="156"/>
    <col min="15873" max="15873" width="7.140625" style="156" customWidth="1"/>
    <col min="15874" max="15874" width="24.140625" style="156" customWidth="1"/>
    <col min="15875" max="15877" width="12.85546875" style="156" customWidth="1"/>
    <col min="15878" max="15878" width="22.140625" style="156" customWidth="1"/>
    <col min="15879" max="15879" width="10.28515625" style="156" customWidth="1"/>
    <col min="15880" max="15888" width="0" style="156" hidden="1" customWidth="1"/>
    <col min="15889" max="15892" width="9" style="156"/>
    <col min="15893" max="15893" width="11.28515625" style="156" bestFit="1" customWidth="1"/>
    <col min="15894" max="16128" width="9" style="156"/>
    <col min="16129" max="16129" width="7.140625" style="156" customWidth="1"/>
    <col min="16130" max="16130" width="24.140625" style="156" customWidth="1"/>
    <col min="16131" max="16133" width="12.85546875" style="156" customWidth="1"/>
    <col min="16134" max="16134" width="22.140625" style="156" customWidth="1"/>
    <col min="16135" max="16135" width="10.28515625" style="156" customWidth="1"/>
    <col min="16136" max="16144" width="0" style="156" hidden="1" customWidth="1"/>
    <col min="16145" max="16148" width="9" style="156"/>
    <col min="16149" max="16149" width="11.28515625" style="156" bestFit="1" customWidth="1"/>
    <col min="16150" max="16384" width="9" style="156"/>
  </cols>
  <sheetData>
    <row r="1" spans="1:19" ht="30" customHeight="1">
      <c r="A1" s="154" t="s">
        <v>0</v>
      </c>
      <c r="B1" s="155"/>
      <c r="C1" s="155"/>
      <c r="D1" s="155"/>
      <c r="E1" s="155"/>
      <c r="F1" s="155" t="s">
        <v>114</v>
      </c>
    </row>
    <row r="2" spans="1:19" ht="15.75">
      <c r="A2" s="154" t="s">
        <v>2</v>
      </c>
      <c r="B2" s="157" t="s">
        <v>51</v>
      </c>
      <c r="C2" s="155"/>
      <c r="D2" s="155"/>
      <c r="E2" s="155"/>
      <c r="F2" s="155"/>
    </row>
    <row r="3" spans="1:19" ht="15.75">
      <c r="A3" s="154" t="s">
        <v>115</v>
      </c>
      <c r="B3" s="157" t="s">
        <v>72</v>
      </c>
      <c r="C3" s="155"/>
      <c r="D3" s="155"/>
      <c r="E3" s="155"/>
      <c r="F3" s="155"/>
    </row>
    <row r="4" spans="1:19" ht="26.25" customHeight="1">
      <c r="A4" s="660" t="s">
        <v>116</v>
      </c>
      <c r="B4" s="660"/>
      <c r="C4" s="660"/>
      <c r="D4" s="660"/>
      <c r="E4" s="660"/>
      <c r="F4" s="660"/>
    </row>
    <row r="5" spans="1:19" ht="15.75">
      <c r="A5" s="661" t="s">
        <v>191</v>
      </c>
      <c r="B5" s="661"/>
      <c r="C5" s="661"/>
      <c r="D5" s="661"/>
      <c r="E5" s="661"/>
      <c r="F5" s="661"/>
    </row>
    <row r="6" spans="1:19" ht="16.5" thickBot="1">
      <c r="A6" s="158"/>
      <c r="B6" s="158"/>
      <c r="C6" s="158"/>
      <c r="D6" s="158"/>
      <c r="E6" s="158"/>
      <c r="F6" s="155"/>
    </row>
    <row r="7" spans="1:19" ht="61.5" customHeight="1" thickTop="1">
      <c r="A7" s="111" t="s">
        <v>8</v>
      </c>
      <c r="B7" s="111" t="s">
        <v>9</v>
      </c>
      <c r="C7" s="111" t="s">
        <v>117</v>
      </c>
      <c r="D7" s="111" t="s">
        <v>118</v>
      </c>
      <c r="E7" s="111" t="s">
        <v>119</v>
      </c>
      <c r="F7" s="112" t="s">
        <v>58</v>
      </c>
      <c r="H7" s="159" t="s">
        <v>120</v>
      </c>
      <c r="I7" s="160" t="s">
        <v>121</v>
      </c>
      <c r="J7" s="161" t="s">
        <v>122</v>
      </c>
      <c r="K7" s="161" t="s">
        <v>123</v>
      </c>
      <c r="L7" s="161" t="s">
        <v>124</v>
      </c>
      <c r="M7" s="161" t="s">
        <v>125</v>
      </c>
      <c r="N7" s="161" t="s">
        <v>126</v>
      </c>
      <c r="O7" s="162" t="s">
        <v>127</v>
      </c>
      <c r="P7" s="159"/>
      <c r="S7" s="163"/>
    </row>
    <row r="8" spans="1:19" ht="23.25" customHeight="1">
      <c r="A8" s="164">
        <v>1</v>
      </c>
      <c r="B8" s="165" t="s">
        <v>128</v>
      </c>
      <c r="C8" s="233">
        <v>0</v>
      </c>
      <c r="D8" s="233">
        <f>'[10]kỳ hè'!O11</f>
        <v>0.2</v>
      </c>
      <c r="E8" s="233">
        <f>C8+D8</f>
        <v>0.2</v>
      </c>
      <c r="F8" s="166"/>
      <c r="G8" s="167"/>
      <c r="H8" s="168"/>
      <c r="I8" s="168"/>
      <c r="J8" s="168"/>
      <c r="K8" s="168"/>
      <c r="L8" s="168"/>
      <c r="M8" s="168"/>
      <c r="N8" s="168"/>
      <c r="O8" s="169"/>
      <c r="P8" s="169"/>
    </row>
    <row r="9" spans="1:19" ht="23.25" customHeight="1">
      <c r="A9" s="164">
        <v>2</v>
      </c>
      <c r="B9" s="165" t="s">
        <v>69</v>
      </c>
      <c r="C9" s="233">
        <v>0</v>
      </c>
      <c r="D9" s="233">
        <f>'[10]kỳ hè'!P12</f>
        <v>1.2000000000000002</v>
      </c>
      <c r="E9" s="233">
        <f t="shared" ref="E9:E16" si="0">C9+D9</f>
        <v>1.2000000000000002</v>
      </c>
      <c r="F9" s="166"/>
      <c r="G9" s="167"/>
      <c r="H9" s="168"/>
      <c r="I9" s="168"/>
      <c r="J9" s="168"/>
      <c r="K9" s="168"/>
      <c r="L9" s="168"/>
      <c r="M9" s="168"/>
      <c r="N9" s="168"/>
      <c r="O9" s="169"/>
      <c r="P9" s="169"/>
    </row>
    <row r="10" spans="1:19" ht="23.25" customHeight="1">
      <c r="A10" s="164">
        <v>3</v>
      </c>
      <c r="B10" s="165" t="s">
        <v>130</v>
      </c>
      <c r="C10" s="233">
        <f>'[10]kỳ hè'!Q12</f>
        <v>1.2</v>
      </c>
      <c r="D10" s="233">
        <f>'[10]kỳ hè'!Q13</f>
        <v>1.2</v>
      </c>
      <c r="E10" s="233">
        <f t="shared" si="0"/>
        <v>2.4</v>
      </c>
      <c r="F10" s="166"/>
      <c r="G10" s="167"/>
      <c r="H10" s="168"/>
      <c r="I10" s="168"/>
      <c r="J10" s="168"/>
      <c r="K10" s="168"/>
      <c r="L10" s="168"/>
      <c r="M10" s="168"/>
      <c r="N10" s="168"/>
      <c r="O10" s="169"/>
      <c r="P10" s="169"/>
    </row>
    <row r="11" spans="1:19" ht="23.25" customHeight="1">
      <c r="A11" s="164">
        <v>4</v>
      </c>
      <c r="B11" s="165" t="s">
        <v>131</v>
      </c>
      <c r="C11" s="233">
        <f>'[10]kỳ hè'!W130</f>
        <v>0</v>
      </c>
      <c r="D11" s="233">
        <f>'[10]kỳ hè'!W12</f>
        <v>1</v>
      </c>
      <c r="E11" s="233">
        <f t="shared" si="0"/>
        <v>1</v>
      </c>
      <c r="F11" s="166"/>
      <c r="G11" s="170"/>
      <c r="H11" s="168"/>
      <c r="I11" s="168"/>
      <c r="J11" s="168"/>
      <c r="K11" s="168"/>
      <c r="L11" s="168"/>
      <c r="M11" s="168"/>
      <c r="N11" s="168"/>
      <c r="O11" s="169"/>
      <c r="P11" s="169"/>
      <c r="Q11" s="171"/>
    </row>
    <row r="12" spans="1:19" ht="23.25" customHeight="1">
      <c r="A12" s="164">
        <v>5</v>
      </c>
      <c r="B12" s="165" t="s">
        <v>192</v>
      </c>
      <c r="C12" s="233">
        <f>'[10]kỳ hè'!S13</f>
        <v>1.2</v>
      </c>
      <c r="D12" s="233">
        <f>'[10]kỳ hè'!S12</f>
        <v>1</v>
      </c>
      <c r="E12" s="233">
        <f t="shared" si="0"/>
        <v>2.2000000000000002</v>
      </c>
      <c r="F12" s="166"/>
      <c r="G12" s="167"/>
      <c r="H12" s="168"/>
      <c r="I12" s="168"/>
      <c r="J12" s="168"/>
      <c r="K12" s="168"/>
      <c r="L12" s="168"/>
      <c r="M12" s="168"/>
      <c r="N12" s="168"/>
      <c r="O12" s="169"/>
      <c r="P12" s="169"/>
    </row>
    <row r="13" spans="1:19" ht="23.25" customHeight="1">
      <c r="A13" s="164">
        <v>6</v>
      </c>
      <c r="B13" s="165" t="s">
        <v>132</v>
      </c>
      <c r="C13" s="233">
        <v>0</v>
      </c>
      <c r="D13" s="233">
        <v>0</v>
      </c>
      <c r="E13" s="233">
        <f t="shared" si="0"/>
        <v>0</v>
      </c>
      <c r="F13" s="166"/>
      <c r="G13" s="167"/>
      <c r="H13" s="168"/>
      <c r="I13" s="168"/>
      <c r="J13" s="168"/>
      <c r="K13" s="168"/>
      <c r="L13" s="168"/>
      <c r="M13" s="168"/>
      <c r="N13" s="168"/>
      <c r="O13" s="169"/>
      <c r="P13" s="169"/>
    </row>
    <row r="14" spans="1:19" ht="23.25" customHeight="1">
      <c r="A14" s="164">
        <v>7</v>
      </c>
      <c r="B14" s="165" t="s">
        <v>133</v>
      </c>
      <c r="C14" s="233">
        <f>'[10]kỳ hè'!T13</f>
        <v>1.2</v>
      </c>
      <c r="D14" s="233">
        <f>'[10]kỳ hè'!T12</f>
        <v>0.4</v>
      </c>
      <c r="E14" s="233">
        <f t="shared" si="0"/>
        <v>1.6</v>
      </c>
      <c r="F14" s="166"/>
      <c r="G14" s="167"/>
      <c r="H14" s="168"/>
      <c r="I14" s="172"/>
      <c r="J14" s="172"/>
      <c r="K14" s="172"/>
      <c r="L14" s="172"/>
      <c r="M14" s="172"/>
      <c r="N14" s="172"/>
      <c r="O14" s="173"/>
      <c r="P14" s="173"/>
    </row>
    <row r="15" spans="1:19" ht="23.25" customHeight="1">
      <c r="A15" s="164">
        <v>8</v>
      </c>
      <c r="B15" s="165" t="s">
        <v>134</v>
      </c>
      <c r="C15" s="233">
        <f>'[10]kỳ hè'!R13</f>
        <v>1.2</v>
      </c>
      <c r="D15" s="233">
        <f>'[10]kỳ hè'!R13</f>
        <v>1.2</v>
      </c>
      <c r="E15" s="233">
        <f t="shared" si="0"/>
        <v>2.4</v>
      </c>
      <c r="F15" s="166"/>
      <c r="G15" s="167"/>
      <c r="H15" s="168"/>
      <c r="I15" s="172"/>
      <c r="J15" s="172"/>
      <c r="K15" s="172"/>
      <c r="L15" s="172"/>
      <c r="M15" s="172"/>
      <c r="N15" s="172"/>
      <c r="O15" s="173"/>
      <c r="P15" s="173"/>
    </row>
    <row r="16" spans="1:19" s="176" customFormat="1" ht="23.25" customHeight="1">
      <c r="A16" s="164">
        <v>9</v>
      </c>
      <c r="B16" s="174" t="s">
        <v>135</v>
      </c>
      <c r="C16" s="233">
        <f>'[10]kỳ hè'!U13</f>
        <v>1.2</v>
      </c>
      <c r="D16" s="233">
        <f>'[10]kỳ hè'!U12</f>
        <v>0.8</v>
      </c>
      <c r="E16" s="233">
        <f t="shared" si="0"/>
        <v>2</v>
      </c>
      <c r="F16" s="175"/>
      <c r="H16" s="177"/>
      <c r="I16" s="177"/>
      <c r="J16" s="177"/>
      <c r="K16" s="178"/>
      <c r="L16" s="177"/>
      <c r="M16" s="177"/>
      <c r="N16" s="177"/>
      <c r="O16" s="179"/>
      <c r="P16" s="179"/>
      <c r="Q16" s="156"/>
    </row>
    <row r="17" spans="1:17" s="176" customFormat="1" ht="23.25" customHeight="1">
      <c r="A17" s="662" t="s">
        <v>19</v>
      </c>
      <c r="B17" s="663"/>
      <c r="C17" s="180">
        <f>SUM(C8:C16)</f>
        <v>6</v>
      </c>
      <c r="D17" s="180">
        <f>SUM(D8:D16)</f>
        <v>7</v>
      </c>
      <c r="E17" s="180">
        <f>SUM(E8:E16)</f>
        <v>13</v>
      </c>
      <c r="F17" s="181"/>
      <c r="H17" s="177"/>
      <c r="I17" s="177"/>
      <c r="J17" s="177"/>
      <c r="K17" s="178"/>
      <c r="L17" s="177"/>
      <c r="M17" s="177"/>
      <c r="N17" s="177"/>
      <c r="O17" s="179"/>
      <c r="P17" s="179"/>
      <c r="Q17" s="156"/>
    </row>
    <row r="18" spans="1:17" s="176" customFormat="1" ht="23.25" customHeight="1">
      <c r="A18" s="182"/>
      <c r="B18" s="183"/>
      <c r="H18" s="177">
        <v>30</v>
      </c>
      <c r="I18" s="177"/>
      <c r="J18" s="177"/>
      <c r="K18" s="178"/>
      <c r="L18" s="177"/>
      <c r="M18" s="177"/>
      <c r="N18" s="177"/>
      <c r="O18" s="179"/>
      <c r="P18" s="179"/>
      <c r="Q18" s="156"/>
    </row>
    <row r="19" spans="1:17" ht="15.75">
      <c r="B19" s="129"/>
      <c r="C19" s="129"/>
      <c r="D19" s="129" t="s">
        <v>193</v>
      </c>
      <c r="E19" s="129"/>
      <c r="F19" s="129"/>
      <c r="K19" s="156">
        <f>15.6+3.2</f>
        <v>18.8</v>
      </c>
      <c r="M19" s="156">
        <f>4.7+6.7+1.2</f>
        <v>12.6</v>
      </c>
    </row>
    <row r="20" spans="1:17" ht="21.75" customHeight="1">
      <c r="A20" s="113" t="s">
        <v>136</v>
      </c>
      <c r="B20" s="113"/>
      <c r="C20" s="113" t="s">
        <v>67</v>
      </c>
      <c r="D20" s="113"/>
      <c r="E20" s="712" t="s">
        <v>194</v>
      </c>
      <c r="F20" s="712"/>
      <c r="J20" s="184"/>
      <c r="K20" s="185">
        <f>863-855</f>
        <v>8</v>
      </c>
      <c r="L20" s="184"/>
    </row>
    <row r="21" spans="1:17" ht="15.75">
      <c r="A21" s="176"/>
      <c r="B21" s="176"/>
      <c r="C21" s="176"/>
      <c r="D21" s="176"/>
      <c r="E21" s="176"/>
    </row>
    <row r="22" spans="1:17" ht="15.75">
      <c r="A22" s="176"/>
      <c r="B22" s="176"/>
      <c r="C22" s="176"/>
      <c r="D22" s="176"/>
      <c r="E22" s="176"/>
      <c r="M22" s="186"/>
    </row>
    <row r="23" spans="1:17" ht="15.75">
      <c r="A23" s="176"/>
      <c r="B23" s="176"/>
      <c r="C23" s="176"/>
      <c r="D23" s="176"/>
      <c r="E23" s="187"/>
    </row>
    <row r="24" spans="1:17" ht="15.75">
      <c r="A24" s="176"/>
      <c r="B24" s="176"/>
      <c r="C24" s="176"/>
      <c r="D24" s="176"/>
      <c r="E24" s="176"/>
    </row>
    <row r="25" spans="1:17" ht="15.75">
      <c r="A25" s="176"/>
      <c r="B25" s="176"/>
      <c r="C25" s="176"/>
      <c r="D25" s="176"/>
      <c r="E25" s="176"/>
      <c r="I25" s="188"/>
      <c r="L25" s="188"/>
    </row>
    <row r="26" spans="1:17" ht="15.75">
      <c r="A26" s="176"/>
      <c r="B26" s="176"/>
      <c r="C26" s="176"/>
      <c r="D26" s="176"/>
      <c r="E26" s="711"/>
      <c r="F26" s="711"/>
      <c r="G26" s="189"/>
    </row>
    <row r="27" spans="1:17" ht="15.75">
      <c r="A27" s="176"/>
      <c r="B27" s="176"/>
      <c r="C27" s="176"/>
      <c r="D27" s="176"/>
      <c r="E27" s="176"/>
    </row>
    <row r="30" spans="1:17">
      <c r="H30" s="156">
        <f>50*27000*0.95</f>
        <v>1282500</v>
      </c>
    </row>
    <row r="31" spans="1:17">
      <c r="H31" s="156">
        <v>3043886</v>
      </c>
    </row>
    <row r="32" spans="1:17">
      <c r="H32" s="156">
        <f>SUM(H30:H31)</f>
        <v>4326386</v>
      </c>
    </row>
    <row r="33" spans="10:10">
      <c r="J33" s="156">
        <f>(50+68.67+50)*27000*0.95</f>
        <v>4326385.5</v>
      </c>
    </row>
  </sheetData>
  <mergeCells count="5">
    <mergeCell ref="E26:F26"/>
    <mergeCell ref="A4:F4"/>
    <mergeCell ref="A5:F5"/>
    <mergeCell ref="A17:B17"/>
    <mergeCell ref="E20:F20"/>
  </mergeCells>
  <pageMargins left="0.7" right="0.41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H9" sqref="H9"/>
    </sheetView>
  </sheetViews>
  <sheetFormatPr defaultRowHeight="15"/>
  <cols>
    <col min="1" max="1" width="8.85546875" style="191" customWidth="1"/>
    <col min="2" max="2" width="39.5703125" style="191" customWidth="1"/>
    <col min="3" max="3" width="14.5703125" style="191" customWidth="1"/>
    <col min="4" max="4" width="6.7109375" style="191" customWidth="1"/>
    <col min="5" max="5" width="6.28515625" style="191" customWidth="1"/>
    <col min="6" max="6" width="5.42578125" style="191" customWidth="1"/>
    <col min="7" max="7" width="6.85546875" style="191" customWidth="1"/>
    <col min="8" max="8" width="9" style="191" customWidth="1"/>
    <col min="9" max="9" width="11.28515625" style="191" customWidth="1"/>
    <col min="10" max="10" width="11.42578125" style="191" customWidth="1"/>
    <col min="11" max="11" width="10.28515625" style="191" hidden="1" customWidth="1"/>
    <col min="12" max="12" width="9.85546875" style="191" hidden="1" customWidth="1"/>
    <col min="13" max="13" width="9.42578125" style="191" hidden="1" customWidth="1"/>
    <col min="14" max="23" width="9.140625" style="191" hidden="1" customWidth="1"/>
    <col min="24" max="244" width="9" style="191"/>
    <col min="245" max="245" width="4" style="191" customWidth="1"/>
    <col min="246" max="246" width="39.5703125" style="191" customWidth="1"/>
    <col min="247" max="247" width="28.140625" style="191" customWidth="1"/>
    <col min="248" max="248" width="6.7109375" style="191" customWidth="1"/>
    <col min="249" max="251" width="0" style="191" hidden="1" customWidth="1"/>
    <col min="252" max="252" width="9" style="191" customWidth="1"/>
    <col min="253" max="253" width="11.5703125" style="191" customWidth="1"/>
    <col min="254" max="254" width="10.7109375" style="191" customWidth="1"/>
    <col min="255" max="255" width="10.28515625" style="191" customWidth="1"/>
    <col min="256" max="256" width="16" style="191" customWidth="1"/>
    <col min="257" max="259" width="0" style="191" hidden="1" customWidth="1"/>
    <col min="260" max="260" width="13.5703125" style="191" customWidth="1"/>
    <col min="261" max="261" width="11" style="191" customWidth="1"/>
    <col min="262" max="262" width="10.85546875" style="191" customWidth="1"/>
    <col min="263" max="263" width="10.28515625" style="191" customWidth="1"/>
    <col min="264" max="264" width="10.85546875" style="191" customWidth="1"/>
    <col min="265" max="265" width="12.28515625" style="191" customWidth="1"/>
    <col min="266" max="266" width="11" style="191" customWidth="1"/>
    <col min="267" max="267" width="11" style="191" bestFit="1" customWidth="1"/>
    <col min="268" max="268" width="25.140625" style="191" customWidth="1"/>
    <col min="269" max="269" width="28.28515625" style="191" customWidth="1"/>
    <col min="270" max="500" width="9" style="191"/>
    <col min="501" max="501" width="4" style="191" customWidth="1"/>
    <col min="502" max="502" width="39.5703125" style="191" customWidth="1"/>
    <col min="503" max="503" width="28.140625" style="191" customWidth="1"/>
    <col min="504" max="504" width="6.7109375" style="191" customWidth="1"/>
    <col min="505" max="507" width="0" style="191" hidden="1" customWidth="1"/>
    <col min="508" max="508" width="9" style="191" customWidth="1"/>
    <col min="509" max="509" width="11.5703125" style="191" customWidth="1"/>
    <col min="510" max="510" width="10.7109375" style="191" customWidth="1"/>
    <col min="511" max="511" width="10.28515625" style="191" customWidth="1"/>
    <col min="512" max="512" width="16" style="191" customWidth="1"/>
    <col min="513" max="515" width="0" style="191" hidden="1" customWidth="1"/>
    <col min="516" max="516" width="13.5703125" style="191" customWidth="1"/>
    <col min="517" max="517" width="11" style="191" customWidth="1"/>
    <col min="518" max="518" width="10.85546875" style="191" customWidth="1"/>
    <col min="519" max="519" width="10.28515625" style="191" customWidth="1"/>
    <col min="520" max="520" width="10.85546875" style="191" customWidth="1"/>
    <col min="521" max="521" width="12.28515625" style="191" customWidth="1"/>
    <col min="522" max="522" width="11" style="191" customWidth="1"/>
    <col min="523" max="523" width="11" style="191" bestFit="1" customWidth="1"/>
    <col min="524" max="524" width="25.140625" style="191" customWidth="1"/>
    <col min="525" max="525" width="28.28515625" style="191" customWidth="1"/>
    <col min="526" max="756" width="9" style="191"/>
    <col min="757" max="757" width="4" style="191" customWidth="1"/>
    <col min="758" max="758" width="39.5703125" style="191" customWidth="1"/>
    <col min="759" max="759" width="28.140625" style="191" customWidth="1"/>
    <col min="760" max="760" width="6.7109375" style="191" customWidth="1"/>
    <col min="761" max="763" width="0" style="191" hidden="1" customWidth="1"/>
    <col min="764" max="764" width="9" style="191" customWidth="1"/>
    <col min="765" max="765" width="11.5703125" style="191" customWidth="1"/>
    <col min="766" max="766" width="10.7109375" style="191" customWidth="1"/>
    <col min="767" max="767" width="10.28515625" style="191" customWidth="1"/>
    <col min="768" max="768" width="16" style="191" customWidth="1"/>
    <col min="769" max="771" width="0" style="191" hidden="1" customWidth="1"/>
    <col min="772" max="772" width="13.5703125" style="191" customWidth="1"/>
    <col min="773" max="773" width="11" style="191" customWidth="1"/>
    <col min="774" max="774" width="10.85546875" style="191" customWidth="1"/>
    <col min="775" max="775" width="10.28515625" style="191" customWidth="1"/>
    <col min="776" max="776" width="10.85546875" style="191" customWidth="1"/>
    <col min="777" max="777" width="12.28515625" style="191" customWidth="1"/>
    <col min="778" max="778" width="11" style="191" customWidth="1"/>
    <col min="779" max="779" width="11" style="191" bestFit="1" customWidth="1"/>
    <col min="780" max="780" width="25.140625" style="191" customWidth="1"/>
    <col min="781" max="781" width="28.28515625" style="191" customWidth="1"/>
    <col min="782" max="1012" width="9" style="191"/>
    <col min="1013" max="1013" width="4" style="191" customWidth="1"/>
    <col min="1014" max="1014" width="39.5703125" style="191" customWidth="1"/>
    <col min="1015" max="1015" width="28.140625" style="191" customWidth="1"/>
    <col min="1016" max="1016" width="6.7109375" style="191" customWidth="1"/>
    <col min="1017" max="1019" width="0" style="191" hidden="1" customWidth="1"/>
    <col min="1020" max="1020" width="9" style="191" customWidth="1"/>
    <col min="1021" max="1021" width="11.5703125" style="191" customWidth="1"/>
    <col min="1022" max="1022" width="10.7109375" style="191" customWidth="1"/>
    <col min="1023" max="1023" width="10.28515625" style="191" customWidth="1"/>
    <col min="1024" max="1024" width="16" style="191" customWidth="1"/>
    <col min="1025" max="1027" width="0" style="191" hidden="1" customWidth="1"/>
    <col min="1028" max="1028" width="13.5703125" style="191" customWidth="1"/>
    <col min="1029" max="1029" width="11" style="191" customWidth="1"/>
    <col min="1030" max="1030" width="10.85546875" style="191" customWidth="1"/>
    <col min="1031" max="1031" width="10.28515625" style="191" customWidth="1"/>
    <col min="1032" max="1032" width="10.85546875" style="191" customWidth="1"/>
    <col min="1033" max="1033" width="12.28515625" style="191" customWidth="1"/>
    <col min="1034" max="1034" width="11" style="191" customWidth="1"/>
    <col min="1035" max="1035" width="11" style="191" bestFit="1" customWidth="1"/>
    <col min="1036" max="1036" width="25.140625" style="191" customWidth="1"/>
    <col min="1037" max="1037" width="28.28515625" style="191" customWidth="1"/>
    <col min="1038" max="1268" width="9" style="191"/>
    <col min="1269" max="1269" width="4" style="191" customWidth="1"/>
    <col min="1270" max="1270" width="39.5703125" style="191" customWidth="1"/>
    <col min="1271" max="1271" width="28.140625" style="191" customWidth="1"/>
    <col min="1272" max="1272" width="6.7109375" style="191" customWidth="1"/>
    <col min="1273" max="1275" width="0" style="191" hidden="1" customWidth="1"/>
    <col min="1276" max="1276" width="9" style="191" customWidth="1"/>
    <col min="1277" max="1277" width="11.5703125" style="191" customWidth="1"/>
    <col min="1278" max="1278" width="10.7109375" style="191" customWidth="1"/>
    <col min="1279" max="1279" width="10.28515625" style="191" customWidth="1"/>
    <col min="1280" max="1280" width="16" style="191" customWidth="1"/>
    <col min="1281" max="1283" width="0" style="191" hidden="1" customWidth="1"/>
    <col min="1284" max="1284" width="13.5703125" style="191" customWidth="1"/>
    <col min="1285" max="1285" width="11" style="191" customWidth="1"/>
    <col min="1286" max="1286" width="10.85546875" style="191" customWidth="1"/>
    <col min="1287" max="1287" width="10.28515625" style="191" customWidth="1"/>
    <col min="1288" max="1288" width="10.85546875" style="191" customWidth="1"/>
    <col min="1289" max="1289" width="12.28515625" style="191" customWidth="1"/>
    <col min="1290" max="1290" width="11" style="191" customWidth="1"/>
    <col min="1291" max="1291" width="11" style="191" bestFit="1" customWidth="1"/>
    <col min="1292" max="1292" width="25.140625" style="191" customWidth="1"/>
    <col min="1293" max="1293" width="28.28515625" style="191" customWidth="1"/>
    <col min="1294" max="1524" width="9" style="191"/>
    <col min="1525" max="1525" width="4" style="191" customWidth="1"/>
    <col min="1526" max="1526" width="39.5703125" style="191" customWidth="1"/>
    <col min="1527" max="1527" width="28.140625" style="191" customWidth="1"/>
    <col min="1528" max="1528" width="6.7109375" style="191" customWidth="1"/>
    <col min="1529" max="1531" width="0" style="191" hidden="1" customWidth="1"/>
    <col min="1532" max="1532" width="9" style="191" customWidth="1"/>
    <col min="1533" max="1533" width="11.5703125" style="191" customWidth="1"/>
    <col min="1534" max="1534" width="10.7109375" style="191" customWidth="1"/>
    <col min="1535" max="1535" width="10.28515625" style="191" customWidth="1"/>
    <col min="1536" max="1536" width="16" style="191" customWidth="1"/>
    <col min="1537" max="1539" width="0" style="191" hidden="1" customWidth="1"/>
    <col min="1540" max="1540" width="13.5703125" style="191" customWidth="1"/>
    <col min="1541" max="1541" width="11" style="191" customWidth="1"/>
    <col min="1542" max="1542" width="10.85546875" style="191" customWidth="1"/>
    <col min="1543" max="1543" width="10.28515625" style="191" customWidth="1"/>
    <col min="1544" max="1544" width="10.85546875" style="191" customWidth="1"/>
    <col min="1545" max="1545" width="12.28515625" style="191" customWidth="1"/>
    <col min="1546" max="1546" width="11" style="191" customWidth="1"/>
    <col min="1547" max="1547" width="11" style="191" bestFit="1" customWidth="1"/>
    <col min="1548" max="1548" width="25.140625" style="191" customWidth="1"/>
    <col min="1549" max="1549" width="28.28515625" style="191" customWidth="1"/>
    <col min="1550" max="1780" width="9" style="191"/>
    <col min="1781" max="1781" width="4" style="191" customWidth="1"/>
    <col min="1782" max="1782" width="39.5703125" style="191" customWidth="1"/>
    <col min="1783" max="1783" width="28.140625" style="191" customWidth="1"/>
    <col min="1784" max="1784" width="6.7109375" style="191" customWidth="1"/>
    <col min="1785" max="1787" width="0" style="191" hidden="1" customWidth="1"/>
    <col min="1788" max="1788" width="9" style="191" customWidth="1"/>
    <col min="1789" max="1789" width="11.5703125" style="191" customWidth="1"/>
    <col min="1790" max="1790" width="10.7109375" style="191" customWidth="1"/>
    <col min="1791" max="1791" width="10.28515625" style="191" customWidth="1"/>
    <col min="1792" max="1792" width="16" style="191" customWidth="1"/>
    <col min="1793" max="1795" width="0" style="191" hidden="1" customWidth="1"/>
    <col min="1796" max="1796" width="13.5703125" style="191" customWidth="1"/>
    <col min="1797" max="1797" width="11" style="191" customWidth="1"/>
    <col min="1798" max="1798" width="10.85546875" style="191" customWidth="1"/>
    <col min="1799" max="1799" width="10.28515625" style="191" customWidth="1"/>
    <col min="1800" max="1800" width="10.85546875" style="191" customWidth="1"/>
    <col min="1801" max="1801" width="12.28515625" style="191" customWidth="1"/>
    <col min="1802" max="1802" width="11" style="191" customWidth="1"/>
    <col min="1803" max="1803" width="11" style="191" bestFit="1" customWidth="1"/>
    <col min="1804" max="1804" width="25.140625" style="191" customWidth="1"/>
    <col min="1805" max="1805" width="28.28515625" style="191" customWidth="1"/>
    <col min="1806" max="2036" width="9" style="191"/>
    <col min="2037" max="2037" width="4" style="191" customWidth="1"/>
    <col min="2038" max="2038" width="39.5703125" style="191" customWidth="1"/>
    <col min="2039" max="2039" width="28.140625" style="191" customWidth="1"/>
    <col min="2040" max="2040" width="6.7109375" style="191" customWidth="1"/>
    <col min="2041" max="2043" width="0" style="191" hidden="1" customWidth="1"/>
    <col min="2044" max="2044" width="9" style="191" customWidth="1"/>
    <col min="2045" max="2045" width="11.5703125" style="191" customWidth="1"/>
    <col min="2046" max="2046" width="10.7109375" style="191" customWidth="1"/>
    <col min="2047" max="2047" width="10.28515625" style="191" customWidth="1"/>
    <col min="2048" max="2048" width="16" style="191" customWidth="1"/>
    <col min="2049" max="2051" width="0" style="191" hidden="1" customWidth="1"/>
    <col min="2052" max="2052" width="13.5703125" style="191" customWidth="1"/>
    <col min="2053" max="2053" width="11" style="191" customWidth="1"/>
    <col min="2054" max="2054" width="10.85546875" style="191" customWidth="1"/>
    <col min="2055" max="2055" width="10.28515625" style="191" customWidth="1"/>
    <col min="2056" max="2056" width="10.85546875" style="191" customWidth="1"/>
    <col min="2057" max="2057" width="12.28515625" style="191" customWidth="1"/>
    <col min="2058" max="2058" width="11" style="191" customWidth="1"/>
    <col min="2059" max="2059" width="11" style="191" bestFit="1" customWidth="1"/>
    <col min="2060" max="2060" width="25.140625" style="191" customWidth="1"/>
    <col min="2061" max="2061" width="28.28515625" style="191" customWidth="1"/>
    <col min="2062" max="2292" width="9" style="191"/>
    <col min="2293" max="2293" width="4" style="191" customWidth="1"/>
    <col min="2294" max="2294" width="39.5703125" style="191" customWidth="1"/>
    <col min="2295" max="2295" width="28.140625" style="191" customWidth="1"/>
    <col min="2296" max="2296" width="6.7109375" style="191" customWidth="1"/>
    <col min="2297" max="2299" width="0" style="191" hidden="1" customWidth="1"/>
    <col min="2300" max="2300" width="9" style="191" customWidth="1"/>
    <col min="2301" max="2301" width="11.5703125" style="191" customWidth="1"/>
    <col min="2302" max="2302" width="10.7109375" style="191" customWidth="1"/>
    <col min="2303" max="2303" width="10.28515625" style="191" customWidth="1"/>
    <col min="2304" max="2304" width="16" style="191" customWidth="1"/>
    <col min="2305" max="2307" width="0" style="191" hidden="1" customWidth="1"/>
    <col min="2308" max="2308" width="13.5703125" style="191" customWidth="1"/>
    <col min="2309" max="2309" width="11" style="191" customWidth="1"/>
    <col min="2310" max="2310" width="10.85546875" style="191" customWidth="1"/>
    <col min="2311" max="2311" width="10.28515625" style="191" customWidth="1"/>
    <col min="2312" max="2312" width="10.85546875" style="191" customWidth="1"/>
    <col min="2313" max="2313" width="12.28515625" style="191" customWidth="1"/>
    <col min="2314" max="2314" width="11" style="191" customWidth="1"/>
    <col min="2315" max="2315" width="11" style="191" bestFit="1" customWidth="1"/>
    <col min="2316" max="2316" width="25.140625" style="191" customWidth="1"/>
    <col min="2317" max="2317" width="28.28515625" style="191" customWidth="1"/>
    <col min="2318" max="2548" width="9" style="191"/>
    <col min="2549" max="2549" width="4" style="191" customWidth="1"/>
    <col min="2550" max="2550" width="39.5703125" style="191" customWidth="1"/>
    <col min="2551" max="2551" width="28.140625" style="191" customWidth="1"/>
    <col min="2552" max="2552" width="6.7109375" style="191" customWidth="1"/>
    <col min="2553" max="2555" width="0" style="191" hidden="1" customWidth="1"/>
    <col min="2556" max="2556" width="9" style="191" customWidth="1"/>
    <col min="2557" max="2557" width="11.5703125" style="191" customWidth="1"/>
    <col min="2558" max="2558" width="10.7109375" style="191" customWidth="1"/>
    <col min="2559" max="2559" width="10.28515625" style="191" customWidth="1"/>
    <col min="2560" max="2560" width="16" style="191" customWidth="1"/>
    <col min="2561" max="2563" width="0" style="191" hidden="1" customWidth="1"/>
    <col min="2564" max="2564" width="13.5703125" style="191" customWidth="1"/>
    <col min="2565" max="2565" width="11" style="191" customWidth="1"/>
    <col min="2566" max="2566" width="10.85546875" style="191" customWidth="1"/>
    <col min="2567" max="2567" width="10.28515625" style="191" customWidth="1"/>
    <col min="2568" max="2568" width="10.85546875" style="191" customWidth="1"/>
    <col min="2569" max="2569" width="12.28515625" style="191" customWidth="1"/>
    <col min="2570" max="2570" width="11" style="191" customWidth="1"/>
    <col min="2571" max="2571" width="11" style="191" bestFit="1" customWidth="1"/>
    <col min="2572" max="2572" width="25.140625" style="191" customWidth="1"/>
    <col min="2573" max="2573" width="28.28515625" style="191" customWidth="1"/>
    <col min="2574" max="2804" width="9" style="191"/>
    <col min="2805" max="2805" width="4" style="191" customWidth="1"/>
    <col min="2806" max="2806" width="39.5703125" style="191" customWidth="1"/>
    <col min="2807" max="2807" width="28.140625" style="191" customWidth="1"/>
    <col min="2808" max="2808" width="6.7109375" style="191" customWidth="1"/>
    <col min="2809" max="2811" width="0" style="191" hidden="1" customWidth="1"/>
    <col min="2812" max="2812" width="9" style="191" customWidth="1"/>
    <col min="2813" max="2813" width="11.5703125" style="191" customWidth="1"/>
    <col min="2814" max="2814" width="10.7109375" style="191" customWidth="1"/>
    <col min="2815" max="2815" width="10.28515625" style="191" customWidth="1"/>
    <col min="2816" max="2816" width="16" style="191" customWidth="1"/>
    <col min="2817" max="2819" width="0" style="191" hidden="1" customWidth="1"/>
    <col min="2820" max="2820" width="13.5703125" style="191" customWidth="1"/>
    <col min="2821" max="2821" width="11" style="191" customWidth="1"/>
    <col min="2822" max="2822" width="10.85546875" style="191" customWidth="1"/>
    <col min="2823" max="2823" width="10.28515625" style="191" customWidth="1"/>
    <col min="2824" max="2824" width="10.85546875" style="191" customWidth="1"/>
    <col min="2825" max="2825" width="12.28515625" style="191" customWidth="1"/>
    <col min="2826" max="2826" width="11" style="191" customWidth="1"/>
    <col min="2827" max="2827" width="11" style="191" bestFit="1" customWidth="1"/>
    <col min="2828" max="2828" width="25.140625" style="191" customWidth="1"/>
    <col min="2829" max="2829" width="28.28515625" style="191" customWidth="1"/>
    <col min="2830" max="3060" width="9" style="191"/>
    <col min="3061" max="3061" width="4" style="191" customWidth="1"/>
    <col min="3062" max="3062" width="39.5703125" style="191" customWidth="1"/>
    <col min="3063" max="3063" width="28.140625" style="191" customWidth="1"/>
    <col min="3064" max="3064" width="6.7109375" style="191" customWidth="1"/>
    <col min="3065" max="3067" width="0" style="191" hidden="1" customWidth="1"/>
    <col min="3068" max="3068" width="9" style="191" customWidth="1"/>
    <col min="3069" max="3069" width="11.5703125" style="191" customWidth="1"/>
    <col min="3070" max="3070" width="10.7109375" style="191" customWidth="1"/>
    <col min="3071" max="3071" width="10.28515625" style="191" customWidth="1"/>
    <col min="3072" max="3072" width="16" style="191" customWidth="1"/>
    <col min="3073" max="3075" width="0" style="191" hidden="1" customWidth="1"/>
    <col min="3076" max="3076" width="13.5703125" style="191" customWidth="1"/>
    <col min="3077" max="3077" width="11" style="191" customWidth="1"/>
    <col min="3078" max="3078" width="10.85546875" style="191" customWidth="1"/>
    <col min="3079" max="3079" width="10.28515625" style="191" customWidth="1"/>
    <col min="3080" max="3080" width="10.85546875" style="191" customWidth="1"/>
    <col min="3081" max="3081" width="12.28515625" style="191" customWidth="1"/>
    <col min="3082" max="3082" width="11" style="191" customWidth="1"/>
    <col min="3083" max="3083" width="11" style="191" bestFit="1" customWidth="1"/>
    <col min="3084" max="3084" width="25.140625" style="191" customWidth="1"/>
    <col min="3085" max="3085" width="28.28515625" style="191" customWidth="1"/>
    <col min="3086" max="3316" width="9" style="191"/>
    <col min="3317" max="3317" width="4" style="191" customWidth="1"/>
    <col min="3318" max="3318" width="39.5703125" style="191" customWidth="1"/>
    <col min="3319" max="3319" width="28.140625" style="191" customWidth="1"/>
    <col min="3320" max="3320" width="6.7109375" style="191" customWidth="1"/>
    <col min="3321" max="3323" width="0" style="191" hidden="1" customWidth="1"/>
    <col min="3324" max="3324" width="9" style="191" customWidth="1"/>
    <col min="3325" max="3325" width="11.5703125" style="191" customWidth="1"/>
    <col min="3326" max="3326" width="10.7109375" style="191" customWidth="1"/>
    <col min="3327" max="3327" width="10.28515625" style="191" customWidth="1"/>
    <col min="3328" max="3328" width="16" style="191" customWidth="1"/>
    <col min="3329" max="3331" width="0" style="191" hidden="1" customWidth="1"/>
    <col min="3332" max="3332" width="13.5703125" style="191" customWidth="1"/>
    <col min="3333" max="3333" width="11" style="191" customWidth="1"/>
    <col min="3334" max="3334" width="10.85546875" style="191" customWidth="1"/>
    <col min="3335" max="3335" width="10.28515625" style="191" customWidth="1"/>
    <col min="3336" max="3336" width="10.85546875" style="191" customWidth="1"/>
    <col min="3337" max="3337" width="12.28515625" style="191" customWidth="1"/>
    <col min="3338" max="3338" width="11" style="191" customWidth="1"/>
    <col min="3339" max="3339" width="11" style="191" bestFit="1" customWidth="1"/>
    <col min="3340" max="3340" width="25.140625" style="191" customWidth="1"/>
    <col min="3341" max="3341" width="28.28515625" style="191" customWidth="1"/>
    <col min="3342" max="3572" width="9" style="191"/>
    <col min="3573" max="3573" width="4" style="191" customWidth="1"/>
    <col min="3574" max="3574" width="39.5703125" style="191" customWidth="1"/>
    <col min="3575" max="3575" width="28.140625" style="191" customWidth="1"/>
    <col min="3576" max="3576" width="6.7109375" style="191" customWidth="1"/>
    <col min="3577" max="3579" width="0" style="191" hidden="1" customWidth="1"/>
    <col min="3580" max="3580" width="9" style="191" customWidth="1"/>
    <col min="3581" max="3581" width="11.5703125" style="191" customWidth="1"/>
    <col min="3582" max="3582" width="10.7109375" style="191" customWidth="1"/>
    <col min="3583" max="3583" width="10.28515625" style="191" customWidth="1"/>
    <col min="3584" max="3584" width="16" style="191" customWidth="1"/>
    <col min="3585" max="3587" width="0" style="191" hidden="1" customWidth="1"/>
    <col min="3588" max="3588" width="13.5703125" style="191" customWidth="1"/>
    <col min="3589" max="3589" width="11" style="191" customWidth="1"/>
    <col min="3590" max="3590" width="10.85546875" style="191" customWidth="1"/>
    <col min="3591" max="3591" width="10.28515625" style="191" customWidth="1"/>
    <col min="3592" max="3592" width="10.85546875" style="191" customWidth="1"/>
    <col min="3593" max="3593" width="12.28515625" style="191" customWidth="1"/>
    <col min="3594" max="3594" width="11" style="191" customWidth="1"/>
    <col min="3595" max="3595" width="11" style="191" bestFit="1" customWidth="1"/>
    <col min="3596" max="3596" width="25.140625" style="191" customWidth="1"/>
    <col min="3597" max="3597" width="28.28515625" style="191" customWidth="1"/>
    <col min="3598" max="3828" width="9" style="191"/>
    <col min="3829" max="3829" width="4" style="191" customWidth="1"/>
    <col min="3830" max="3830" width="39.5703125" style="191" customWidth="1"/>
    <col min="3831" max="3831" width="28.140625" style="191" customWidth="1"/>
    <col min="3832" max="3832" width="6.7109375" style="191" customWidth="1"/>
    <col min="3833" max="3835" width="0" style="191" hidden="1" customWidth="1"/>
    <col min="3836" max="3836" width="9" style="191" customWidth="1"/>
    <col min="3837" max="3837" width="11.5703125" style="191" customWidth="1"/>
    <col min="3838" max="3838" width="10.7109375" style="191" customWidth="1"/>
    <col min="3839" max="3839" width="10.28515625" style="191" customWidth="1"/>
    <col min="3840" max="3840" width="16" style="191" customWidth="1"/>
    <col min="3841" max="3843" width="0" style="191" hidden="1" customWidth="1"/>
    <col min="3844" max="3844" width="13.5703125" style="191" customWidth="1"/>
    <col min="3845" max="3845" width="11" style="191" customWidth="1"/>
    <col min="3846" max="3846" width="10.85546875" style="191" customWidth="1"/>
    <col min="3847" max="3847" width="10.28515625" style="191" customWidth="1"/>
    <col min="3848" max="3848" width="10.85546875" style="191" customWidth="1"/>
    <col min="3849" max="3849" width="12.28515625" style="191" customWidth="1"/>
    <col min="3850" max="3850" width="11" style="191" customWidth="1"/>
    <col min="3851" max="3851" width="11" style="191" bestFit="1" customWidth="1"/>
    <col min="3852" max="3852" width="25.140625" style="191" customWidth="1"/>
    <col min="3853" max="3853" width="28.28515625" style="191" customWidth="1"/>
    <col min="3854" max="4084" width="9" style="191"/>
    <col min="4085" max="4085" width="4" style="191" customWidth="1"/>
    <col min="4086" max="4086" width="39.5703125" style="191" customWidth="1"/>
    <col min="4087" max="4087" width="28.140625" style="191" customWidth="1"/>
    <col min="4088" max="4088" width="6.7109375" style="191" customWidth="1"/>
    <col min="4089" max="4091" width="0" style="191" hidden="1" customWidth="1"/>
    <col min="4092" max="4092" width="9" style="191" customWidth="1"/>
    <col min="4093" max="4093" width="11.5703125" style="191" customWidth="1"/>
    <col min="4094" max="4094" width="10.7109375" style="191" customWidth="1"/>
    <col min="4095" max="4095" width="10.28515625" style="191" customWidth="1"/>
    <col min="4096" max="4096" width="16" style="191" customWidth="1"/>
    <col min="4097" max="4099" width="0" style="191" hidden="1" customWidth="1"/>
    <col min="4100" max="4100" width="13.5703125" style="191" customWidth="1"/>
    <col min="4101" max="4101" width="11" style="191" customWidth="1"/>
    <col min="4102" max="4102" width="10.85546875" style="191" customWidth="1"/>
    <col min="4103" max="4103" width="10.28515625" style="191" customWidth="1"/>
    <col min="4104" max="4104" width="10.85546875" style="191" customWidth="1"/>
    <col min="4105" max="4105" width="12.28515625" style="191" customWidth="1"/>
    <col min="4106" max="4106" width="11" style="191" customWidth="1"/>
    <col min="4107" max="4107" width="11" style="191" bestFit="1" customWidth="1"/>
    <col min="4108" max="4108" width="25.140625" style="191" customWidth="1"/>
    <col min="4109" max="4109" width="28.28515625" style="191" customWidth="1"/>
    <col min="4110" max="4340" width="9" style="191"/>
    <col min="4341" max="4341" width="4" style="191" customWidth="1"/>
    <col min="4342" max="4342" width="39.5703125" style="191" customWidth="1"/>
    <col min="4343" max="4343" width="28.140625" style="191" customWidth="1"/>
    <col min="4344" max="4344" width="6.7109375" style="191" customWidth="1"/>
    <col min="4345" max="4347" width="0" style="191" hidden="1" customWidth="1"/>
    <col min="4348" max="4348" width="9" style="191" customWidth="1"/>
    <col min="4349" max="4349" width="11.5703125" style="191" customWidth="1"/>
    <col min="4350" max="4350" width="10.7109375" style="191" customWidth="1"/>
    <col min="4351" max="4351" width="10.28515625" style="191" customWidth="1"/>
    <col min="4352" max="4352" width="16" style="191" customWidth="1"/>
    <col min="4353" max="4355" width="0" style="191" hidden="1" customWidth="1"/>
    <col min="4356" max="4356" width="13.5703125" style="191" customWidth="1"/>
    <col min="4357" max="4357" width="11" style="191" customWidth="1"/>
    <col min="4358" max="4358" width="10.85546875" style="191" customWidth="1"/>
    <col min="4359" max="4359" width="10.28515625" style="191" customWidth="1"/>
    <col min="4360" max="4360" width="10.85546875" style="191" customWidth="1"/>
    <col min="4361" max="4361" width="12.28515625" style="191" customWidth="1"/>
    <col min="4362" max="4362" width="11" style="191" customWidth="1"/>
    <col min="4363" max="4363" width="11" style="191" bestFit="1" customWidth="1"/>
    <col min="4364" max="4364" width="25.140625" style="191" customWidth="1"/>
    <col min="4365" max="4365" width="28.28515625" style="191" customWidth="1"/>
    <col min="4366" max="4596" width="9" style="191"/>
    <col min="4597" max="4597" width="4" style="191" customWidth="1"/>
    <col min="4598" max="4598" width="39.5703125" style="191" customWidth="1"/>
    <col min="4599" max="4599" width="28.140625" style="191" customWidth="1"/>
    <col min="4600" max="4600" width="6.7109375" style="191" customWidth="1"/>
    <col min="4601" max="4603" width="0" style="191" hidden="1" customWidth="1"/>
    <col min="4604" max="4604" width="9" style="191" customWidth="1"/>
    <col min="4605" max="4605" width="11.5703125" style="191" customWidth="1"/>
    <col min="4606" max="4606" width="10.7109375" style="191" customWidth="1"/>
    <col min="4607" max="4607" width="10.28515625" style="191" customWidth="1"/>
    <col min="4608" max="4608" width="16" style="191" customWidth="1"/>
    <col min="4609" max="4611" width="0" style="191" hidden="1" customWidth="1"/>
    <col min="4612" max="4612" width="13.5703125" style="191" customWidth="1"/>
    <col min="4613" max="4613" width="11" style="191" customWidth="1"/>
    <col min="4614" max="4614" width="10.85546875" style="191" customWidth="1"/>
    <col min="4615" max="4615" width="10.28515625" style="191" customWidth="1"/>
    <col min="4616" max="4616" width="10.85546875" style="191" customWidth="1"/>
    <col min="4617" max="4617" width="12.28515625" style="191" customWidth="1"/>
    <col min="4618" max="4618" width="11" style="191" customWidth="1"/>
    <col min="4619" max="4619" width="11" style="191" bestFit="1" customWidth="1"/>
    <col min="4620" max="4620" width="25.140625" style="191" customWidth="1"/>
    <col min="4621" max="4621" width="28.28515625" style="191" customWidth="1"/>
    <col min="4622" max="4852" width="9" style="191"/>
    <col min="4853" max="4853" width="4" style="191" customWidth="1"/>
    <col min="4854" max="4854" width="39.5703125" style="191" customWidth="1"/>
    <col min="4855" max="4855" width="28.140625" style="191" customWidth="1"/>
    <col min="4856" max="4856" width="6.7109375" style="191" customWidth="1"/>
    <col min="4857" max="4859" width="0" style="191" hidden="1" customWidth="1"/>
    <col min="4860" max="4860" width="9" style="191" customWidth="1"/>
    <col min="4861" max="4861" width="11.5703125" style="191" customWidth="1"/>
    <col min="4862" max="4862" width="10.7109375" style="191" customWidth="1"/>
    <col min="4863" max="4863" width="10.28515625" style="191" customWidth="1"/>
    <col min="4864" max="4864" width="16" style="191" customWidth="1"/>
    <col min="4865" max="4867" width="0" style="191" hidden="1" customWidth="1"/>
    <col min="4868" max="4868" width="13.5703125" style="191" customWidth="1"/>
    <col min="4869" max="4869" width="11" style="191" customWidth="1"/>
    <col min="4870" max="4870" width="10.85546875" style="191" customWidth="1"/>
    <col min="4871" max="4871" width="10.28515625" style="191" customWidth="1"/>
    <col min="4872" max="4872" width="10.85546875" style="191" customWidth="1"/>
    <col min="4873" max="4873" width="12.28515625" style="191" customWidth="1"/>
    <col min="4874" max="4874" width="11" style="191" customWidth="1"/>
    <col min="4875" max="4875" width="11" style="191" bestFit="1" customWidth="1"/>
    <col min="4876" max="4876" width="25.140625" style="191" customWidth="1"/>
    <col min="4877" max="4877" width="28.28515625" style="191" customWidth="1"/>
    <col min="4878" max="5108" width="9" style="191"/>
    <col min="5109" max="5109" width="4" style="191" customWidth="1"/>
    <col min="5110" max="5110" width="39.5703125" style="191" customWidth="1"/>
    <col min="5111" max="5111" width="28.140625" style="191" customWidth="1"/>
    <col min="5112" max="5112" width="6.7109375" style="191" customWidth="1"/>
    <col min="5113" max="5115" width="0" style="191" hidden="1" customWidth="1"/>
    <col min="5116" max="5116" width="9" style="191" customWidth="1"/>
    <col min="5117" max="5117" width="11.5703125" style="191" customWidth="1"/>
    <col min="5118" max="5118" width="10.7109375" style="191" customWidth="1"/>
    <col min="5119" max="5119" width="10.28515625" style="191" customWidth="1"/>
    <col min="5120" max="5120" width="16" style="191" customWidth="1"/>
    <col min="5121" max="5123" width="0" style="191" hidden="1" customWidth="1"/>
    <col min="5124" max="5124" width="13.5703125" style="191" customWidth="1"/>
    <col min="5125" max="5125" width="11" style="191" customWidth="1"/>
    <col min="5126" max="5126" width="10.85546875" style="191" customWidth="1"/>
    <col min="5127" max="5127" width="10.28515625" style="191" customWidth="1"/>
    <col min="5128" max="5128" width="10.85546875" style="191" customWidth="1"/>
    <col min="5129" max="5129" width="12.28515625" style="191" customWidth="1"/>
    <col min="5130" max="5130" width="11" style="191" customWidth="1"/>
    <col min="5131" max="5131" width="11" style="191" bestFit="1" customWidth="1"/>
    <col min="5132" max="5132" width="25.140625" style="191" customWidth="1"/>
    <col min="5133" max="5133" width="28.28515625" style="191" customWidth="1"/>
    <col min="5134" max="5364" width="9" style="191"/>
    <col min="5365" max="5365" width="4" style="191" customWidth="1"/>
    <col min="5366" max="5366" width="39.5703125" style="191" customWidth="1"/>
    <col min="5367" max="5367" width="28.140625" style="191" customWidth="1"/>
    <col min="5368" max="5368" width="6.7109375" style="191" customWidth="1"/>
    <col min="5369" max="5371" width="0" style="191" hidden="1" customWidth="1"/>
    <col min="5372" max="5372" width="9" style="191" customWidth="1"/>
    <col min="5373" max="5373" width="11.5703125" style="191" customWidth="1"/>
    <col min="5374" max="5374" width="10.7109375" style="191" customWidth="1"/>
    <col min="5375" max="5375" width="10.28515625" style="191" customWidth="1"/>
    <col min="5376" max="5376" width="16" style="191" customWidth="1"/>
    <col min="5377" max="5379" width="0" style="191" hidden="1" customWidth="1"/>
    <col min="5380" max="5380" width="13.5703125" style="191" customWidth="1"/>
    <col min="5381" max="5381" width="11" style="191" customWidth="1"/>
    <col min="5382" max="5382" width="10.85546875" style="191" customWidth="1"/>
    <col min="5383" max="5383" width="10.28515625" style="191" customWidth="1"/>
    <col min="5384" max="5384" width="10.85546875" style="191" customWidth="1"/>
    <col min="5385" max="5385" width="12.28515625" style="191" customWidth="1"/>
    <col min="5386" max="5386" width="11" style="191" customWidth="1"/>
    <col min="5387" max="5387" width="11" style="191" bestFit="1" customWidth="1"/>
    <col min="5388" max="5388" width="25.140625" style="191" customWidth="1"/>
    <col min="5389" max="5389" width="28.28515625" style="191" customWidth="1"/>
    <col min="5390" max="5620" width="9" style="191"/>
    <col min="5621" max="5621" width="4" style="191" customWidth="1"/>
    <col min="5622" max="5622" width="39.5703125" style="191" customWidth="1"/>
    <col min="5623" max="5623" width="28.140625" style="191" customWidth="1"/>
    <col min="5624" max="5624" width="6.7109375" style="191" customWidth="1"/>
    <col min="5625" max="5627" width="0" style="191" hidden="1" customWidth="1"/>
    <col min="5628" max="5628" width="9" style="191" customWidth="1"/>
    <col min="5629" max="5629" width="11.5703125" style="191" customWidth="1"/>
    <col min="5630" max="5630" width="10.7109375" style="191" customWidth="1"/>
    <col min="5631" max="5631" width="10.28515625" style="191" customWidth="1"/>
    <col min="5632" max="5632" width="16" style="191" customWidth="1"/>
    <col min="5633" max="5635" width="0" style="191" hidden="1" customWidth="1"/>
    <col min="5636" max="5636" width="13.5703125" style="191" customWidth="1"/>
    <col min="5637" max="5637" width="11" style="191" customWidth="1"/>
    <col min="5638" max="5638" width="10.85546875" style="191" customWidth="1"/>
    <col min="5639" max="5639" width="10.28515625" style="191" customWidth="1"/>
    <col min="5640" max="5640" width="10.85546875" style="191" customWidth="1"/>
    <col min="5641" max="5641" width="12.28515625" style="191" customWidth="1"/>
    <col min="5642" max="5642" width="11" style="191" customWidth="1"/>
    <col min="5643" max="5643" width="11" style="191" bestFit="1" customWidth="1"/>
    <col min="5644" max="5644" width="25.140625" style="191" customWidth="1"/>
    <col min="5645" max="5645" width="28.28515625" style="191" customWidth="1"/>
    <col min="5646" max="5876" width="9" style="191"/>
    <col min="5877" max="5877" width="4" style="191" customWidth="1"/>
    <col min="5878" max="5878" width="39.5703125" style="191" customWidth="1"/>
    <col min="5879" max="5879" width="28.140625" style="191" customWidth="1"/>
    <col min="5880" max="5880" width="6.7109375" style="191" customWidth="1"/>
    <col min="5881" max="5883" width="0" style="191" hidden="1" customWidth="1"/>
    <col min="5884" max="5884" width="9" style="191" customWidth="1"/>
    <col min="5885" max="5885" width="11.5703125" style="191" customWidth="1"/>
    <col min="5886" max="5886" width="10.7109375" style="191" customWidth="1"/>
    <col min="5887" max="5887" width="10.28515625" style="191" customWidth="1"/>
    <col min="5888" max="5888" width="16" style="191" customWidth="1"/>
    <col min="5889" max="5891" width="0" style="191" hidden="1" customWidth="1"/>
    <col min="5892" max="5892" width="13.5703125" style="191" customWidth="1"/>
    <col min="5893" max="5893" width="11" style="191" customWidth="1"/>
    <col min="5894" max="5894" width="10.85546875" style="191" customWidth="1"/>
    <col min="5895" max="5895" width="10.28515625" style="191" customWidth="1"/>
    <col min="5896" max="5896" width="10.85546875" style="191" customWidth="1"/>
    <col min="5897" max="5897" width="12.28515625" style="191" customWidth="1"/>
    <col min="5898" max="5898" width="11" style="191" customWidth="1"/>
    <col min="5899" max="5899" width="11" style="191" bestFit="1" customWidth="1"/>
    <col min="5900" max="5900" width="25.140625" style="191" customWidth="1"/>
    <col min="5901" max="5901" width="28.28515625" style="191" customWidth="1"/>
    <col min="5902" max="6132" width="9" style="191"/>
    <col min="6133" max="6133" width="4" style="191" customWidth="1"/>
    <col min="6134" max="6134" width="39.5703125" style="191" customWidth="1"/>
    <col min="6135" max="6135" width="28.140625" style="191" customWidth="1"/>
    <col min="6136" max="6136" width="6.7109375" style="191" customWidth="1"/>
    <col min="6137" max="6139" width="0" style="191" hidden="1" customWidth="1"/>
    <col min="6140" max="6140" width="9" style="191" customWidth="1"/>
    <col min="6141" max="6141" width="11.5703125" style="191" customWidth="1"/>
    <col min="6142" max="6142" width="10.7109375" style="191" customWidth="1"/>
    <col min="6143" max="6143" width="10.28515625" style="191" customWidth="1"/>
    <col min="6144" max="6144" width="16" style="191" customWidth="1"/>
    <col min="6145" max="6147" width="0" style="191" hidden="1" customWidth="1"/>
    <col min="6148" max="6148" width="13.5703125" style="191" customWidth="1"/>
    <col min="6149" max="6149" width="11" style="191" customWidth="1"/>
    <col min="6150" max="6150" width="10.85546875" style="191" customWidth="1"/>
    <col min="6151" max="6151" width="10.28515625" style="191" customWidth="1"/>
    <col min="6152" max="6152" width="10.85546875" style="191" customWidth="1"/>
    <col min="6153" max="6153" width="12.28515625" style="191" customWidth="1"/>
    <col min="6154" max="6154" width="11" style="191" customWidth="1"/>
    <col min="6155" max="6155" width="11" style="191" bestFit="1" customWidth="1"/>
    <col min="6156" max="6156" width="25.140625" style="191" customWidth="1"/>
    <col min="6157" max="6157" width="28.28515625" style="191" customWidth="1"/>
    <col min="6158" max="6388" width="9" style="191"/>
    <col min="6389" max="6389" width="4" style="191" customWidth="1"/>
    <col min="6390" max="6390" width="39.5703125" style="191" customWidth="1"/>
    <col min="6391" max="6391" width="28.140625" style="191" customWidth="1"/>
    <col min="6392" max="6392" width="6.7109375" style="191" customWidth="1"/>
    <col min="6393" max="6395" width="0" style="191" hidden="1" customWidth="1"/>
    <col min="6396" max="6396" width="9" style="191" customWidth="1"/>
    <col min="6397" max="6397" width="11.5703125" style="191" customWidth="1"/>
    <col min="6398" max="6398" width="10.7109375" style="191" customWidth="1"/>
    <col min="6399" max="6399" width="10.28515625" style="191" customWidth="1"/>
    <col min="6400" max="6400" width="16" style="191" customWidth="1"/>
    <col min="6401" max="6403" width="0" style="191" hidden="1" customWidth="1"/>
    <col min="6404" max="6404" width="13.5703125" style="191" customWidth="1"/>
    <col min="6405" max="6405" width="11" style="191" customWidth="1"/>
    <col min="6406" max="6406" width="10.85546875" style="191" customWidth="1"/>
    <col min="6407" max="6407" width="10.28515625" style="191" customWidth="1"/>
    <col min="6408" max="6408" width="10.85546875" style="191" customWidth="1"/>
    <col min="6409" max="6409" width="12.28515625" style="191" customWidth="1"/>
    <col min="6410" max="6410" width="11" style="191" customWidth="1"/>
    <col min="6411" max="6411" width="11" style="191" bestFit="1" customWidth="1"/>
    <col min="6412" max="6412" width="25.140625" style="191" customWidth="1"/>
    <col min="6413" max="6413" width="28.28515625" style="191" customWidth="1"/>
    <col min="6414" max="6644" width="9" style="191"/>
    <col min="6645" max="6645" width="4" style="191" customWidth="1"/>
    <col min="6646" max="6646" width="39.5703125" style="191" customWidth="1"/>
    <col min="6647" max="6647" width="28.140625" style="191" customWidth="1"/>
    <col min="6648" max="6648" width="6.7109375" style="191" customWidth="1"/>
    <col min="6649" max="6651" width="0" style="191" hidden="1" customWidth="1"/>
    <col min="6652" max="6652" width="9" style="191" customWidth="1"/>
    <col min="6653" max="6653" width="11.5703125" style="191" customWidth="1"/>
    <col min="6654" max="6654" width="10.7109375" style="191" customWidth="1"/>
    <col min="6655" max="6655" width="10.28515625" style="191" customWidth="1"/>
    <col min="6656" max="6656" width="16" style="191" customWidth="1"/>
    <col min="6657" max="6659" width="0" style="191" hidden="1" customWidth="1"/>
    <col min="6660" max="6660" width="13.5703125" style="191" customWidth="1"/>
    <col min="6661" max="6661" width="11" style="191" customWidth="1"/>
    <col min="6662" max="6662" width="10.85546875" style="191" customWidth="1"/>
    <col min="6663" max="6663" width="10.28515625" style="191" customWidth="1"/>
    <col min="6664" max="6664" width="10.85546875" style="191" customWidth="1"/>
    <col min="6665" max="6665" width="12.28515625" style="191" customWidth="1"/>
    <col min="6666" max="6666" width="11" style="191" customWidth="1"/>
    <col min="6667" max="6667" width="11" style="191" bestFit="1" customWidth="1"/>
    <col min="6668" max="6668" width="25.140625" style="191" customWidth="1"/>
    <col min="6669" max="6669" width="28.28515625" style="191" customWidth="1"/>
    <col min="6670" max="6900" width="9" style="191"/>
    <col min="6901" max="6901" width="4" style="191" customWidth="1"/>
    <col min="6902" max="6902" width="39.5703125" style="191" customWidth="1"/>
    <col min="6903" max="6903" width="28.140625" style="191" customWidth="1"/>
    <col min="6904" max="6904" width="6.7109375" style="191" customWidth="1"/>
    <col min="6905" max="6907" width="0" style="191" hidden="1" customWidth="1"/>
    <col min="6908" max="6908" width="9" style="191" customWidth="1"/>
    <col min="6909" max="6909" width="11.5703125" style="191" customWidth="1"/>
    <col min="6910" max="6910" width="10.7109375" style="191" customWidth="1"/>
    <col min="6911" max="6911" width="10.28515625" style="191" customWidth="1"/>
    <col min="6912" max="6912" width="16" style="191" customWidth="1"/>
    <col min="6913" max="6915" width="0" style="191" hidden="1" customWidth="1"/>
    <col min="6916" max="6916" width="13.5703125" style="191" customWidth="1"/>
    <col min="6917" max="6917" width="11" style="191" customWidth="1"/>
    <col min="6918" max="6918" width="10.85546875" style="191" customWidth="1"/>
    <col min="6919" max="6919" width="10.28515625" style="191" customWidth="1"/>
    <col min="6920" max="6920" width="10.85546875" style="191" customWidth="1"/>
    <col min="6921" max="6921" width="12.28515625" style="191" customWidth="1"/>
    <col min="6922" max="6922" width="11" style="191" customWidth="1"/>
    <col min="6923" max="6923" width="11" style="191" bestFit="1" customWidth="1"/>
    <col min="6924" max="6924" width="25.140625" style="191" customWidth="1"/>
    <col min="6925" max="6925" width="28.28515625" style="191" customWidth="1"/>
    <col min="6926" max="7156" width="9" style="191"/>
    <col min="7157" max="7157" width="4" style="191" customWidth="1"/>
    <col min="7158" max="7158" width="39.5703125" style="191" customWidth="1"/>
    <col min="7159" max="7159" width="28.140625" style="191" customWidth="1"/>
    <col min="7160" max="7160" width="6.7109375" style="191" customWidth="1"/>
    <col min="7161" max="7163" width="0" style="191" hidden="1" customWidth="1"/>
    <col min="7164" max="7164" width="9" style="191" customWidth="1"/>
    <col min="7165" max="7165" width="11.5703125" style="191" customWidth="1"/>
    <col min="7166" max="7166" width="10.7109375" style="191" customWidth="1"/>
    <col min="7167" max="7167" width="10.28515625" style="191" customWidth="1"/>
    <col min="7168" max="7168" width="16" style="191" customWidth="1"/>
    <col min="7169" max="7171" width="0" style="191" hidden="1" customWidth="1"/>
    <col min="7172" max="7172" width="13.5703125" style="191" customWidth="1"/>
    <col min="7173" max="7173" width="11" style="191" customWidth="1"/>
    <col min="7174" max="7174" width="10.85546875" style="191" customWidth="1"/>
    <col min="7175" max="7175" width="10.28515625" style="191" customWidth="1"/>
    <col min="7176" max="7176" width="10.85546875" style="191" customWidth="1"/>
    <col min="7177" max="7177" width="12.28515625" style="191" customWidth="1"/>
    <col min="7178" max="7178" width="11" style="191" customWidth="1"/>
    <col min="7179" max="7179" width="11" style="191" bestFit="1" customWidth="1"/>
    <col min="7180" max="7180" width="25.140625" style="191" customWidth="1"/>
    <col min="7181" max="7181" width="28.28515625" style="191" customWidth="1"/>
    <col min="7182" max="7412" width="9" style="191"/>
    <col min="7413" max="7413" width="4" style="191" customWidth="1"/>
    <col min="7414" max="7414" width="39.5703125" style="191" customWidth="1"/>
    <col min="7415" max="7415" width="28.140625" style="191" customWidth="1"/>
    <col min="7416" max="7416" width="6.7109375" style="191" customWidth="1"/>
    <col min="7417" max="7419" width="0" style="191" hidden="1" customWidth="1"/>
    <col min="7420" max="7420" width="9" style="191" customWidth="1"/>
    <col min="7421" max="7421" width="11.5703125" style="191" customWidth="1"/>
    <col min="7422" max="7422" width="10.7109375" style="191" customWidth="1"/>
    <col min="7423" max="7423" width="10.28515625" style="191" customWidth="1"/>
    <col min="7424" max="7424" width="16" style="191" customWidth="1"/>
    <col min="7425" max="7427" width="0" style="191" hidden="1" customWidth="1"/>
    <col min="7428" max="7428" width="13.5703125" style="191" customWidth="1"/>
    <col min="7429" max="7429" width="11" style="191" customWidth="1"/>
    <col min="7430" max="7430" width="10.85546875" style="191" customWidth="1"/>
    <col min="7431" max="7431" width="10.28515625" style="191" customWidth="1"/>
    <col min="7432" max="7432" width="10.85546875" style="191" customWidth="1"/>
    <col min="7433" max="7433" width="12.28515625" style="191" customWidth="1"/>
    <col min="7434" max="7434" width="11" style="191" customWidth="1"/>
    <col min="7435" max="7435" width="11" style="191" bestFit="1" customWidth="1"/>
    <col min="7436" max="7436" width="25.140625" style="191" customWidth="1"/>
    <col min="7437" max="7437" width="28.28515625" style="191" customWidth="1"/>
    <col min="7438" max="7668" width="9" style="191"/>
    <col min="7669" max="7669" width="4" style="191" customWidth="1"/>
    <col min="7670" max="7670" width="39.5703125" style="191" customWidth="1"/>
    <col min="7671" max="7671" width="28.140625" style="191" customWidth="1"/>
    <col min="7672" max="7672" width="6.7109375" style="191" customWidth="1"/>
    <col min="7673" max="7675" width="0" style="191" hidden="1" customWidth="1"/>
    <col min="7676" max="7676" width="9" style="191" customWidth="1"/>
    <col min="7677" max="7677" width="11.5703125" style="191" customWidth="1"/>
    <col min="7678" max="7678" width="10.7109375" style="191" customWidth="1"/>
    <col min="7679" max="7679" width="10.28515625" style="191" customWidth="1"/>
    <col min="7680" max="7680" width="16" style="191" customWidth="1"/>
    <col min="7681" max="7683" width="0" style="191" hidden="1" customWidth="1"/>
    <col min="7684" max="7684" width="13.5703125" style="191" customWidth="1"/>
    <col min="7685" max="7685" width="11" style="191" customWidth="1"/>
    <col min="7686" max="7686" width="10.85546875" style="191" customWidth="1"/>
    <col min="7687" max="7687" width="10.28515625" style="191" customWidth="1"/>
    <col min="7688" max="7688" width="10.85546875" style="191" customWidth="1"/>
    <col min="7689" max="7689" width="12.28515625" style="191" customWidth="1"/>
    <col min="7690" max="7690" width="11" style="191" customWidth="1"/>
    <col min="7691" max="7691" width="11" style="191" bestFit="1" customWidth="1"/>
    <col min="7692" max="7692" width="25.140625" style="191" customWidth="1"/>
    <col min="7693" max="7693" width="28.28515625" style="191" customWidth="1"/>
    <col min="7694" max="7924" width="9" style="191"/>
    <col min="7925" max="7925" width="4" style="191" customWidth="1"/>
    <col min="7926" max="7926" width="39.5703125" style="191" customWidth="1"/>
    <col min="7927" max="7927" width="28.140625" style="191" customWidth="1"/>
    <col min="7928" max="7928" width="6.7109375" style="191" customWidth="1"/>
    <col min="7929" max="7931" width="0" style="191" hidden="1" customWidth="1"/>
    <col min="7932" max="7932" width="9" style="191" customWidth="1"/>
    <col min="7933" max="7933" width="11.5703125" style="191" customWidth="1"/>
    <col min="7934" max="7934" width="10.7109375" style="191" customWidth="1"/>
    <col min="7935" max="7935" width="10.28515625" style="191" customWidth="1"/>
    <col min="7936" max="7936" width="16" style="191" customWidth="1"/>
    <col min="7937" max="7939" width="0" style="191" hidden="1" customWidth="1"/>
    <col min="7940" max="7940" width="13.5703125" style="191" customWidth="1"/>
    <col min="7941" max="7941" width="11" style="191" customWidth="1"/>
    <col min="7942" max="7942" width="10.85546875" style="191" customWidth="1"/>
    <col min="7943" max="7943" width="10.28515625" style="191" customWidth="1"/>
    <col min="7944" max="7944" width="10.85546875" style="191" customWidth="1"/>
    <col min="7945" max="7945" width="12.28515625" style="191" customWidth="1"/>
    <col min="7946" max="7946" width="11" style="191" customWidth="1"/>
    <col min="7947" max="7947" width="11" style="191" bestFit="1" customWidth="1"/>
    <col min="7948" max="7948" width="25.140625" style="191" customWidth="1"/>
    <col min="7949" max="7949" width="28.28515625" style="191" customWidth="1"/>
    <col min="7950" max="8180" width="9" style="191"/>
    <col min="8181" max="8181" width="4" style="191" customWidth="1"/>
    <col min="8182" max="8182" width="39.5703125" style="191" customWidth="1"/>
    <col min="8183" max="8183" width="28.140625" style="191" customWidth="1"/>
    <col min="8184" max="8184" width="6.7109375" style="191" customWidth="1"/>
    <col min="8185" max="8187" width="0" style="191" hidden="1" customWidth="1"/>
    <col min="8188" max="8188" width="9" style="191" customWidth="1"/>
    <col min="8189" max="8189" width="11.5703125" style="191" customWidth="1"/>
    <col min="8190" max="8190" width="10.7109375" style="191" customWidth="1"/>
    <col min="8191" max="8191" width="10.28515625" style="191" customWidth="1"/>
    <col min="8192" max="8192" width="16" style="191" customWidth="1"/>
    <col min="8193" max="8195" width="0" style="191" hidden="1" customWidth="1"/>
    <col min="8196" max="8196" width="13.5703125" style="191" customWidth="1"/>
    <col min="8197" max="8197" width="11" style="191" customWidth="1"/>
    <col min="8198" max="8198" width="10.85546875" style="191" customWidth="1"/>
    <col min="8199" max="8199" width="10.28515625" style="191" customWidth="1"/>
    <col min="8200" max="8200" width="10.85546875" style="191" customWidth="1"/>
    <col min="8201" max="8201" width="12.28515625" style="191" customWidth="1"/>
    <col min="8202" max="8202" width="11" style="191" customWidth="1"/>
    <col min="8203" max="8203" width="11" style="191" bestFit="1" customWidth="1"/>
    <col min="8204" max="8204" width="25.140625" style="191" customWidth="1"/>
    <col min="8205" max="8205" width="28.28515625" style="191" customWidth="1"/>
    <col min="8206" max="8436" width="9" style="191"/>
    <col min="8437" max="8437" width="4" style="191" customWidth="1"/>
    <col min="8438" max="8438" width="39.5703125" style="191" customWidth="1"/>
    <col min="8439" max="8439" width="28.140625" style="191" customWidth="1"/>
    <col min="8440" max="8440" width="6.7109375" style="191" customWidth="1"/>
    <col min="8441" max="8443" width="0" style="191" hidden="1" customWidth="1"/>
    <col min="8444" max="8444" width="9" style="191" customWidth="1"/>
    <col min="8445" max="8445" width="11.5703125" style="191" customWidth="1"/>
    <col min="8446" max="8446" width="10.7109375" style="191" customWidth="1"/>
    <col min="8447" max="8447" width="10.28515625" style="191" customWidth="1"/>
    <col min="8448" max="8448" width="16" style="191" customWidth="1"/>
    <col min="8449" max="8451" width="0" style="191" hidden="1" customWidth="1"/>
    <col min="8452" max="8452" width="13.5703125" style="191" customWidth="1"/>
    <col min="8453" max="8453" width="11" style="191" customWidth="1"/>
    <col min="8454" max="8454" width="10.85546875" style="191" customWidth="1"/>
    <col min="8455" max="8455" width="10.28515625" style="191" customWidth="1"/>
    <col min="8456" max="8456" width="10.85546875" style="191" customWidth="1"/>
    <col min="8457" max="8457" width="12.28515625" style="191" customWidth="1"/>
    <col min="8458" max="8458" width="11" style="191" customWidth="1"/>
    <col min="8459" max="8459" width="11" style="191" bestFit="1" customWidth="1"/>
    <col min="8460" max="8460" width="25.140625" style="191" customWidth="1"/>
    <col min="8461" max="8461" width="28.28515625" style="191" customWidth="1"/>
    <col min="8462" max="8692" width="9" style="191"/>
    <col min="8693" max="8693" width="4" style="191" customWidth="1"/>
    <col min="8694" max="8694" width="39.5703125" style="191" customWidth="1"/>
    <col min="8695" max="8695" width="28.140625" style="191" customWidth="1"/>
    <col min="8696" max="8696" width="6.7109375" style="191" customWidth="1"/>
    <col min="8697" max="8699" width="0" style="191" hidden="1" customWidth="1"/>
    <col min="8700" max="8700" width="9" style="191" customWidth="1"/>
    <col min="8701" max="8701" width="11.5703125" style="191" customWidth="1"/>
    <col min="8702" max="8702" width="10.7109375" style="191" customWidth="1"/>
    <col min="8703" max="8703" width="10.28515625" style="191" customWidth="1"/>
    <col min="8704" max="8704" width="16" style="191" customWidth="1"/>
    <col min="8705" max="8707" width="0" style="191" hidden="1" customWidth="1"/>
    <col min="8708" max="8708" width="13.5703125" style="191" customWidth="1"/>
    <col min="8709" max="8709" width="11" style="191" customWidth="1"/>
    <col min="8710" max="8710" width="10.85546875" style="191" customWidth="1"/>
    <col min="8711" max="8711" width="10.28515625" style="191" customWidth="1"/>
    <col min="8712" max="8712" width="10.85546875" style="191" customWidth="1"/>
    <col min="8713" max="8713" width="12.28515625" style="191" customWidth="1"/>
    <col min="8714" max="8714" width="11" style="191" customWidth="1"/>
    <col min="8715" max="8715" width="11" style="191" bestFit="1" customWidth="1"/>
    <col min="8716" max="8716" width="25.140625" style="191" customWidth="1"/>
    <col min="8717" max="8717" width="28.28515625" style="191" customWidth="1"/>
    <col min="8718" max="8948" width="9" style="191"/>
    <col min="8949" max="8949" width="4" style="191" customWidth="1"/>
    <col min="8950" max="8950" width="39.5703125" style="191" customWidth="1"/>
    <col min="8951" max="8951" width="28.140625" style="191" customWidth="1"/>
    <col min="8952" max="8952" width="6.7109375" style="191" customWidth="1"/>
    <col min="8953" max="8955" width="0" style="191" hidden="1" customWidth="1"/>
    <col min="8956" max="8956" width="9" style="191" customWidth="1"/>
    <col min="8957" max="8957" width="11.5703125" style="191" customWidth="1"/>
    <col min="8958" max="8958" width="10.7109375" style="191" customWidth="1"/>
    <col min="8959" max="8959" width="10.28515625" style="191" customWidth="1"/>
    <col min="8960" max="8960" width="16" style="191" customWidth="1"/>
    <col min="8961" max="8963" width="0" style="191" hidden="1" customWidth="1"/>
    <col min="8964" max="8964" width="13.5703125" style="191" customWidth="1"/>
    <col min="8965" max="8965" width="11" style="191" customWidth="1"/>
    <col min="8966" max="8966" width="10.85546875" style="191" customWidth="1"/>
    <col min="8967" max="8967" width="10.28515625" style="191" customWidth="1"/>
    <col min="8968" max="8968" width="10.85546875" style="191" customWidth="1"/>
    <col min="8969" max="8969" width="12.28515625" style="191" customWidth="1"/>
    <col min="8970" max="8970" width="11" style="191" customWidth="1"/>
    <col min="8971" max="8971" width="11" style="191" bestFit="1" customWidth="1"/>
    <col min="8972" max="8972" width="25.140625" style="191" customWidth="1"/>
    <col min="8973" max="8973" width="28.28515625" style="191" customWidth="1"/>
    <col min="8974" max="9204" width="9" style="191"/>
    <col min="9205" max="9205" width="4" style="191" customWidth="1"/>
    <col min="9206" max="9206" width="39.5703125" style="191" customWidth="1"/>
    <col min="9207" max="9207" width="28.140625" style="191" customWidth="1"/>
    <col min="9208" max="9208" width="6.7109375" style="191" customWidth="1"/>
    <col min="9209" max="9211" width="0" style="191" hidden="1" customWidth="1"/>
    <col min="9212" max="9212" width="9" style="191" customWidth="1"/>
    <col min="9213" max="9213" width="11.5703125" style="191" customWidth="1"/>
    <col min="9214" max="9214" width="10.7109375" style="191" customWidth="1"/>
    <col min="9215" max="9215" width="10.28515625" style="191" customWidth="1"/>
    <col min="9216" max="9216" width="16" style="191" customWidth="1"/>
    <col min="9217" max="9219" width="0" style="191" hidden="1" customWidth="1"/>
    <col min="9220" max="9220" width="13.5703125" style="191" customWidth="1"/>
    <col min="9221" max="9221" width="11" style="191" customWidth="1"/>
    <col min="9222" max="9222" width="10.85546875" style="191" customWidth="1"/>
    <col min="9223" max="9223" width="10.28515625" style="191" customWidth="1"/>
    <col min="9224" max="9224" width="10.85546875" style="191" customWidth="1"/>
    <col min="9225" max="9225" width="12.28515625" style="191" customWidth="1"/>
    <col min="9226" max="9226" width="11" style="191" customWidth="1"/>
    <col min="9227" max="9227" width="11" style="191" bestFit="1" customWidth="1"/>
    <col min="9228" max="9228" width="25.140625" style="191" customWidth="1"/>
    <col min="9229" max="9229" width="28.28515625" style="191" customWidth="1"/>
    <col min="9230" max="9460" width="9" style="191"/>
    <col min="9461" max="9461" width="4" style="191" customWidth="1"/>
    <col min="9462" max="9462" width="39.5703125" style="191" customWidth="1"/>
    <col min="9463" max="9463" width="28.140625" style="191" customWidth="1"/>
    <col min="9464" max="9464" width="6.7109375" style="191" customWidth="1"/>
    <col min="9465" max="9467" width="0" style="191" hidden="1" customWidth="1"/>
    <col min="9468" max="9468" width="9" style="191" customWidth="1"/>
    <col min="9469" max="9469" width="11.5703125" style="191" customWidth="1"/>
    <col min="9470" max="9470" width="10.7109375" style="191" customWidth="1"/>
    <col min="9471" max="9471" width="10.28515625" style="191" customWidth="1"/>
    <col min="9472" max="9472" width="16" style="191" customWidth="1"/>
    <col min="9473" max="9475" width="0" style="191" hidden="1" customWidth="1"/>
    <col min="9476" max="9476" width="13.5703125" style="191" customWidth="1"/>
    <col min="9477" max="9477" width="11" style="191" customWidth="1"/>
    <col min="9478" max="9478" width="10.85546875" style="191" customWidth="1"/>
    <col min="9479" max="9479" width="10.28515625" style="191" customWidth="1"/>
    <col min="9480" max="9480" width="10.85546875" style="191" customWidth="1"/>
    <col min="9481" max="9481" width="12.28515625" style="191" customWidth="1"/>
    <col min="9482" max="9482" width="11" style="191" customWidth="1"/>
    <col min="9483" max="9483" width="11" style="191" bestFit="1" customWidth="1"/>
    <col min="9484" max="9484" width="25.140625" style="191" customWidth="1"/>
    <col min="9485" max="9485" width="28.28515625" style="191" customWidth="1"/>
    <col min="9486" max="9716" width="9" style="191"/>
    <col min="9717" max="9717" width="4" style="191" customWidth="1"/>
    <col min="9718" max="9718" width="39.5703125" style="191" customWidth="1"/>
    <col min="9719" max="9719" width="28.140625" style="191" customWidth="1"/>
    <col min="9720" max="9720" width="6.7109375" style="191" customWidth="1"/>
    <col min="9721" max="9723" width="0" style="191" hidden="1" customWidth="1"/>
    <col min="9724" max="9724" width="9" style="191" customWidth="1"/>
    <col min="9725" max="9725" width="11.5703125" style="191" customWidth="1"/>
    <col min="9726" max="9726" width="10.7109375" style="191" customWidth="1"/>
    <col min="9727" max="9727" width="10.28515625" style="191" customWidth="1"/>
    <col min="9728" max="9728" width="16" style="191" customWidth="1"/>
    <col min="9729" max="9731" width="0" style="191" hidden="1" customWidth="1"/>
    <col min="9732" max="9732" width="13.5703125" style="191" customWidth="1"/>
    <col min="9733" max="9733" width="11" style="191" customWidth="1"/>
    <col min="9734" max="9734" width="10.85546875" style="191" customWidth="1"/>
    <col min="9735" max="9735" width="10.28515625" style="191" customWidth="1"/>
    <col min="9736" max="9736" width="10.85546875" style="191" customWidth="1"/>
    <col min="9737" max="9737" width="12.28515625" style="191" customWidth="1"/>
    <col min="9738" max="9738" width="11" style="191" customWidth="1"/>
    <col min="9739" max="9739" width="11" style="191" bestFit="1" customWidth="1"/>
    <col min="9740" max="9740" width="25.140625" style="191" customWidth="1"/>
    <col min="9741" max="9741" width="28.28515625" style="191" customWidth="1"/>
    <col min="9742" max="9972" width="9" style="191"/>
    <col min="9973" max="9973" width="4" style="191" customWidth="1"/>
    <col min="9974" max="9974" width="39.5703125" style="191" customWidth="1"/>
    <col min="9975" max="9975" width="28.140625" style="191" customWidth="1"/>
    <col min="9976" max="9976" width="6.7109375" style="191" customWidth="1"/>
    <col min="9977" max="9979" width="0" style="191" hidden="1" customWidth="1"/>
    <col min="9980" max="9980" width="9" style="191" customWidth="1"/>
    <col min="9981" max="9981" width="11.5703125" style="191" customWidth="1"/>
    <col min="9982" max="9982" width="10.7109375" style="191" customWidth="1"/>
    <col min="9983" max="9983" width="10.28515625" style="191" customWidth="1"/>
    <col min="9984" max="9984" width="16" style="191" customWidth="1"/>
    <col min="9985" max="9987" width="0" style="191" hidden="1" customWidth="1"/>
    <col min="9988" max="9988" width="13.5703125" style="191" customWidth="1"/>
    <col min="9989" max="9989" width="11" style="191" customWidth="1"/>
    <col min="9990" max="9990" width="10.85546875" style="191" customWidth="1"/>
    <col min="9991" max="9991" width="10.28515625" style="191" customWidth="1"/>
    <col min="9992" max="9992" width="10.85546875" style="191" customWidth="1"/>
    <col min="9993" max="9993" width="12.28515625" style="191" customWidth="1"/>
    <col min="9994" max="9994" width="11" style="191" customWidth="1"/>
    <col min="9995" max="9995" width="11" style="191" bestFit="1" customWidth="1"/>
    <col min="9996" max="9996" width="25.140625" style="191" customWidth="1"/>
    <col min="9997" max="9997" width="28.28515625" style="191" customWidth="1"/>
    <col min="9998" max="10228" width="9" style="191"/>
    <col min="10229" max="10229" width="4" style="191" customWidth="1"/>
    <col min="10230" max="10230" width="39.5703125" style="191" customWidth="1"/>
    <col min="10231" max="10231" width="28.140625" style="191" customWidth="1"/>
    <col min="10232" max="10232" width="6.7109375" style="191" customWidth="1"/>
    <col min="10233" max="10235" width="0" style="191" hidden="1" customWidth="1"/>
    <col min="10236" max="10236" width="9" style="191" customWidth="1"/>
    <col min="10237" max="10237" width="11.5703125" style="191" customWidth="1"/>
    <col min="10238" max="10238" width="10.7109375" style="191" customWidth="1"/>
    <col min="10239" max="10239" width="10.28515625" style="191" customWidth="1"/>
    <col min="10240" max="10240" width="16" style="191" customWidth="1"/>
    <col min="10241" max="10243" width="0" style="191" hidden="1" customWidth="1"/>
    <col min="10244" max="10244" width="13.5703125" style="191" customWidth="1"/>
    <col min="10245" max="10245" width="11" style="191" customWidth="1"/>
    <col min="10246" max="10246" width="10.85546875" style="191" customWidth="1"/>
    <col min="10247" max="10247" width="10.28515625" style="191" customWidth="1"/>
    <col min="10248" max="10248" width="10.85546875" style="191" customWidth="1"/>
    <col min="10249" max="10249" width="12.28515625" style="191" customWidth="1"/>
    <col min="10250" max="10250" width="11" style="191" customWidth="1"/>
    <col min="10251" max="10251" width="11" style="191" bestFit="1" customWidth="1"/>
    <col min="10252" max="10252" width="25.140625" style="191" customWidth="1"/>
    <col min="10253" max="10253" width="28.28515625" style="191" customWidth="1"/>
    <col min="10254" max="10484" width="9" style="191"/>
    <col min="10485" max="10485" width="4" style="191" customWidth="1"/>
    <col min="10486" max="10486" width="39.5703125" style="191" customWidth="1"/>
    <col min="10487" max="10487" width="28.140625" style="191" customWidth="1"/>
    <col min="10488" max="10488" width="6.7109375" style="191" customWidth="1"/>
    <col min="10489" max="10491" width="0" style="191" hidden="1" customWidth="1"/>
    <col min="10492" max="10492" width="9" style="191" customWidth="1"/>
    <col min="10493" max="10493" width="11.5703125" style="191" customWidth="1"/>
    <col min="10494" max="10494" width="10.7109375" style="191" customWidth="1"/>
    <col min="10495" max="10495" width="10.28515625" style="191" customWidth="1"/>
    <col min="10496" max="10496" width="16" style="191" customWidth="1"/>
    <col min="10497" max="10499" width="0" style="191" hidden="1" customWidth="1"/>
    <col min="10500" max="10500" width="13.5703125" style="191" customWidth="1"/>
    <col min="10501" max="10501" width="11" style="191" customWidth="1"/>
    <col min="10502" max="10502" width="10.85546875" style="191" customWidth="1"/>
    <col min="10503" max="10503" width="10.28515625" style="191" customWidth="1"/>
    <col min="10504" max="10504" width="10.85546875" style="191" customWidth="1"/>
    <col min="10505" max="10505" width="12.28515625" style="191" customWidth="1"/>
    <col min="10506" max="10506" width="11" style="191" customWidth="1"/>
    <col min="10507" max="10507" width="11" style="191" bestFit="1" customWidth="1"/>
    <col min="10508" max="10508" width="25.140625" style="191" customWidth="1"/>
    <col min="10509" max="10509" width="28.28515625" style="191" customWidth="1"/>
    <col min="10510" max="10740" width="9" style="191"/>
    <col min="10741" max="10741" width="4" style="191" customWidth="1"/>
    <col min="10742" max="10742" width="39.5703125" style="191" customWidth="1"/>
    <col min="10743" max="10743" width="28.140625" style="191" customWidth="1"/>
    <col min="10744" max="10744" width="6.7109375" style="191" customWidth="1"/>
    <col min="10745" max="10747" width="0" style="191" hidden="1" customWidth="1"/>
    <col min="10748" max="10748" width="9" style="191" customWidth="1"/>
    <col min="10749" max="10749" width="11.5703125" style="191" customWidth="1"/>
    <col min="10750" max="10750" width="10.7109375" style="191" customWidth="1"/>
    <col min="10751" max="10751" width="10.28515625" style="191" customWidth="1"/>
    <col min="10752" max="10752" width="16" style="191" customWidth="1"/>
    <col min="10753" max="10755" width="0" style="191" hidden="1" customWidth="1"/>
    <col min="10756" max="10756" width="13.5703125" style="191" customWidth="1"/>
    <col min="10757" max="10757" width="11" style="191" customWidth="1"/>
    <col min="10758" max="10758" width="10.85546875" style="191" customWidth="1"/>
    <col min="10759" max="10759" width="10.28515625" style="191" customWidth="1"/>
    <col min="10760" max="10760" width="10.85546875" style="191" customWidth="1"/>
    <col min="10761" max="10761" width="12.28515625" style="191" customWidth="1"/>
    <col min="10762" max="10762" width="11" style="191" customWidth="1"/>
    <col min="10763" max="10763" width="11" style="191" bestFit="1" customWidth="1"/>
    <col min="10764" max="10764" width="25.140625" style="191" customWidth="1"/>
    <col min="10765" max="10765" width="28.28515625" style="191" customWidth="1"/>
    <col min="10766" max="10996" width="9" style="191"/>
    <col min="10997" max="10997" width="4" style="191" customWidth="1"/>
    <col min="10998" max="10998" width="39.5703125" style="191" customWidth="1"/>
    <col min="10999" max="10999" width="28.140625" style="191" customWidth="1"/>
    <col min="11000" max="11000" width="6.7109375" style="191" customWidth="1"/>
    <col min="11001" max="11003" width="0" style="191" hidden="1" customWidth="1"/>
    <col min="11004" max="11004" width="9" style="191" customWidth="1"/>
    <col min="11005" max="11005" width="11.5703125" style="191" customWidth="1"/>
    <col min="11006" max="11006" width="10.7109375" style="191" customWidth="1"/>
    <col min="11007" max="11007" width="10.28515625" style="191" customWidth="1"/>
    <col min="11008" max="11008" width="16" style="191" customWidth="1"/>
    <col min="11009" max="11011" width="0" style="191" hidden="1" customWidth="1"/>
    <col min="11012" max="11012" width="13.5703125" style="191" customWidth="1"/>
    <col min="11013" max="11013" width="11" style="191" customWidth="1"/>
    <col min="11014" max="11014" width="10.85546875" style="191" customWidth="1"/>
    <col min="11015" max="11015" width="10.28515625" style="191" customWidth="1"/>
    <col min="11016" max="11016" width="10.85546875" style="191" customWidth="1"/>
    <col min="11017" max="11017" width="12.28515625" style="191" customWidth="1"/>
    <col min="11018" max="11018" width="11" style="191" customWidth="1"/>
    <col min="11019" max="11019" width="11" style="191" bestFit="1" customWidth="1"/>
    <col min="11020" max="11020" width="25.140625" style="191" customWidth="1"/>
    <col min="11021" max="11021" width="28.28515625" style="191" customWidth="1"/>
    <col min="11022" max="11252" width="9" style="191"/>
    <col min="11253" max="11253" width="4" style="191" customWidth="1"/>
    <col min="11254" max="11254" width="39.5703125" style="191" customWidth="1"/>
    <col min="11255" max="11255" width="28.140625" style="191" customWidth="1"/>
    <col min="11256" max="11256" width="6.7109375" style="191" customWidth="1"/>
    <col min="11257" max="11259" width="0" style="191" hidden="1" customWidth="1"/>
    <col min="11260" max="11260" width="9" style="191" customWidth="1"/>
    <col min="11261" max="11261" width="11.5703125" style="191" customWidth="1"/>
    <col min="11262" max="11262" width="10.7109375" style="191" customWidth="1"/>
    <col min="11263" max="11263" width="10.28515625" style="191" customWidth="1"/>
    <col min="11264" max="11264" width="16" style="191" customWidth="1"/>
    <col min="11265" max="11267" width="0" style="191" hidden="1" customWidth="1"/>
    <col min="11268" max="11268" width="13.5703125" style="191" customWidth="1"/>
    <col min="11269" max="11269" width="11" style="191" customWidth="1"/>
    <col min="11270" max="11270" width="10.85546875" style="191" customWidth="1"/>
    <col min="11271" max="11271" width="10.28515625" style="191" customWidth="1"/>
    <col min="11272" max="11272" width="10.85546875" style="191" customWidth="1"/>
    <col min="11273" max="11273" width="12.28515625" style="191" customWidth="1"/>
    <col min="11274" max="11274" width="11" style="191" customWidth="1"/>
    <col min="11275" max="11275" width="11" style="191" bestFit="1" customWidth="1"/>
    <col min="11276" max="11276" width="25.140625" style="191" customWidth="1"/>
    <col min="11277" max="11277" width="28.28515625" style="191" customWidth="1"/>
    <col min="11278" max="11508" width="9" style="191"/>
    <col min="11509" max="11509" width="4" style="191" customWidth="1"/>
    <col min="11510" max="11510" width="39.5703125" style="191" customWidth="1"/>
    <col min="11511" max="11511" width="28.140625" style="191" customWidth="1"/>
    <col min="11512" max="11512" width="6.7109375" style="191" customWidth="1"/>
    <col min="11513" max="11515" width="0" style="191" hidden="1" customWidth="1"/>
    <col min="11516" max="11516" width="9" style="191" customWidth="1"/>
    <col min="11517" max="11517" width="11.5703125" style="191" customWidth="1"/>
    <col min="11518" max="11518" width="10.7109375" style="191" customWidth="1"/>
    <col min="11519" max="11519" width="10.28515625" style="191" customWidth="1"/>
    <col min="11520" max="11520" width="16" style="191" customWidth="1"/>
    <col min="11521" max="11523" width="0" style="191" hidden="1" customWidth="1"/>
    <col min="11524" max="11524" width="13.5703125" style="191" customWidth="1"/>
    <col min="11525" max="11525" width="11" style="191" customWidth="1"/>
    <col min="11526" max="11526" width="10.85546875" style="191" customWidth="1"/>
    <col min="11527" max="11527" width="10.28515625" style="191" customWidth="1"/>
    <col min="11528" max="11528" width="10.85546875" style="191" customWidth="1"/>
    <col min="11529" max="11529" width="12.28515625" style="191" customWidth="1"/>
    <col min="11530" max="11530" width="11" style="191" customWidth="1"/>
    <col min="11531" max="11531" width="11" style="191" bestFit="1" customWidth="1"/>
    <col min="11532" max="11532" width="25.140625" style="191" customWidth="1"/>
    <col min="11533" max="11533" width="28.28515625" style="191" customWidth="1"/>
    <col min="11534" max="11764" width="9" style="191"/>
    <col min="11765" max="11765" width="4" style="191" customWidth="1"/>
    <col min="11766" max="11766" width="39.5703125" style="191" customWidth="1"/>
    <col min="11767" max="11767" width="28.140625" style="191" customWidth="1"/>
    <col min="11768" max="11768" width="6.7109375" style="191" customWidth="1"/>
    <col min="11769" max="11771" width="0" style="191" hidden="1" customWidth="1"/>
    <col min="11772" max="11772" width="9" style="191" customWidth="1"/>
    <col min="11773" max="11773" width="11.5703125" style="191" customWidth="1"/>
    <col min="11774" max="11774" width="10.7109375" style="191" customWidth="1"/>
    <col min="11775" max="11775" width="10.28515625" style="191" customWidth="1"/>
    <col min="11776" max="11776" width="16" style="191" customWidth="1"/>
    <col min="11777" max="11779" width="0" style="191" hidden="1" customWidth="1"/>
    <col min="11780" max="11780" width="13.5703125" style="191" customWidth="1"/>
    <col min="11781" max="11781" width="11" style="191" customWidth="1"/>
    <col min="11782" max="11782" width="10.85546875" style="191" customWidth="1"/>
    <col min="11783" max="11783" width="10.28515625" style="191" customWidth="1"/>
    <col min="11784" max="11784" width="10.85546875" style="191" customWidth="1"/>
    <col min="11785" max="11785" width="12.28515625" style="191" customWidth="1"/>
    <col min="11786" max="11786" width="11" style="191" customWidth="1"/>
    <col min="11787" max="11787" width="11" style="191" bestFit="1" customWidth="1"/>
    <col min="11788" max="11788" width="25.140625" style="191" customWidth="1"/>
    <col min="11789" max="11789" width="28.28515625" style="191" customWidth="1"/>
    <col min="11790" max="12020" width="9" style="191"/>
    <col min="12021" max="12021" width="4" style="191" customWidth="1"/>
    <col min="12022" max="12022" width="39.5703125" style="191" customWidth="1"/>
    <col min="12023" max="12023" width="28.140625" style="191" customWidth="1"/>
    <col min="12024" max="12024" width="6.7109375" style="191" customWidth="1"/>
    <col min="12025" max="12027" width="0" style="191" hidden="1" customWidth="1"/>
    <col min="12028" max="12028" width="9" style="191" customWidth="1"/>
    <col min="12029" max="12029" width="11.5703125" style="191" customWidth="1"/>
    <col min="12030" max="12030" width="10.7109375" style="191" customWidth="1"/>
    <col min="12031" max="12031" width="10.28515625" style="191" customWidth="1"/>
    <col min="12032" max="12032" width="16" style="191" customWidth="1"/>
    <col min="12033" max="12035" width="0" style="191" hidden="1" customWidth="1"/>
    <col min="12036" max="12036" width="13.5703125" style="191" customWidth="1"/>
    <col min="12037" max="12037" width="11" style="191" customWidth="1"/>
    <col min="12038" max="12038" width="10.85546875" style="191" customWidth="1"/>
    <col min="12039" max="12039" width="10.28515625" style="191" customWidth="1"/>
    <col min="12040" max="12040" width="10.85546875" style="191" customWidth="1"/>
    <col min="12041" max="12041" width="12.28515625" style="191" customWidth="1"/>
    <col min="12042" max="12042" width="11" style="191" customWidth="1"/>
    <col min="12043" max="12043" width="11" style="191" bestFit="1" customWidth="1"/>
    <col min="12044" max="12044" width="25.140625" style="191" customWidth="1"/>
    <col min="12045" max="12045" width="28.28515625" style="191" customWidth="1"/>
    <col min="12046" max="12276" width="9" style="191"/>
    <col min="12277" max="12277" width="4" style="191" customWidth="1"/>
    <col min="12278" max="12278" width="39.5703125" style="191" customWidth="1"/>
    <col min="12279" max="12279" width="28.140625" style="191" customWidth="1"/>
    <col min="12280" max="12280" width="6.7109375" style="191" customWidth="1"/>
    <col min="12281" max="12283" width="0" style="191" hidden="1" customWidth="1"/>
    <col min="12284" max="12284" width="9" style="191" customWidth="1"/>
    <col min="12285" max="12285" width="11.5703125" style="191" customWidth="1"/>
    <col min="12286" max="12286" width="10.7109375" style="191" customWidth="1"/>
    <col min="12287" max="12287" width="10.28515625" style="191" customWidth="1"/>
    <col min="12288" max="12288" width="16" style="191" customWidth="1"/>
    <col min="12289" max="12291" width="0" style="191" hidden="1" customWidth="1"/>
    <col min="12292" max="12292" width="13.5703125" style="191" customWidth="1"/>
    <col min="12293" max="12293" width="11" style="191" customWidth="1"/>
    <col min="12294" max="12294" width="10.85546875" style="191" customWidth="1"/>
    <col min="12295" max="12295" width="10.28515625" style="191" customWidth="1"/>
    <col min="12296" max="12296" width="10.85546875" style="191" customWidth="1"/>
    <col min="12297" max="12297" width="12.28515625" style="191" customWidth="1"/>
    <col min="12298" max="12298" width="11" style="191" customWidth="1"/>
    <col min="12299" max="12299" width="11" style="191" bestFit="1" customWidth="1"/>
    <col min="12300" max="12300" width="25.140625" style="191" customWidth="1"/>
    <col min="12301" max="12301" width="28.28515625" style="191" customWidth="1"/>
    <col min="12302" max="12532" width="9" style="191"/>
    <col min="12533" max="12533" width="4" style="191" customWidth="1"/>
    <col min="12534" max="12534" width="39.5703125" style="191" customWidth="1"/>
    <col min="12535" max="12535" width="28.140625" style="191" customWidth="1"/>
    <col min="12536" max="12536" width="6.7109375" style="191" customWidth="1"/>
    <col min="12537" max="12539" width="0" style="191" hidden="1" customWidth="1"/>
    <col min="12540" max="12540" width="9" style="191" customWidth="1"/>
    <col min="12541" max="12541" width="11.5703125" style="191" customWidth="1"/>
    <col min="12542" max="12542" width="10.7109375" style="191" customWidth="1"/>
    <col min="12543" max="12543" width="10.28515625" style="191" customWidth="1"/>
    <col min="12544" max="12544" width="16" style="191" customWidth="1"/>
    <col min="12545" max="12547" width="0" style="191" hidden="1" customWidth="1"/>
    <col min="12548" max="12548" width="13.5703125" style="191" customWidth="1"/>
    <col min="12549" max="12549" width="11" style="191" customWidth="1"/>
    <col min="12550" max="12550" width="10.85546875" style="191" customWidth="1"/>
    <col min="12551" max="12551" width="10.28515625" style="191" customWidth="1"/>
    <col min="12552" max="12552" width="10.85546875" style="191" customWidth="1"/>
    <col min="12553" max="12553" width="12.28515625" style="191" customWidth="1"/>
    <col min="12554" max="12554" width="11" style="191" customWidth="1"/>
    <col min="12555" max="12555" width="11" style="191" bestFit="1" customWidth="1"/>
    <col min="12556" max="12556" width="25.140625" style="191" customWidth="1"/>
    <col min="12557" max="12557" width="28.28515625" style="191" customWidth="1"/>
    <col min="12558" max="12788" width="9" style="191"/>
    <col min="12789" max="12789" width="4" style="191" customWidth="1"/>
    <col min="12790" max="12790" width="39.5703125" style="191" customWidth="1"/>
    <col min="12791" max="12791" width="28.140625" style="191" customWidth="1"/>
    <col min="12792" max="12792" width="6.7109375" style="191" customWidth="1"/>
    <col min="12793" max="12795" width="0" style="191" hidden="1" customWidth="1"/>
    <col min="12796" max="12796" width="9" style="191" customWidth="1"/>
    <col min="12797" max="12797" width="11.5703125" style="191" customWidth="1"/>
    <col min="12798" max="12798" width="10.7109375" style="191" customWidth="1"/>
    <col min="12799" max="12799" width="10.28515625" style="191" customWidth="1"/>
    <col min="12800" max="12800" width="16" style="191" customWidth="1"/>
    <col min="12801" max="12803" width="0" style="191" hidden="1" customWidth="1"/>
    <col min="12804" max="12804" width="13.5703125" style="191" customWidth="1"/>
    <col min="12805" max="12805" width="11" style="191" customWidth="1"/>
    <col min="12806" max="12806" width="10.85546875" style="191" customWidth="1"/>
    <col min="12807" max="12807" width="10.28515625" style="191" customWidth="1"/>
    <col min="12808" max="12808" width="10.85546875" style="191" customWidth="1"/>
    <col min="12809" max="12809" width="12.28515625" style="191" customWidth="1"/>
    <col min="12810" max="12810" width="11" style="191" customWidth="1"/>
    <col min="12811" max="12811" width="11" style="191" bestFit="1" customWidth="1"/>
    <col min="12812" max="12812" width="25.140625" style="191" customWidth="1"/>
    <col min="12813" max="12813" width="28.28515625" style="191" customWidth="1"/>
    <col min="12814" max="13044" width="9" style="191"/>
    <col min="13045" max="13045" width="4" style="191" customWidth="1"/>
    <col min="13046" max="13046" width="39.5703125" style="191" customWidth="1"/>
    <col min="13047" max="13047" width="28.140625" style="191" customWidth="1"/>
    <col min="13048" max="13048" width="6.7109375" style="191" customWidth="1"/>
    <col min="13049" max="13051" width="0" style="191" hidden="1" customWidth="1"/>
    <col min="13052" max="13052" width="9" style="191" customWidth="1"/>
    <col min="13053" max="13053" width="11.5703125" style="191" customWidth="1"/>
    <col min="13054" max="13054" width="10.7109375" style="191" customWidth="1"/>
    <col min="13055" max="13055" width="10.28515625" style="191" customWidth="1"/>
    <col min="13056" max="13056" width="16" style="191" customWidth="1"/>
    <col min="13057" max="13059" width="0" style="191" hidden="1" customWidth="1"/>
    <col min="13060" max="13060" width="13.5703125" style="191" customWidth="1"/>
    <col min="13061" max="13061" width="11" style="191" customWidth="1"/>
    <col min="13062" max="13062" width="10.85546875" style="191" customWidth="1"/>
    <col min="13063" max="13063" width="10.28515625" style="191" customWidth="1"/>
    <col min="13064" max="13064" width="10.85546875" style="191" customWidth="1"/>
    <col min="13065" max="13065" width="12.28515625" style="191" customWidth="1"/>
    <col min="13066" max="13066" width="11" style="191" customWidth="1"/>
    <col min="13067" max="13067" width="11" style="191" bestFit="1" customWidth="1"/>
    <col min="13068" max="13068" width="25.140625" style="191" customWidth="1"/>
    <col min="13069" max="13069" width="28.28515625" style="191" customWidth="1"/>
    <col min="13070" max="13300" width="9" style="191"/>
    <col min="13301" max="13301" width="4" style="191" customWidth="1"/>
    <col min="13302" max="13302" width="39.5703125" style="191" customWidth="1"/>
    <col min="13303" max="13303" width="28.140625" style="191" customWidth="1"/>
    <col min="13304" max="13304" width="6.7109375" style="191" customWidth="1"/>
    <col min="13305" max="13307" width="0" style="191" hidden="1" customWidth="1"/>
    <col min="13308" max="13308" width="9" style="191" customWidth="1"/>
    <col min="13309" max="13309" width="11.5703125" style="191" customWidth="1"/>
    <col min="13310" max="13310" width="10.7109375" style="191" customWidth="1"/>
    <col min="13311" max="13311" width="10.28515625" style="191" customWidth="1"/>
    <col min="13312" max="13312" width="16" style="191" customWidth="1"/>
    <col min="13313" max="13315" width="0" style="191" hidden="1" customWidth="1"/>
    <col min="13316" max="13316" width="13.5703125" style="191" customWidth="1"/>
    <col min="13317" max="13317" width="11" style="191" customWidth="1"/>
    <col min="13318" max="13318" width="10.85546875" style="191" customWidth="1"/>
    <col min="13319" max="13319" width="10.28515625" style="191" customWidth="1"/>
    <col min="13320" max="13320" width="10.85546875" style="191" customWidth="1"/>
    <col min="13321" max="13321" width="12.28515625" style="191" customWidth="1"/>
    <col min="13322" max="13322" width="11" style="191" customWidth="1"/>
    <col min="13323" max="13323" width="11" style="191" bestFit="1" customWidth="1"/>
    <col min="13324" max="13324" width="25.140625" style="191" customWidth="1"/>
    <col min="13325" max="13325" width="28.28515625" style="191" customWidth="1"/>
    <col min="13326" max="13556" width="9" style="191"/>
    <col min="13557" max="13557" width="4" style="191" customWidth="1"/>
    <col min="13558" max="13558" width="39.5703125" style="191" customWidth="1"/>
    <col min="13559" max="13559" width="28.140625" style="191" customWidth="1"/>
    <col min="13560" max="13560" width="6.7109375" style="191" customWidth="1"/>
    <col min="13561" max="13563" width="0" style="191" hidden="1" customWidth="1"/>
    <col min="13564" max="13564" width="9" style="191" customWidth="1"/>
    <col min="13565" max="13565" width="11.5703125" style="191" customWidth="1"/>
    <col min="13566" max="13566" width="10.7109375" style="191" customWidth="1"/>
    <col min="13567" max="13567" width="10.28515625" style="191" customWidth="1"/>
    <col min="13568" max="13568" width="16" style="191" customWidth="1"/>
    <col min="13569" max="13571" width="0" style="191" hidden="1" customWidth="1"/>
    <col min="13572" max="13572" width="13.5703125" style="191" customWidth="1"/>
    <col min="13573" max="13573" width="11" style="191" customWidth="1"/>
    <col min="13574" max="13574" width="10.85546875" style="191" customWidth="1"/>
    <col min="13575" max="13575" width="10.28515625" style="191" customWidth="1"/>
    <col min="13576" max="13576" width="10.85546875" style="191" customWidth="1"/>
    <col min="13577" max="13577" width="12.28515625" style="191" customWidth="1"/>
    <col min="13578" max="13578" width="11" style="191" customWidth="1"/>
    <col min="13579" max="13579" width="11" style="191" bestFit="1" customWidth="1"/>
    <col min="13580" max="13580" width="25.140625" style="191" customWidth="1"/>
    <col min="13581" max="13581" width="28.28515625" style="191" customWidth="1"/>
    <col min="13582" max="13812" width="9" style="191"/>
    <col min="13813" max="13813" width="4" style="191" customWidth="1"/>
    <col min="13814" max="13814" width="39.5703125" style="191" customWidth="1"/>
    <col min="13815" max="13815" width="28.140625" style="191" customWidth="1"/>
    <col min="13816" max="13816" width="6.7109375" style="191" customWidth="1"/>
    <col min="13817" max="13819" width="0" style="191" hidden="1" customWidth="1"/>
    <col min="13820" max="13820" width="9" style="191" customWidth="1"/>
    <col min="13821" max="13821" width="11.5703125" style="191" customWidth="1"/>
    <col min="13822" max="13822" width="10.7109375" style="191" customWidth="1"/>
    <col min="13823" max="13823" width="10.28515625" style="191" customWidth="1"/>
    <col min="13824" max="13824" width="16" style="191" customWidth="1"/>
    <col min="13825" max="13827" width="0" style="191" hidden="1" customWidth="1"/>
    <col min="13828" max="13828" width="13.5703125" style="191" customWidth="1"/>
    <col min="13829" max="13829" width="11" style="191" customWidth="1"/>
    <col min="13830" max="13830" width="10.85546875" style="191" customWidth="1"/>
    <col min="13831" max="13831" width="10.28515625" style="191" customWidth="1"/>
    <col min="13832" max="13832" width="10.85546875" style="191" customWidth="1"/>
    <col min="13833" max="13833" width="12.28515625" style="191" customWidth="1"/>
    <col min="13834" max="13834" width="11" style="191" customWidth="1"/>
    <col min="13835" max="13835" width="11" style="191" bestFit="1" customWidth="1"/>
    <col min="13836" max="13836" width="25.140625" style="191" customWidth="1"/>
    <col min="13837" max="13837" width="28.28515625" style="191" customWidth="1"/>
    <col min="13838" max="14068" width="9" style="191"/>
    <col min="14069" max="14069" width="4" style="191" customWidth="1"/>
    <col min="14070" max="14070" width="39.5703125" style="191" customWidth="1"/>
    <col min="14071" max="14071" width="28.140625" style="191" customWidth="1"/>
    <col min="14072" max="14072" width="6.7109375" style="191" customWidth="1"/>
    <col min="14073" max="14075" width="0" style="191" hidden="1" customWidth="1"/>
    <col min="14076" max="14076" width="9" style="191" customWidth="1"/>
    <col min="14077" max="14077" width="11.5703125" style="191" customWidth="1"/>
    <col min="14078" max="14078" width="10.7109375" style="191" customWidth="1"/>
    <col min="14079" max="14079" width="10.28515625" style="191" customWidth="1"/>
    <col min="14080" max="14080" width="16" style="191" customWidth="1"/>
    <col min="14081" max="14083" width="0" style="191" hidden="1" customWidth="1"/>
    <col min="14084" max="14084" width="13.5703125" style="191" customWidth="1"/>
    <col min="14085" max="14085" width="11" style="191" customWidth="1"/>
    <col min="14086" max="14086" width="10.85546875" style="191" customWidth="1"/>
    <col min="14087" max="14087" width="10.28515625" style="191" customWidth="1"/>
    <col min="14088" max="14088" width="10.85546875" style="191" customWidth="1"/>
    <col min="14089" max="14089" width="12.28515625" style="191" customWidth="1"/>
    <col min="14090" max="14090" width="11" style="191" customWidth="1"/>
    <col min="14091" max="14091" width="11" style="191" bestFit="1" customWidth="1"/>
    <col min="14092" max="14092" width="25.140625" style="191" customWidth="1"/>
    <col min="14093" max="14093" width="28.28515625" style="191" customWidth="1"/>
    <col min="14094" max="14324" width="9" style="191"/>
    <col min="14325" max="14325" width="4" style="191" customWidth="1"/>
    <col min="14326" max="14326" width="39.5703125" style="191" customWidth="1"/>
    <col min="14327" max="14327" width="28.140625" style="191" customWidth="1"/>
    <col min="14328" max="14328" width="6.7109375" style="191" customWidth="1"/>
    <col min="14329" max="14331" width="0" style="191" hidden="1" customWidth="1"/>
    <col min="14332" max="14332" width="9" style="191" customWidth="1"/>
    <col min="14333" max="14333" width="11.5703125" style="191" customWidth="1"/>
    <col min="14334" max="14334" width="10.7109375" style="191" customWidth="1"/>
    <col min="14335" max="14335" width="10.28515625" style="191" customWidth="1"/>
    <col min="14336" max="14336" width="16" style="191" customWidth="1"/>
    <col min="14337" max="14339" width="0" style="191" hidden="1" customWidth="1"/>
    <col min="14340" max="14340" width="13.5703125" style="191" customWidth="1"/>
    <col min="14341" max="14341" width="11" style="191" customWidth="1"/>
    <col min="14342" max="14342" width="10.85546875" style="191" customWidth="1"/>
    <col min="14343" max="14343" width="10.28515625" style="191" customWidth="1"/>
    <col min="14344" max="14344" width="10.85546875" style="191" customWidth="1"/>
    <col min="14345" max="14345" width="12.28515625" style="191" customWidth="1"/>
    <col min="14346" max="14346" width="11" style="191" customWidth="1"/>
    <col min="14347" max="14347" width="11" style="191" bestFit="1" customWidth="1"/>
    <col min="14348" max="14348" width="25.140625" style="191" customWidth="1"/>
    <col min="14349" max="14349" width="28.28515625" style="191" customWidth="1"/>
    <col min="14350" max="14580" width="9" style="191"/>
    <col min="14581" max="14581" width="4" style="191" customWidth="1"/>
    <col min="14582" max="14582" width="39.5703125" style="191" customWidth="1"/>
    <col min="14583" max="14583" width="28.140625" style="191" customWidth="1"/>
    <col min="14584" max="14584" width="6.7109375" style="191" customWidth="1"/>
    <col min="14585" max="14587" width="0" style="191" hidden="1" customWidth="1"/>
    <col min="14588" max="14588" width="9" style="191" customWidth="1"/>
    <col min="14589" max="14589" width="11.5703125" style="191" customWidth="1"/>
    <col min="14590" max="14590" width="10.7109375" style="191" customWidth="1"/>
    <col min="14591" max="14591" width="10.28515625" style="191" customWidth="1"/>
    <col min="14592" max="14592" width="16" style="191" customWidth="1"/>
    <col min="14593" max="14595" width="0" style="191" hidden="1" customWidth="1"/>
    <col min="14596" max="14596" width="13.5703125" style="191" customWidth="1"/>
    <col min="14597" max="14597" width="11" style="191" customWidth="1"/>
    <col min="14598" max="14598" width="10.85546875" style="191" customWidth="1"/>
    <col min="14599" max="14599" width="10.28515625" style="191" customWidth="1"/>
    <col min="14600" max="14600" width="10.85546875" style="191" customWidth="1"/>
    <col min="14601" max="14601" width="12.28515625" style="191" customWidth="1"/>
    <col min="14602" max="14602" width="11" style="191" customWidth="1"/>
    <col min="14603" max="14603" width="11" style="191" bestFit="1" customWidth="1"/>
    <col min="14604" max="14604" width="25.140625" style="191" customWidth="1"/>
    <col min="14605" max="14605" width="28.28515625" style="191" customWidth="1"/>
    <col min="14606" max="14836" width="9" style="191"/>
    <col min="14837" max="14837" width="4" style="191" customWidth="1"/>
    <col min="14838" max="14838" width="39.5703125" style="191" customWidth="1"/>
    <col min="14839" max="14839" width="28.140625" style="191" customWidth="1"/>
    <col min="14840" max="14840" width="6.7109375" style="191" customWidth="1"/>
    <col min="14841" max="14843" width="0" style="191" hidden="1" customWidth="1"/>
    <col min="14844" max="14844" width="9" style="191" customWidth="1"/>
    <col min="14845" max="14845" width="11.5703125" style="191" customWidth="1"/>
    <col min="14846" max="14846" width="10.7109375" style="191" customWidth="1"/>
    <col min="14847" max="14847" width="10.28515625" style="191" customWidth="1"/>
    <col min="14848" max="14848" width="16" style="191" customWidth="1"/>
    <col min="14849" max="14851" width="0" style="191" hidden="1" customWidth="1"/>
    <col min="14852" max="14852" width="13.5703125" style="191" customWidth="1"/>
    <col min="14853" max="14853" width="11" style="191" customWidth="1"/>
    <col min="14854" max="14854" width="10.85546875" style="191" customWidth="1"/>
    <col min="14855" max="14855" width="10.28515625" style="191" customWidth="1"/>
    <col min="14856" max="14856" width="10.85546875" style="191" customWidth="1"/>
    <col min="14857" max="14857" width="12.28515625" style="191" customWidth="1"/>
    <col min="14858" max="14858" width="11" style="191" customWidth="1"/>
    <col min="14859" max="14859" width="11" style="191" bestFit="1" customWidth="1"/>
    <col min="14860" max="14860" width="25.140625" style="191" customWidth="1"/>
    <col min="14861" max="14861" width="28.28515625" style="191" customWidth="1"/>
    <col min="14862" max="15092" width="9" style="191"/>
    <col min="15093" max="15093" width="4" style="191" customWidth="1"/>
    <col min="15094" max="15094" width="39.5703125" style="191" customWidth="1"/>
    <col min="15095" max="15095" width="28.140625" style="191" customWidth="1"/>
    <col min="15096" max="15096" width="6.7109375" style="191" customWidth="1"/>
    <col min="15097" max="15099" width="0" style="191" hidden="1" customWidth="1"/>
    <col min="15100" max="15100" width="9" style="191" customWidth="1"/>
    <col min="15101" max="15101" width="11.5703125" style="191" customWidth="1"/>
    <col min="15102" max="15102" width="10.7109375" style="191" customWidth="1"/>
    <col min="15103" max="15103" width="10.28515625" style="191" customWidth="1"/>
    <col min="15104" max="15104" width="16" style="191" customWidth="1"/>
    <col min="15105" max="15107" width="0" style="191" hidden="1" customWidth="1"/>
    <col min="15108" max="15108" width="13.5703125" style="191" customWidth="1"/>
    <col min="15109" max="15109" width="11" style="191" customWidth="1"/>
    <col min="15110" max="15110" width="10.85546875" style="191" customWidth="1"/>
    <col min="15111" max="15111" width="10.28515625" style="191" customWidth="1"/>
    <col min="15112" max="15112" width="10.85546875" style="191" customWidth="1"/>
    <col min="15113" max="15113" width="12.28515625" style="191" customWidth="1"/>
    <col min="15114" max="15114" width="11" style="191" customWidth="1"/>
    <col min="15115" max="15115" width="11" style="191" bestFit="1" customWidth="1"/>
    <col min="15116" max="15116" width="25.140625" style="191" customWidth="1"/>
    <col min="15117" max="15117" width="28.28515625" style="191" customWidth="1"/>
    <col min="15118" max="15348" width="9" style="191"/>
    <col min="15349" max="15349" width="4" style="191" customWidth="1"/>
    <col min="15350" max="15350" width="39.5703125" style="191" customWidth="1"/>
    <col min="15351" max="15351" width="28.140625" style="191" customWidth="1"/>
    <col min="15352" max="15352" width="6.7109375" style="191" customWidth="1"/>
    <col min="15353" max="15355" width="0" style="191" hidden="1" customWidth="1"/>
    <col min="15356" max="15356" width="9" style="191" customWidth="1"/>
    <col min="15357" max="15357" width="11.5703125" style="191" customWidth="1"/>
    <col min="15358" max="15358" width="10.7109375" style="191" customWidth="1"/>
    <col min="15359" max="15359" width="10.28515625" style="191" customWidth="1"/>
    <col min="15360" max="15360" width="16" style="191" customWidth="1"/>
    <col min="15361" max="15363" width="0" style="191" hidden="1" customWidth="1"/>
    <col min="15364" max="15364" width="13.5703125" style="191" customWidth="1"/>
    <col min="15365" max="15365" width="11" style="191" customWidth="1"/>
    <col min="15366" max="15366" width="10.85546875" style="191" customWidth="1"/>
    <col min="15367" max="15367" width="10.28515625" style="191" customWidth="1"/>
    <col min="15368" max="15368" width="10.85546875" style="191" customWidth="1"/>
    <col min="15369" max="15369" width="12.28515625" style="191" customWidth="1"/>
    <col min="15370" max="15370" width="11" style="191" customWidth="1"/>
    <col min="15371" max="15371" width="11" style="191" bestFit="1" customWidth="1"/>
    <col min="15372" max="15372" width="25.140625" style="191" customWidth="1"/>
    <col min="15373" max="15373" width="28.28515625" style="191" customWidth="1"/>
    <col min="15374" max="15604" width="9" style="191"/>
    <col min="15605" max="15605" width="4" style="191" customWidth="1"/>
    <col min="15606" max="15606" width="39.5703125" style="191" customWidth="1"/>
    <col min="15607" max="15607" width="28.140625" style="191" customWidth="1"/>
    <col min="15608" max="15608" width="6.7109375" style="191" customWidth="1"/>
    <col min="15609" max="15611" width="0" style="191" hidden="1" customWidth="1"/>
    <col min="15612" max="15612" width="9" style="191" customWidth="1"/>
    <col min="15613" max="15613" width="11.5703125" style="191" customWidth="1"/>
    <col min="15614" max="15614" width="10.7109375" style="191" customWidth="1"/>
    <col min="15615" max="15615" width="10.28515625" style="191" customWidth="1"/>
    <col min="15616" max="15616" width="16" style="191" customWidth="1"/>
    <col min="15617" max="15619" width="0" style="191" hidden="1" customWidth="1"/>
    <col min="15620" max="15620" width="13.5703125" style="191" customWidth="1"/>
    <col min="15621" max="15621" width="11" style="191" customWidth="1"/>
    <col min="15622" max="15622" width="10.85546875" style="191" customWidth="1"/>
    <col min="15623" max="15623" width="10.28515625" style="191" customWidth="1"/>
    <col min="15624" max="15624" width="10.85546875" style="191" customWidth="1"/>
    <col min="15625" max="15625" width="12.28515625" style="191" customWidth="1"/>
    <col min="15626" max="15626" width="11" style="191" customWidth="1"/>
    <col min="15627" max="15627" width="11" style="191" bestFit="1" customWidth="1"/>
    <col min="15628" max="15628" width="25.140625" style="191" customWidth="1"/>
    <col min="15629" max="15629" width="28.28515625" style="191" customWidth="1"/>
    <col min="15630" max="15860" width="9" style="191"/>
    <col min="15861" max="15861" width="4" style="191" customWidth="1"/>
    <col min="15862" max="15862" width="39.5703125" style="191" customWidth="1"/>
    <col min="15863" max="15863" width="28.140625" style="191" customWidth="1"/>
    <col min="15864" max="15864" width="6.7109375" style="191" customWidth="1"/>
    <col min="15865" max="15867" width="0" style="191" hidden="1" customWidth="1"/>
    <col min="15868" max="15868" width="9" style="191" customWidth="1"/>
    <col min="15869" max="15869" width="11.5703125" style="191" customWidth="1"/>
    <col min="15870" max="15870" width="10.7109375" style="191" customWidth="1"/>
    <col min="15871" max="15871" width="10.28515625" style="191" customWidth="1"/>
    <col min="15872" max="15872" width="16" style="191" customWidth="1"/>
    <col min="15873" max="15875" width="0" style="191" hidden="1" customWidth="1"/>
    <col min="15876" max="15876" width="13.5703125" style="191" customWidth="1"/>
    <col min="15877" max="15877" width="11" style="191" customWidth="1"/>
    <col min="15878" max="15878" width="10.85546875" style="191" customWidth="1"/>
    <col min="15879" max="15879" width="10.28515625" style="191" customWidth="1"/>
    <col min="15880" max="15880" width="10.85546875" style="191" customWidth="1"/>
    <col min="15881" max="15881" width="12.28515625" style="191" customWidth="1"/>
    <col min="15882" max="15882" width="11" style="191" customWidth="1"/>
    <col min="15883" max="15883" width="11" style="191" bestFit="1" customWidth="1"/>
    <col min="15884" max="15884" width="25.140625" style="191" customWidth="1"/>
    <col min="15885" max="15885" width="28.28515625" style="191" customWidth="1"/>
    <col min="15886" max="16116" width="9" style="191"/>
    <col min="16117" max="16117" width="4" style="191" customWidth="1"/>
    <col min="16118" max="16118" width="39.5703125" style="191" customWidth="1"/>
    <col min="16119" max="16119" width="28.140625" style="191" customWidth="1"/>
    <col min="16120" max="16120" width="6.7109375" style="191" customWidth="1"/>
    <col min="16121" max="16123" width="0" style="191" hidden="1" customWidth="1"/>
    <col min="16124" max="16124" width="9" style="191" customWidth="1"/>
    <col min="16125" max="16125" width="11.5703125" style="191" customWidth="1"/>
    <col min="16126" max="16126" width="10.7109375" style="191" customWidth="1"/>
    <col min="16127" max="16127" width="10.28515625" style="191" customWidth="1"/>
    <col min="16128" max="16128" width="16" style="191" customWidth="1"/>
    <col min="16129" max="16131" width="0" style="191" hidden="1" customWidth="1"/>
    <col min="16132" max="16132" width="13.5703125" style="191" customWidth="1"/>
    <col min="16133" max="16133" width="11" style="191" customWidth="1"/>
    <col min="16134" max="16134" width="10.85546875" style="191" customWidth="1"/>
    <col min="16135" max="16135" width="10.28515625" style="191" customWidth="1"/>
    <col min="16136" max="16136" width="10.85546875" style="191" customWidth="1"/>
    <col min="16137" max="16137" width="12.28515625" style="191" customWidth="1"/>
    <col min="16138" max="16138" width="11" style="191" customWidth="1"/>
    <col min="16139" max="16139" width="11" style="191" bestFit="1" customWidth="1"/>
    <col min="16140" max="16140" width="25.140625" style="191" customWidth="1"/>
    <col min="16141" max="16141" width="28.28515625" style="191" customWidth="1"/>
    <col min="16142" max="16384" width="9" style="191"/>
  </cols>
  <sheetData>
    <row r="1" spans="1:24" ht="21" customHeight="1">
      <c r="A1" s="190" t="s">
        <v>0</v>
      </c>
      <c r="J1" s="192" t="s">
        <v>95</v>
      </c>
    </row>
    <row r="2" spans="1:24" ht="15.75">
      <c r="A2" s="193" t="s">
        <v>2</v>
      </c>
      <c r="B2" s="194" t="s">
        <v>51</v>
      </c>
      <c r="C2" s="192"/>
      <c r="D2" s="192"/>
      <c r="E2" s="192"/>
      <c r="F2" s="192"/>
      <c r="G2" s="192"/>
      <c r="H2" s="192"/>
      <c r="I2" s="192"/>
      <c r="J2" s="192"/>
    </row>
    <row r="3" spans="1:24" ht="15.75">
      <c r="A3" s="193" t="s">
        <v>4</v>
      </c>
      <c r="B3" s="194" t="s">
        <v>96</v>
      </c>
      <c r="C3" s="192"/>
      <c r="D3" s="192"/>
      <c r="E3" s="192"/>
      <c r="F3" s="192"/>
      <c r="G3" s="192"/>
      <c r="H3" s="192"/>
      <c r="I3" s="192"/>
      <c r="J3" s="192"/>
    </row>
    <row r="4" spans="1:24" ht="18.75">
      <c r="A4" s="713" t="s">
        <v>97</v>
      </c>
      <c r="B4" s="713"/>
      <c r="C4" s="713"/>
      <c r="D4" s="713"/>
      <c r="E4" s="713"/>
      <c r="F4" s="713"/>
      <c r="G4" s="713"/>
      <c r="H4" s="713"/>
      <c r="I4" s="713"/>
      <c r="J4" s="713"/>
    </row>
    <row r="5" spans="1:24" ht="15.75">
      <c r="A5" s="661" t="s">
        <v>191</v>
      </c>
      <c r="B5" s="661"/>
      <c r="C5" s="661"/>
      <c r="D5" s="661"/>
      <c r="E5" s="661"/>
      <c r="F5" s="661"/>
      <c r="G5" s="661"/>
      <c r="H5" s="661"/>
      <c r="I5" s="661"/>
      <c r="J5" s="661"/>
    </row>
    <row r="7" spans="1:24" ht="23.25" customHeight="1">
      <c r="A7" s="714" t="s">
        <v>74</v>
      </c>
      <c r="B7" s="716" t="s">
        <v>98</v>
      </c>
      <c r="C7" s="714" t="s">
        <v>99</v>
      </c>
      <c r="D7" s="714" t="s">
        <v>100</v>
      </c>
      <c r="E7" s="718" t="s">
        <v>101</v>
      </c>
      <c r="F7" s="719"/>
      <c r="G7" s="720" t="s">
        <v>102</v>
      </c>
      <c r="H7" s="718" t="s">
        <v>103</v>
      </c>
      <c r="I7" s="722"/>
      <c r="J7" s="714" t="s">
        <v>104</v>
      </c>
      <c r="L7" s="195" t="s">
        <v>107</v>
      </c>
      <c r="M7" s="195" t="s">
        <v>195</v>
      </c>
      <c r="N7" s="195"/>
      <c r="O7" s="156"/>
      <c r="P7" s="156"/>
      <c r="Q7" s="156"/>
      <c r="R7" s="156"/>
      <c r="S7" s="156"/>
      <c r="T7" s="156"/>
      <c r="U7" s="156"/>
      <c r="V7" s="156"/>
      <c r="W7" s="156"/>
      <c r="X7" s="156"/>
    </row>
    <row r="8" spans="1:24" ht="23.25" customHeight="1">
      <c r="A8" s="715"/>
      <c r="B8" s="717"/>
      <c r="C8" s="715"/>
      <c r="D8" s="715"/>
      <c r="E8" s="196" t="s">
        <v>105</v>
      </c>
      <c r="F8" s="196" t="s">
        <v>106</v>
      </c>
      <c r="G8" s="721"/>
      <c r="H8" s="196" t="s">
        <v>107</v>
      </c>
      <c r="I8" s="196" t="s">
        <v>108</v>
      </c>
      <c r="J8" s="715"/>
      <c r="K8" s="197"/>
      <c r="L8" s="156"/>
      <c r="M8" s="156"/>
      <c r="N8" s="195" t="s">
        <v>196</v>
      </c>
      <c r="O8" s="195" t="s">
        <v>197</v>
      </c>
      <c r="P8" s="195" t="s">
        <v>120</v>
      </c>
      <c r="Q8" s="195" t="s">
        <v>198</v>
      </c>
      <c r="R8" s="195" t="s">
        <v>199</v>
      </c>
      <c r="S8" s="195" t="s">
        <v>200</v>
      </c>
      <c r="T8" s="195" t="s">
        <v>201</v>
      </c>
      <c r="U8" s="195" t="s">
        <v>202</v>
      </c>
      <c r="V8" s="195" t="s">
        <v>203</v>
      </c>
      <c r="W8" s="195" t="s">
        <v>204</v>
      </c>
    </row>
    <row r="9" spans="1:24" s="208" customFormat="1" ht="21.95" customHeight="1">
      <c r="A9" s="198">
        <v>1</v>
      </c>
      <c r="B9" s="199" t="s">
        <v>110</v>
      </c>
      <c r="C9" s="199" t="s">
        <v>205</v>
      </c>
      <c r="D9" s="200">
        <v>1</v>
      </c>
      <c r="E9" s="200">
        <v>2</v>
      </c>
      <c r="F9" s="201"/>
      <c r="G9" s="202" t="s">
        <v>109</v>
      </c>
      <c r="H9" s="203">
        <f xml:space="preserve"> IF(G9="VĐ",IF(K9="CDDH",ROUND(IF(D9&lt;=30,1.2,IF(D9&gt;50,2,1.5)),1),ROUND(IF(D9&lt;=30,1.2,IF(D9&gt;45,1.8,1.5)),1)),0.5)</f>
        <v>1.2</v>
      </c>
      <c r="I9" s="203">
        <f xml:space="preserve"> IF(G9="VĐ",ROUND(D9*0.4,1),ROUND(D9/10,1))</f>
        <v>0.4</v>
      </c>
      <c r="J9" s="204">
        <f>H9+I9</f>
        <v>1.6</v>
      </c>
      <c r="K9" s="205"/>
      <c r="L9" s="206">
        <f t="shared" ref="L9:M14" si="0">H9</f>
        <v>1.2</v>
      </c>
      <c r="M9" s="206">
        <f t="shared" si="0"/>
        <v>0.4</v>
      </c>
      <c r="N9" s="156"/>
      <c r="O9" s="156"/>
      <c r="P9" s="207">
        <f>M9/2+L9</f>
        <v>1.4</v>
      </c>
      <c r="Q9" s="156"/>
      <c r="R9" s="156"/>
      <c r="S9" s="156"/>
      <c r="T9" s="156"/>
      <c r="U9" s="156"/>
      <c r="V9" s="156">
        <f>M9/2</f>
        <v>0.2</v>
      </c>
      <c r="W9" s="156"/>
    </row>
    <row r="10" spans="1:24" s="208" customFormat="1" ht="21.95" customHeight="1">
      <c r="A10" s="198">
        <v>2</v>
      </c>
      <c r="B10" s="199" t="s">
        <v>111</v>
      </c>
      <c r="C10" s="199" t="s">
        <v>205</v>
      </c>
      <c r="D10" s="200">
        <v>6</v>
      </c>
      <c r="E10" s="200">
        <v>3</v>
      </c>
      <c r="G10" s="202" t="s">
        <v>109</v>
      </c>
      <c r="H10" s="203">
        <f xml:space="preserve"> IF(G10="VĐ",IF(K10="CDDH",ROUND(IF(D10&lt;=30,1.2,IF(D10&gt;50,2,1.5)),1),ROUND(IF(D10&lt;=30,1.2,IF(D10&gt;45,1.8,1.5)),1)),0.5)</f>
        <v>1.2</v>
      </c>
      <c r="I10" s="203">
        <f xml:space="preserve"> IF(G10="VĐ",ROUND(D10*0.4,1),ROUND(D10/10,1))</f>
        <v>2.4</v>
      </c>
      <c r="J10" s="204">
        <f>H10+I10</f>
        <v>3.5999999999999996</v>
      </c>
      <c r="K10" s="205"/>
      <c r="L10" s="206">
        <f t="shared" si="0"/>
        <v>1.2</v>
      </c>
      <c r="M10" s="206">
        <f t="shared" si="0"/>
        <v>2.4</v>
      </c>
      <c r="N10" s="188">
        <f>Q10</f>
        <v>0.79999999999999993</v>
      </c>
      <c r="O10" s="156"/>
      <c r="P10" s="156"/>
      <c r="Q10" s="188">
        <f>M10/3</f>
        <v>0.79999999999999993</v>
      </c>
      <c r="R10" s="188">
        <f>Q10</f>
        <v>0.79999999999999993</v>
      </c>
      <c r="S10" s="156">
        <f>L10</f>
        <v>1.2</v>
      </c>
      <c r="T10" s="156"/>
      <c r="U10" s="156"/>
      <c r="V10" s="209"/>
      <c r="W10" s="156"/>
      <c r="X10" s="156"/>
    </row>
    <row r="11" spans="1:24" s="208" customFormat="1" ht="21.95" customHeight="1">
      <c r="A11" s="198">
        <v>3</v>
      </c>
      <c r="B11" s="199" t="s">
        <v>206</v>
      </c>
      <c r="C11" s="199" t="s">
        <v>205</v>
      </c>
      <c r="D11" s="200">
        <v>4</v>
      </c>
      <c r="E11" s="200">
        <v>3</v>
      </c>
      <c r="G11" s="202" t="s">
        <v>109</v>
      </c>
      <c r="H11" s="203">
        <f xml:space="preserve"> IF(G11="VĐ",IF(K11="CDDH",ROUND(IF(D11&lt;=30,1.2,IF(D11&gt;50,2,1.5)),1),ROUND(IF(D11&lt;=30,1.2,IF(D11&gt;45,1.8,1.5)),1)),0.5)</f>
        <v>1.2</v>
      </c>
      <c r="I11" s="203">
        <f xml:space="preserve"> IF(G11="VĐ",ROUND(D11*0.4,1),ROUND(D11/10,1))</f>
        <v>1.6</v>
      </c>
      <c r="J11" s="204">
        <f>H11+I11</f>
        <v>2.8</v>
      </c>
      <c r="K11" s="205"/>
      <c r="L11" s="206">
        <f t="shared" si="0"/>
        <v>1.2</v>
      </c>
      <c r="M11" s="206">
        <f t="shared" si="0"/>
        <v>1.6</v>
      </c>
      <c r="N11" s="156"/>
      <c r="O11" s="156"/>
      <c r="P11" s="188">
        <f>M11/3</f>
        <v>0.53333333333333333</v>
      </c>
      <c r="Q11" s="156"/>
      <c r="R11" s="156">
        <f>L11</f>
        <v>1.2</v>
      </c>
      <c r="S11" s="188">
        <f>T11</f>
        <v>0.53333333333333333</v>
      </c>
      <c r="T11" s="188">
        <f>P11</f>
        <v>0.53333333333333333</v>
      </c>
      <c r="U11" s="156"/>
      <c r="V11" s="156"/>
      <c r="W11" s="156"/>
      <c r="X11" s="156"/>
    </row>
    <row r="12" spans="1:24" s="208" customFormat="1" ht="21.95" customHeight="1">
      <c r="A12" s="198">
        <v>4</v>
      </c>
      <c r="B12" s="199" t="s">
        <v>190</v>
      </c>
      <c r="C12" s="199" t="s">
        <v>207</v>
      </c>
      <c r="D12" s="200">
        <v>2</v>
      </c>
      <c r="E12" s="200">
        <v>3</v>
      </c>
      <c r="F12" s="201"/>
      <c r="G12" s="202" t="s">
        <v>109</v>
      </c>
      <c r="H12" s="203">
        <f xml:space="preserve"> IF(G12="VĐ",IF(K12="CDDH",ROUND(IF(D12&lt;=30,1.2,IF(D12&gt;50,2,1.5)),1),ROUND(IF(D12&lt;=30,1.2,IF(D12&gt;45,1.8,1.5)),1)),0.5)</f>
        <v>1.2</v>
      </c>
      <c r="I12" s="203">
        <f xml:space="preserve"> IF(G12="VĐ",ROUND(D12*0.4,1),ROUND(D12/9,1))</f>
        <v>0.8</v>
      </c>
      <c r="J12" s="204">
        <f>H12+I12</f>
        <v>2</v>
      </c>
      <c r="K12" s="205"/>
      <c r="L12" s="206">
        <f t="shared" si="0"/>
        <v>1.2</v>
      </c>
      <c r="M12" s="206">
        <f t="shared" si="0"/>
        <v>0.8</v>
      </c>
      <c r="N12" s="156"/>
      <c r="O12" s="156"/>
      <c r="P12" s="156"/>
      <c r="Q12" s="156"/>
      <c r="R12" s="156">
        <f>M12/2</f>
        <v>0.4</v>
      </c>
      <c r="S12" s="207">
        <f>M12/2+L12</f>
        <v>1.6</v>
      </c>
      <c r="T12" s="156"/>
      <c r="U12" s="156"/>
      <c r="V12" s="156"/>
      <c r="W12" s="156"/>
      <c r="X12" s="188"/>
    </row>
    <row r="13" spans="1:24" s="208" customFormat="1" ht="21.95" customHeight="1">
      <c r="A13" s="198">
        <v>5</v>
      </c>
      <c r="B13" s="199" t="s">
        <v>208</v>
      </c>
      <c r="C13" s="199" t="s">
        <v>209</v>
      </c>
      <c r="D13" s="200">
        <v>5</v>
      </c>
      <c r="E13" s="200">
        <v>3</v>
      </c>
      <c r="F13" s="201"/>
      <c r="G13" s="202" t="s">
        <v>109</v>
      </c>
      <c r="H13" s="203">
        <f xml:space="preserve"> IF(G13="VĐ",IF(K13="CDDH",ROUND(IF(D13&lt;=30,1.2,IF(D13&gt;50,2,1.5)),1),ROUND(IF(D13&lt;=30,1.2,IF(D13&gt;45,1.8,1.5)),1)),0.5)</f>
        <v>1.2</v>
      </c>
      <c r="I13" s="203">
        <f xml:space="preserve"> IF(G13="VĐ",ROUND(D13*0.4,1),ROUND(D13/9,1))</f>
        <v>2</v>
      </c>
      <c r="J13" s="204">
        <f>H13+I13</f>
        <v>3.2</v>
      </c>
      <c r="K13" s="205"/>
      <c r="L13" s="206">
        <f t="shared" si="0"/>
        <v>1.2</v>
      </c>
      <c r="M13" s="206">
        <f t="shared" si="0"/>
        <v>2</v>
      </c>
      <c r="N13" s="156"/>
      <c r="O13" s="156"/>
      <c r="P13" s="156"/>
      <c r="Q13" s="156"/>
      <c r="R13" s="156"/>
      <c r="S13" s="156">
        <f>M13/2</f>
        <v>1</v>
      </c>
      <c r="T13" s="209"/>
      <c r="U13" s="156"/>
      <c r="V13" s="207">
        <f>M13/2+L13</f>
        <v>2.2000000000000002</v>
      </c>
      <c r="W13" s="156"/>
      <c r="X13" s="156"/>
    </row>
    <row r="14" spans="1:24" ht="15.75">
      <c r="A14" s="210"/>
      <c r="B14" s="211" t="s">
        <v>210</v>
      </c>
      <c r="C14" s="212"/>
      <c r="D14" s="212"/>
      <c r="E14" s="212"/>
      <c r="F14" s="212"/>
      <c r="G14" s="212"/>
      <c r="H14" s="213">
        <f>SUM(H9:H13)</f>
        <v>6</v>
      </c>
      <c r="I14" s="214">
        <f>SUM(I9:I13)</f>
        <v>7.2</v>
      </c>
      <c r="J14" s="215">
        <f>SUM(J9:J13)</f>
        <v>13.2</v>
      </c>
      <c r="K14" s="210"/>
      <c r="L14" s="216">
        <f t="shared" si="0"/>
        <v>6</v>
      </c>
      <c r="M14" s="191">
        <f t="shared" si="0"/>
        <v>7.2</v>
      </c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208"/>
    </row>
    <row r="15" spans="1:24" s="192" customFormat="1">
      <c r="M15" s="217">
        <f>348.3-J14</f>
        <v>335.1</v>
      </c>
      <c r="N15" s="156"/>
      <c r="O15" s="156"/>
      <c r="P15" s="156"/>
      <c r="Q15" s="156"/>
      <c r="R15" s="156"/>
      <c r="S15" s="156"/>
      <c r="T15" s="156"/>
      <c r="U15" s="156"/>
      <c r="V15" s="156"/>
      <c r="W15" s="156"/>
    </row>
    <row r="16" spans="1:24" s="192" customFormat="1" ht="15.75">
      <c r="C16" s="723" t="s">
        <v>211</v>
      </c>
      <c r="D16" s="723"/>
      <c r="E16" s="723"/>
      <c r="F16" s="723"/>
      <c r="G16" s="723"/>
      <c r="H16" s="723"/>
      <c r="I16" s="723"/>
      <c r="J16" s="723"/>
      <c r="N16" s="156">
        <f t="shared" ref="N16:W16" si="1">SUM(N9:N13)</f>
        <v>0.79999999999999993</v>
      </c>
      <c r="O16" s="156">
        <f t="shared" si="1"/>
        <v>0</v>
      </c>
      <c r="P16" s="156">
        <f t="shared" si="1"/>
        <v>1.9333333333333331</v>
      </c>
      <c r="Q16" s="156">
        <f t="shared" si="1"/>
        <v>0.79999999999999993</v>
      </c>
      <c r="R16" s="156">
        <f t="shared" si="1"/>
        <v>2.4</v>
      </c>
      <c r="S16" s="156">
        <f t="shared" si="1"/>
        <v>4.3333333333333339</v>
      </c>
      <c r="T16" s="156">
        <f t="shared" si="1"/>
        <v>0.53333333333333333</v>
      </c>
      <c r="U16" s="218">
        <f t="shared" si="1"/>
        <v>0</v>
      </c>
      <c r="V16" s="156">
        <f t="shared" si="1"/>
        <v>2.4000000000000004</v>
      </c>
      <c r="W16" s="207">
        <f t="shared" si="1"/>
        <v>0</v>
      </c>
    </row>
    <row r="17" spans="1:28" s="192" customFormat="1">
      <c r="A17" s="724" t="s">
        <v>112</v>
      </c>
      <c r="B17" s="724"/>
      <c r="C17" s="724" t="s">
        <v>113</v>
      </c>
      <c r="D17" s="724"/>
      <c r="E17" s="724"/>
      <c r="F17" s="724"/>
      <c r="G17" s="724"/>
      <c r="H17" s="724" t="s">
        <v>194</v>
      </c>
      <c r="I17" s="724"/>
      <c r="J17" s="724"/>
      <c r="K17" s="219"/>
      <c r="N17" s="156">
        <f>SUM(N10:N14)</f>
        <v>0.79999999999999993</v>
      </c>
      <c r="O17" s="156">
        <f>SUM(O10:O14)</f>
        <v>0</v>
      </c>
      <c r="P17" s="156" t="e">
        <f t="shared" ref="P17:V17" si="2">P16-P18</f>
        <v>#REF!</v>
      </c>
      <c r="Q17" s="156" t="e">
        <f t="shared" si="2"/>
        <v>#REF!</v>
      </c>
      <c r="R17" s="156" t="e">
        <f t="shared" si="2"/>
        <v>#REF!</v>
      </c>
      <c r="S17" s="156" t="e">
        <f t="shared" si="2"/>
        <v>#REF!</v>
      </c>
      <c r="T17" s="156" t="e">
        <f t="shared" si="2"/>
        <v>#REF!</v>
      </c>
      <c r="U17" s="218" t="e">
        <f t="shared" si="2"/>
        <v>#REF!</v>
      </c>
      <c r="V17" s="156" t="e">
        <f t="shared" si="2"/>
        <v>#REF!</v>
      </c>
      <c r="W17" s="207"/>
    </row>
    <row r="18" spans="1:28" s="192" customFormat="1">
      <c r="N18" s="156"/>
      <c r="O18" s="156"/>
      <c r="P18" s="188" t="e">
        <f>#REF!+L9</f>
        <v>#REF!</v>
      </c>
      <c r="Q18" s="156" t="e">
        <f>#REF!</f>
        <v>#REF!</v>
      </c>
      <c r="R18" s="156" t="e">
        <f>R11+#REF!+#REF!+#REF!+#REF!+#REF!</f>
        <v>#REF!</v>
      </c>
      <c r="S18" s="156" t="e">
        <f>S10+L12+#REF!</f>
        <v>#REF!</v>
      </c>
      <c r="T18" s="156" t="e">
        <f>#REF!+#REF!</f>
        <v>#REF!</v>
      </c>
      <c r="U18" s="156" t="e">
        <f>#REF!+#REF!</f>
        <v>#REF!</v>
      </c>
      <c r="V18" s="156" t="e">
        <f>L13+#REF!+#REF!</f>
        <v>#REF!</v>
      </c>
      <c r="W18" s="156"/>
      <c r="AB18" s="217">
        <f>24.9-'[11]Mau 3 ky 2'!C18</f>
        <v>0</v>
      </c>
    </row>
    <row r="19" spans="1:28" s="192" customFormat="1">
      <c r="N19" s="156"/>
      <c r="O19" s="156"/>
      <c r="P19" s="156"/>
      <c r="Q19" s="156"/>
      <c r="R19" s="156"/>
      <c r="S19" s="156"/>
      <c r="T19" s="156"/>
      <c r="U19" s="156"/>
      <c r="V19" s="156"/>
      <c r="W19" s="156"/>
    </row>
    <row r="20" spans="1:28" s="192" customFormat="1"/>
    <row r="21" spans="1:28" s="192" customFormat="1"/>
    <row r="22" spans="1:28" s="192" customFormat="1" ht="15.75" customHeight="1">
      <c r="H22" s="724"/>
      <c r="I22" s="724"/>
      <c r="J22" s="724"/>
    </row>
  </sheetData>
  <mergeCells count="15">
    <mergeCell ref="C16:J16"/>
    <mergeCell ref="A17:B17"/>
    <mergeCell ref="C17:G17"/>
    <mergeCell ref="H17:J17"/>
    <mergeCell ref="H22:J22"/>
    <mergeCell ref="A4:J4"/>
    <mergeCell ref="A5:J5"/>
    <mergeCell ref="A7:A8"/>
    <mergeCell ref="B7:B8"/>
    <mergeCell ref="C7:C8"/>
    <mergeCell ref="D7:D8"/>
    <mergeCell ref="E7:F7"/>
    <mergeCell ref="G7:G8"/>
    <mergeCell ref="H7:I7"/>
    <mergeCell ref="J7:J8"/>
  </mergeCells>
  <pageMargins left="0.70866141732283472" right="0.70866141732283472" top="0.31496062992125984" bottom="0.35433070866141736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57"/>
  <sheetViews>
    <sheetView workbookViewId="0">
      <selection activeCell="D26" sqref="D26"/>
    </sheetView>
  </sheetViews>
  <sheetFormatPr defaultRowHeight="15.75"/>
  <cols>
    <col min="1" max="1" width="3.5703125" style="2" customWidth="1"/>
    <col min="2" max="2" width="25.140625" style="2" customWidth="1"/>
    <col min="3" max="3" width="6.42578125" style="2" customWidth="1"/>
    <col min="4" max="6" width="4.85546875" style="2" customWidth="1"/>
    <col min="7" max="7" width="5.5703125" style="2" customWidth="1"/>
    <col min="8" max="8" width="4.140625" style="2" customWidth="1"/>
    <col min="9" max="10" width="5.85546875" style="2" customWidth="1"/>
    <col min="11" max="11" width="6.5703125" style="2" customWidth="1"/>
    <col min="12" max="12" width="5.85546875" style="2" customWidth="1"/>
    <col min="13" max="13" width="4.28515625" style="2" customWidth="1"/>
    <col min="14" max="14" width="8.7109375" style="2" customWidth="1"/>
    <col min="15" max="256" width="9.140625" style="2"/>
    <col min="257" max="257" width="3.5703125" style="2" customWidth="1"/>
    <col min="258" max="258" width="18" style="2" customWidth="1"/>
    <col min="259" max="259" width="9.42578125" style="2" customWidth="1"/>
    <col min="260" max="260" width="5" style="2" customWidth="1"/>
    <col min="261" max="261" width="4.42578125" style="2" customWidth="1"/>
    <col min="262" max="262" width="4.5703125" style="2" customWidth="1"/>
    <col min="263" max="263" width="5" style="2" customWidth="1"/>
    <col min="264" max="264" width="5.42578125" style="2" customWidth="1"/>
    <col min="265" max="266" width="5.85546875" style="2" customWidth="1"/>
    <col min="267" max="268" width="6.5703125" style="2" customWidth="1"/>
    <col min="269" max="269" width="5.28515625" style="2" customWidth="1"/>
    <col min="270" max="270" width="7.28515625" style="2" customWidth="1"/>
    <col min="271" max="512" width="9.140625" style="2"/>
    <col min="513" max="513" width="3.5703125" style="2" customWidth="1"/>
    <col min="514" max="514" width="18" style="2" customWidth="1"/>
    <col min="515" max="515" width="9.42578125" style="2" customWidth="1"/>
    <col min="516" max="516" width="5" style="2" customWidth="1"/>
    <col min="517" max="517" width="4.42578125" style="2" customWidth="1"/>
    <col min="518" max="518" width="4.5703125" style="2" customWidth="1"/>
    <col min="519" max="519" width="5" style="2" customWidth="1"/>
    <col min="520" max="520" width="5.42578125" style="2" customWidth="1"/>
    <col min="521" max="522" width="5.85546875" style="2" customWidth="1"/>
    <col min="523" max="524" width="6.5703125" style="2" customWidth="1"/>
    <col min="525" max="525" width="5.28515625" style="2" customWidth="1"/>
    <col min="526" max="526" width="7.28515625" style="2" customWidth="1"/>
    <col min="527" max="768" width="9.140625" style="2"/>
    <col min="769" max="769" width="3.5703125" style="2" customWidth="1"/>
    <col min="770" max="770" width="18" style="2" customWidth="1"/>
    <col min="771" max="771" width="9.42578125" style="2" customWidth="1"/>
    <col min="772" max="772" width="5" style="2" customWidth="1"/>
    <col min="773" max="773" width="4.42578125" style="2" customWidth="1"/>
    <col min="774" max="774" width="4.5703125" style="2" customWidth="1"/>
    <col min="775" max="775" width="5" style="2" customWidth="1"/>
    <col min="776" max="776" width="5.42578125" style="2" customWidth="1"/>
    <col min="777" max="778" width="5.85546875" style="2" customWidth="1"/>
    <col min="779" max="780" width="6.5703125" style="2" customWidth="1"/>
    <col min="781" max="781" width="5.28515625" style="2" customWidth="1"/>
    <col min="782" max="782" width="7.28515625" style="2" customWidth="1"/>
    <col min="783" max="1024" width="9.140625" style="2"/>
    <col min="1025" max="1025" width="3.5703125" style="2" customWidth="1"/>
    <col min="1026" max="1026" width="18" style="2" customWidth="1"/>
    <col min="1027" max="1027" width="9.42578125" style="2" customWidth="1"/>
    <col min="1028" max="1028" width="5" style="2" customWidth="1"/>
    <col min="1029" max="1029" width="4.42578125" style="2" customWidth="1"/>
    <col min="1030" max="1030" width="4.5703125" style="2" customWidth="1"/>
    <col min="1031" max="1031" width="5" style="2" customWidth="1"/>
    <col min="1032" max="1032" width="5.42578125" style="2" customWidth="1"/>
    <col min="1033" max="1034" width="5.85546875" style="2" customWidth="1"/>
    <col min="1035" max="1036" width="6.5703125" style="2" customWidth="1"/>
    <col min="1037" max="1037" width="5.28515625" style="2" customWidth="1"/>
    <col min="1038" max="1038" width="7.28515625" style="2" customWidth="1"/>
    <col min="1039" max="1280" width="9.140625" style="2"/>
    <col min="1281" max="1281" width="3.5703125" style="2" customWidth="1"/>
    <col min="1282" max="1282" width="18" style="2" customWidth="1"/>
    <col min="1283" max="1283" width="9.42578125" style="2" customWidth="1"/>
    <col min="1284" max="1284" width="5" style="2" customWidth="1"/>
    <col min="1285" max="1285" width="4.42578125" style="2" customWidth="1"/>
    <col min="1286" max="1286" width="4.5703125" style="2" customWidth="1"/>
    <col min="1287" max="1287" width="5" style="2" customWidth="1"/>
    <col min="1288" max="1288" width="5.42578125" style="2" customWidth="1"/>
    <col min="1289" max="1290" width="5.85546875" style="2" customWidth="1"/>
    <col min="1291" max="1292" width="6.5703125" style="2" customWidth="1"/>
    <col min="1293" max="1293" width="5.28515625" style="2" customWidth="1"/>
    <col min="1294" max="1294" width="7.28515625" style="2" customWidth="1"/>
    <col min="1295" max="1536" width="9.140625" style="2"/>
    <col min="1537" max="1537" width="3.5703125" style="2" customWidth="1"/>
    <col min="1538" max="1538" width="18" style="2" customWidth="1"/>
    <col min="1539" max="1539" width="9.42578125" style="2" customWidth="1"/>
    <col min="1540" max="1540" width="5" style="2" customWidth="1"/>
    <col min="1541" max="1541" width="4.42578125" style="2" customWidth="1"/>
    <col min="1542" max="1542" width="4.5703125" style="2" customWidth="1"/>
    <col min="1543" max="1543" width="5" style="2" customWidth="1"/>
    <col min="1544" max="1544" width="5.42578125" style="2" customWidth="1"/>
    <col min="1545" max="1546" width="5.85546875" style="2" customWidth="1"/>
    <col min="1547" max="1548" width="6.5703125" style="2" customWidth="1"/>
    <col min="1549" max="1549" width="5.28515625" style="2" customWidth="1"/>
    <col min="1550" max="1550" width="7.28515625" style="2" customWidth="1"/>
    <col min="1551" max="1792" width="9.140625" style="2"/>
    <col min="1793" max="1793" width="3.5703125" style="2" customWidth="1"/>
    <col min="1794" max="1794" width="18" style="2" customWidth="1"/>
    <col min="1795" max="1795" width="9.42578125" style="2" customWidth="1"/>
    <col min="1796" max="1796" width="5" style="2" customWidth="1"/>
    <col min="1797" max="1797" width="4.42578125" style="2" customWidth="1"/>
    <col min="1798" max="1798" width="4.5703125" style="2" customWidth="1"/>
    <col min="1799" max="1799" width="5" style="2" customWidth="1"/>
    <col min="1800" max="1800" width="5.42578125" style="2" customWidth="1"/>
    <col min="1801" max="1802" width="5.85546875" style="2" customWidth="1"/>
    <col min="1803" max="1804" width="6.5703125" style="2" customWidth="1"/>
    <col min="1805" max="1805" width="5.28515625" style="2" customWidth="1"/>
    <col min="1806" max="1806" width="7.28515625" style="2" customWidth="1"/>
    <col min="1807" max="2048" width="9.140625" style="2"/>
    <col min="2049" max="2049" width="3.5703125" style="2" customWidth="1"/>
    <col min="2050" max="2050" width="18" style="2" customWidth="1"/>
    <col min="2051" max="2051" width="9.42578125" style="2" customWidth="1"/>
    <col min="2052" max="2052" width="5" style="2" customWidth="1"/>
    <col min="2053" max="2053" width="4.42578125" style="2" customWidth="1"/>
    <col min="2054" max="2054" width="4.5703125" style="2" customWidth="1"/>
    <col min="2055" max="2055" width="5" style="2" customWidth="1"/>
    <col min="2056" max="2056" width="5.42578125" style="2" customWidth="1"/>
    <col min="2057" max="2058" width="5.85546875" style="2" customWidth="1"/>
    <col min="2059" max="2060" width="6.5703125" style="2" customWidth="1"/>
    <col min="2061" max="2061" width="5.28515625" style="2" customWidth="1"/>
    <col min="2062" max="2062" width="7.28515625" style="2" customWidth="1"/>
    <col min="2063" max="2304" width="9.140625" style="2"/>
    <col min="2305" max="2305" width="3.5703125" style="2" customWidth="1"/>
    <col min="2306" max="2306" width="18" style="2" customWidth="1"/>
    <col min="2307" max="2307" width="9.42578125" style="2" customWidth="1"/>
    <col min="2308" max="2308" width="5" style="2" customWidth="1"/>
    <col min="2309" max="2309" width="4.42578125" style="2" customWidth="1"/>
    <col min="2310" max="2310" width="4.5703125" style="2" customWidth="1"/>
    <col min="2311" max="2311" width="5" style="2" customWidth="1"/>
    <col min="2312" max="2312" width="5.42578125" style="2" customWidth="1"/>
    <col min="2313" max="2314" width="5.85546875" style="2" customWidth="1"/>
    <col min="2315" max="2316" width="6.5703125" style="2" customWidth="1"/>
    <col min="2317" max="2317" width="5.28515625" style="2" customWidth="1"/>
    <col min="2318" max="2318" width="7.28515625" style="2" customWidth="1"/>
    <col min="2319" max="2560" width="9.140625" style="2"/>
    <col min="2561" max="2561" width="3.5703125" style="2" customWidth="1"/>
    <col min="2562" max="2562" width="18" style="2" customWidth="1"/>
    <col min="2563" max="2563" width="9.42578125" style="2" customWidth="1"/>
    <col min="2564" max="2564" width="5" style="2" customWidth="1"/>
    <col min="2565" max="2565" width="4.42578125" style="2" customWidth="1"/>
    <col min="2566" max="2566" width="4.5703125" style="2" customWidth="1"/>
    <col min="2567" max="2567" width="5" style="2" customWidth="1"/>
    <col min="2568" max="2568" width="5.42578125" style="2" customWidth="1"/>
    <col min="2569" max="2570" width="5.85546875" style="2" customWidth="1"/>
    <col min="2571" max="2572" width="6.5703125" style="2" customWidth="1"/>
    <col min="2573" max="2573" width="5.28515625" style="2" customWidth="1"/>
    <col min="2574" max="2574" width="7.28515625" style="2" customWidth="1"/>
    <col min="2575" max="2816" width="9.140625" style="2"/>
    <col min="2817" max="2817" width="3.5703125" style="2" customWidth="1"/>
    <col min="2818" max="2818" width="18" style="2" customWidth="1"/>
    <col min="2819" max="2819" width="9.42578125" style="2" customWidth="1"/>
    <col min="2820" max="2820" width="5" style="2" customWidth="1"/>
    <col min="2821" max="2821" width="4.42578125" style="2" customWidth="1"/>
    <col min="2822" max="2822" width="4.5703125" style="2" customWidth="1"/>
    <col min="2823" max="2823" width="5" style="2" customWidth="1"/>
    <col min="2824" max="2824" width="5.42578125" style="2" customWidth="1"/>
    <col min="2825" max="2826" width="5.85546875" style="2" customWidth="1"/>
    <col min="2827" max="2828" width="6.5703125" style="2" customWidth="1"/>
    <col min="2829" max="2829" width="5.28515625" style="2" customWidth="1"/>
    <col min="2830" max="2830" width="7.28515625" style="2" customWidth="1"/>
    <col min="2831" max="3072" width="9.140625" style="2"/>
    <col min="3073" max="3073" width="3.5703125" style="2" customWidth="1"/>
    <col min="3074" max="3074" width="18" style="2" customWidth="1"/>
    <col min="3075" max="3075" width="9.42578125" style="2" customWidth="1"/>
    <col min="3076" max="3076" width="5" style="2" customWidth="1"/>
    <col min="3077" max="3077" width="4.42578125" style="2" customWidth="1"/>
    <col min="3078" max="3078" width="4.5703125" style="2" customWidth="1"/>
    <col min="3079" max="3079" width="5" style="2" customWidth="1"/>
    <col min="3080" max="3080" width="5.42578125" style="2" customWidth="1"/>
    <col min="3081" max="3082" width="5.85546875" style="2" customWidth="1"/>
    <col min="3083" max="3084" width="6.5703125" style="2" customWidth="1"/>
    <col min="3085" max="3085" width="5.28515625" style="2" customWidth="1"/>
    <col min="3086" max="3086" width="7.28515625" style="2" customWidth="1"/>
    <col min="3087" max="3328" width="9.140625" style="2"/>
    <col min="3329" max="3329" width="3.5703125" style="2" customWidth="1"/>
    <col min="3330" max="3330" width="18" style="2" customWidth="1"/>
    <col min="3331" max="3331" width="9.42578125" style="2" customWidth="1"/>
    <col min="3332" max="3332" width="5" style="2" customWidth="1"/>
    <col min="3333" max="3333" width="4.42578125" style="2" customWidth="1"/>
    <col min="3334" max="3334" width="4.5703125" style="2" customWidth="1"/>
    <col min="3335" max="3335" width="5" style="2" customWidth="1"/>
    <col min="3336" max="3336" width="5.42578125" style="2" customWidth="1"/>
    <col min="3337" max="3338" width="5.85546875" style="2" customWidth="1"/>
    <col min="3339" max="3340" width="6.5703125" style="2" customWidth="1"/>
    <col min="3341" max="3341" width="5.28515625" style="2" customWidth="1"/>
    <col min="3342" max="3342" width="7.28515625" style="2" customWidth="1"/>
    <col min="3343" max="3584" width="9.140625" style="2"/>
    <col min="3585" max="3585" width="3.5703125" style="2" customWidth="1"/>
    <col min="3586" max="3586" width="18" style="2" customWidth="1"/>
    <col min="3587" max="3587" width="9.42578125" style="2" customWidth="1"/>
    <col min="3588" max="3588" width="5" style="2" customWidth="1"/>
    <col min="3589" max="3589" width="4.42578125" style="2" customWidth="1"/>
    <col min="3590" max="3590" width="4.5703125" style="2" customWidth="1"/>
    <col min="3591" max="3591" width="5" style="2" customWidth="1"/>
    <col min="3592" max="3592" width="5.42578125" style="2" customWidth="1"/>
    <col min="3593" max="3594" width="5.85546875" style="2" customWidth="1"/>
    <col min="3595" max="3596" width="6.5703125" style="2" customWidth="1"/>
    <col min="3597" max="3597" width="5.28515625" style="2" customWidth="1"/>
    <col min="3598" max="3598" width="7.28515625" style="2" customWidth="1"/>
    <col min="3599" max="3840" width="9.140625" style="2"/>
    <col min="3841" max="3841" width="3.5703125" style="2" customWidth="1"/>
    <col min="3842" max="3842" width="18" style="2" customWidth="1"/>
    <col min="3843" max="3843" width="9.42578125" style="2" customWidth="1"/>
    <col min="3844" max="3844" width="5" style="2" customWidth="1"/>
    <col min="3845" max="3845" width="4.42578125" style="2" customWidth="1"/>
    <col min="3846" max="3846" width="4.5703125" style="2" customWidth="1"/>
    <col min="3847" max="3847" width="5" style="2" customWidth="1"/>
    <col min="3848" max="3848" width="5.42578125" style="2" customWidth="1"/>
    <col min="3849" max="3850" width="5.85546875" style="2" customWidth="1"/>
    <col min="3851" max="3852" width="6.5703125" style="2" customWidth="1"/>
    <col min="3853" max="3853" width="5.28515625" style="2" customWidth="1"/>
    <col min="3854" max="3854" width="7.28515625" style="2" customWidth="1"/>
    <col min="3855" max="4096" width="9.140625" style="2"/>
    <col min="4097" max="4097" width="3.5703125" style="2" customWidth="1"/>
    <col min="4098" max="4098" width="18" style="2" customWidth="1"/>
    <col min="4099" max="4099" width="9.42578125" style="2" customWidth="1"/>
    <col min="4100" max="4100" width="5" style="2" customWidth="1"/>
    <col min="4101" max="4101" width="4.42578125" style="2" customWidth="1"/>
    <col min="4102" max="4102" width="4.5703125" style="2" customWidth="1"/>
    <col min="4103" max="4103" width="5" style="2" customWidth="1"/>
    <col min="4104" max="4104" width="5.42578125" style="2" customWidth="1"/>
    <col min="4105" max="4106" width="5.85546875" style="2" customWidth="1"/>
    <col min="4107" max="4108" width="6.5703125" style="2" customWidth="1"/>
    <col min="4109" max="4109" width="5.28515625" style="2" customWidth="1"/>
    <col min="4110" max="4110" width="7.28515625" style="2" customWidth="1"/>
    <col min="4111" max="4352" width="9.140625" style="2"/>
    <col min="4353" max="4353" width="3.5703125" style="2" customWidth="1"/>
    <col min="4354" max="4354" width="18" style="2" customWidth="1"/>
    <col min="4355" max="4355" width="9.42578125" style="2" customWidth="1"/>
    <col min="4356" max="4356" width="5" style="2" customWidth="1"/>
    <col min="4357" max="4357" width="4.42578125" style="2" customWidth="1"/>
    <col min="4358" max="4358" width="4.5703125" style="2" customWidth="1"/>
    <col min="4359" max="4359" width="5" style="2" customWidth="1"/>
    <col min="4360" max="4360" width="5.42578125" style="2" customWidth="1"/>
    <col min="4361" max="4362" width="5.85546875" style="2" customWidth="1"/>
    <col min="4363" max="4364" width="6.5703125" style="2" customWidth="1"/>
    <col min="4365" max="4365" width="5.28515625" style="2" customWidth="1"/>
    <col min="4366" max="4366" width="7.28515625" style="2" customWidth="1"/>
    <col min="4367" max="4608" width="9.140625" style="2"/>
    <col min="4609" max="4609" width="3.5703125" style="2" customWidth="1"/>
    <col min="4610" max="4610" width="18" style="2" customWidth="1"/>
    <col min="4611" max="4611" width="9.42578125" style="2" customWidth="1"/>
    <col min="4612" max="4612" width="5" style="2" customWidth="1"/>
    <col min="4613" max="4613" width="4.42578125" style="2" customWidth="1"/>
    <col min="4614" max="4614" width="4.5703125" style="2" customWidth="1"/>
    <col min="4615" max="4615" width="5" style="2" customWidth="1"/>
    <col min="4616" max="4616" width="5.42578125" style="2" customWidth="1"/>
    <col min="4617" max="4618" width="5.85546875" style="2" customWidth="1"/>
    <col min="4619" max="4620" width="6.5703125" style="2" customWidth="1"/>
    <col min="4621" max="4621" width="5.28515625" style="2" customWidth="1"/>
    <col min="4622" max="4622" width="7.28515625" style="2" customWidth="1"/>
    <col min="4623" max="4864" width="9.140625" style="2"/>
    <col min="4865" max="4865" width="3.5703125" style="2" customWidth="1"/>
    <col min="4866" max="4866" width="18" style="2" customWidth="1"/>
    <col min="4867" max="4867" width="9.42578125" style="2" customWidth="1"/>
    <col min="4868" max="4868" width="5" style="2" customWidth="1"/>
    <col min="4869" max="4869" width="4.42578125" style="2" customWidth="1"/>
    <col min="4870" max="4870" width="4.5703125" style="2" customWidth="1"/>
    <col min="4871" max="4871" width="5" style="2" customWidth="1"/>
    <col min="4872" max="4872" width="5.42578125" style="2" customWidth="1"/>
    <col min="4873" max="4874" width="5.85546875" style="2" customWidth="1"/>
    <col min="4875" max="4876" width="6.5703125" style="2" customWidth="1"/>
    <col min="4877" max="4877" width="5.28515625" style="2" customWidth="1"/>
    <col min="4878" max="4878" width="7.28515625" style="2" customWidth="1"/>
    <col min="4879" max="5120" width="9.140625" style="2"/>
    <col min="5121" max="5121" width="3.5703125" style="2" customWidth="1"/>
    <col min="5122" max="5122" width="18" style="2" customWidth="1"/>
    <col min="5123" max="5123" width="9.42578125" style="2" customWidth="1"/>
    <col min="5124" max="5124" width="5" style="2" customWidth="1"/>
    <col min="5125" max="5125" width="4.42578125" style="2" customWidth="1"/>
    <col min="5126" max="5126" width="4.5703125" style="2" customWidth="1"/>
    <col min="5127" max="5127" width="5" style="2" customWidth="1"/>
    <col min="5128" max="5128" width="5.42578125" style="2" customWidth="1"/>
    <col min="5129" max="5130" width="5.85546875" style="2" customWidth="1"/>
    <col min="5131" max="5132" width="6.5703125" style="2" customWidth="1"/>
    <col min="5133" max="5133" width="5.28515625" style="2" customWidth="1"/>
    <col min="5134" max="5134" width="7.28515625" style="2" customWidth="1"/>
    <col min="5135" max="5376" width="9.140625" style="2"/>
    <col min="5377" max="5377" width="3.5703125" style="2" customWidth="1"/>
    <col min="5378" max="5378" width="18" style="2" customWidth="1"/>
    <col min="5379" max="5379" width="9.42578125" style="2" customWidth="1"/>
    <col min="5380" max="5380" width="5" style="2" customWidth="1"/>
    <col min="5381" max="5381" width="4.42578125" style="2" customWidth="1"/>
    <col min="5382" max="5382" width="4.5703125" style="2" customWidth="1"/>
    <col min="5383" max="5383" width="5" style="2" customWidth="1"/>
    <col min="5384" max="5384" width="5.42578125" style="2" customWidth="1"/>
    <col min="5385" max="5386" width="5.85546875" style="2" customWidth="1"/>
    <col min="5387" max="5388" width="6.5703125" style="2" customWidth="1"/>
    <col min="5389" max="5389" width="5.28515625" style="2" customWidth="1"/>
    <col min="5390" max="5390" width="7.28515625" style="2" customWidth="1"/>
    <col min="5391" max="5632" width="9.140625" style="2"/>
    <col min="5633" max="5633" width="3.5703125" style="2" customWidth="1"/>
    <col min="5634" max="5634" width="18" style="2" customWidth="1"/>
    <col min="5635" max="5635" width="9.42578125" style="2" customWidth="1"/>
    <col min="5636" max="5636" width="5" style="2" customWidth="1"/>
    <col min="5637" max="5637" width="4.42578125" style="2" customWidth="1"/>
    <col min="5638" max="5638" width="4.5703125" style="2" customWidth="1"/>
    <col min="5639" max="5639" width="5" style="2" customWidth="1"/>
    <col min="5640" max="5640" width="5.42578125" style="2" customWidth="1"/>
    <col min="5641" max="5642" width="5.85546875" style="2" customWidth="1"/>
    <col min="5643" max="5644" width="6.5703125" style="2" customWidth="1"/>
    <col min="5645" max="5645" width="5.28515625" style="2" customWidth="1"/>
    <col min="5646" max="5646" width="7.28515625" style="2" customWidth="1"/>
    <col min="5647" max="5888" width="9.140625" style="2"/>
    <col min="5889" max="5889" width="3.5703125" style="2" customWidth="1"/>
    <col min="5890" max="5890" width="18" style="2" customWidth="1"/>
    <col min="5891" max="5891" width="9.42578125" style="2" customWidth="1"/>
    <col min="5892" max="5892" width="5" style="2" customWidth="1"/>
    <col min="5893" max="5893" width="4.42578125" style="2" customWidth="1"/>
    <col min="5894" max="5894" width="4.5703125" style="2" customWidth="1"/>
    <col min="5895" max="5895" width="5" style="2" customWidth="1"/>
    <col min="5896" max="5896" width="5.42578125" style="2" customWidth="1"/>
    <col min="5897" max="5898" width="5.85546875" style="2" customWidth="1"/>
    <col min="5899" max="5900" width="6.5703125" style="2" customWidth="1"/>
    <col min="5901" max="5901" width="5.28515625" style="2" customWidth="1"/>
    <col min="5902" max="5902" width="7.28515625" style="2" customWidth="1"/>
    <col min="5903" max="6144" width="9.140625" style="2"/>
    <col min="6145" max="6145" width="3.5703125" style="2" customWidth="1"/>
    <col min="6146" max="6146" width="18" style="2" customWidth="1"/>
    <col min="6147" max="6147" width="9.42578125" style="2" customWidth="1"/>
    <col min="6148" max="6148" width="5" style="2" customWidth="1"/>
    <col min="6149" max="6149" width="4.42578125" style="2" customWidth="1"/>
    <col min="6150" max="6150" width="4.5703125" style="2" customWidth="1"/>
    <col min="6151" max="6151" width="5" style="2" customWidth="1"/>
    <col min="6152" max="6152" width="5.42578125" style="2" customWidth="1"/>
    <col min="6153" max="6154" width="5.85546875" style="2" customWidth="1"/>
    <col min="6155" max="6156" width="6.5703125" style="2" customWidth="1"/>
    <col min="6157" max="6157" width="5.28515625" style="2" customWidth="1"/>
    <col min="6158" max="6158" width="7.28515625" style="2" customWidth="1"/>
    <col min="6159" max="6400" width="9.140625" style="2"/>
    <col min="6401" max="6401" width="3.5703125" style="2" customWidth="1"/>
    <col min="6402" max="6402" width="18" style="2" customWidth="1"/>
    <col min="6403" max="6403" width="9.42578125" style="2" customWidth="1"/>
    <col min="6404" max="6404" width="5" style="2" customWidth="1"/>
    <col min="6405" max="6405" width="4.42578125" style="2" customWidth="1"/>
    <col min="6406" max="6406" width="4.5703125" style="2" customWidth="1"/>
    <col min="6407" max="6407" width="5" style="2" customWidth="1"/>
    <col min="6408" max="6408" width="5.42578125" style="2" customWidth="1"/>
    <col min="6409" max="6410" width="5.85546875" style="2" customWidth="1"/>
    <col min="6411" max="6412" width="6.5703125" style="2" customWidth="1"/>
    <col min="6413" max="6413" width="5.28515625" style="2" customWidth="1"/>
    <col min="6414" max="6414" width="7.28515625" style="2" customWidth="1"/>
    <col min="6415" max="6656" width="9.140625" style="2"/>
    <col min="6657" max="6657" width="3.5703125" style="2" customWidth="1"/>
    <col min="6658" max="6658" width="18" style="2" customWidth="1"/>
    <col min="6659" max="6659" width="9.42578125" style="2" customWidth="1"/>
    <col min="6660" max="6660" width="5" style="2" customWidth="1"/>
    <col min="6661" max="6661" width="4.42578125" style="2" customWidth="1"/>
    <col min="6662" max="6662" width="4.5703125" style="2" customWidth="1"/>
    <col min="6663" max="6663" width="5" style="2" customWidth="1"/>
    <col min="6664" max="6664" width="5.42578125" style="2" customWidth="1"/>
    <col min="6665" max="6666" width="5.85546875" style="2" customWidth="1"/>
    <col min="6667" max="6668" width="6.5703125" style="2" customWidth="1"/>
    <col min="6669" max="6669" width="5.28515625" style="2" customWidth="1"/>
    <col min="6670" max="6670" width="7.28515625" style="2" customWidth="1"/>
    <col min="6671" max="6912" width="9.140625" style="2"/>
    <col min="6913" max="6913" width="3.5703125" style="2" customWidth="1"/>
    <col min="6914" max="6914" width="18" style="2" customWidth="1"/>
    <col min="6915" max="6915" width="9.42578125" style="2" customWidth="1"/>
    <col min="6916" max="6916" width="5" style="2" customWidth="1"/>
    <col min="6917" max="6917" width="4.42578125" style="2" customWidth="1"/>
    <col min="6918" max="6918" width="4.5703125" style="2" customWidth="1"/>
    <col min="6919" max="6919" width="5" style="2" customWidth="1"/>
    <col min="6920" max="6920" width="5.42578125" style="2" customWidth="1"/>
    <col min="6921" max="6922" width="5.85546875" style="2" customWidth="1"/>
    <col min="6923" max="6924" width="6.5703125" style="2" customWidth="1"/>
    <col min="6925" max="6925" width="5.28515625" style="2" customWidth="1"/>
    <col min="6926" max="6926" width="7.28515625" style="2" customWidth="1"/>
    <col min="6927" max="7168" width="9.140625" style="2"/>
    <col min="7169" max="7169" width="3.5703125" style="2" customWidth="1"/>
    <col min="7170" max="7170" width="18" style="2" customWidth="1"/>
    <col min="7171" max="7171" width="9.42578125" style="2" customWidth="1"/>
    <col min="7172" max="7172" width="5" style="2" customWidth="1"/>
    <col min="7173" max="7173" width="4.42578125" style="2" customWidth="1"/>
    <col min="7174" max="7174" width="4.5703125" style="2" customWidth="1"/>
    <col min="7175" max="7175" width="5" style="2" customWidth="1"/>
    <col min="7176" max="7176" width="5.42578125" style="2" customWidth="1"/>
    <col min="7177" max="7178" width="5.85546875" style="2" customWidth="1"/>
    <col min="7179" max="7180" width="6.5703125" style="2" customWidth="1"/>
    <col min="7181" max="7181" width="5.28515625" style="2" customWidth="1"/>
    <col min="7182" max="7182" width="7.28515625" style="2" customWidth="1"/>
    <col min="7183" max="7424" width="9.140625" style="2"/>
    <col min="7425" max="7425" width="3.5703125" style="2" customWidth="1"/>
    <col min="7426" max="7426" width="18" style="2" customWidth="1"/>
    <col min="7427" max="7427" width="9.42578125" style="2" customWidth="1"/>
    <col min="7428" max="7428" width="5" style="2" customWidth="1"/>
    <col min="7429" max="7429" width="4.42578125" style="2" customWidth="1"/>
    <col min="7430" max="7430" width="4.5703125" style="2" customWidth="1"/>
    <col min="7431" max="7431" width="5" style="2" customWidth="1"/>
    <col min="7432" max="7432" width="5.42578125" style="2" customWidth="1"/>
    <col min="7433" max="7434" width="5.85546875" style="2" customWidth="1"/>
    <col min="7435" max="7436" width="6.5703125" style="2" customWidth="1"/>
    <col min="7437" max="7437" width="5.28515625" style="2" customWidth="1"/>
    <col min="7438" max="7438" width="7.28515625" style="2" customWidth="1"/>
    <col min="7439" max="7680" width="9.140625" style="2"/>
    <col min="7681" max="7681" width="3.5703125" style="2" customWidth="1"/>
    <col min="7682" max="7682" width="18" style="2" customWidth="1"/>
    <col min="7683" max="7683" width="9.42578125" style="2" customWidth="1"/>
    <col min="7684" max="7684" width="5" style="2" customWidth="1"/>
    <col min="7685" max="7685" width="4.42578125" style="2" customWidth="1"/>
    <col min="7686" max="7686" width="4.5703125" style="2" customWidth="1"/>
    <col min="7687" max="7687" width="5" style="2" customWidth="1"/>
    <col min="7688" max="7688" width="5.42578125" style="2" customWidth="1"/>
    <col min="7689" max="7690" width="5.85546875" style="2" customWidth="1"/>
    <col min="7691" max="7692" width="6.5703125" style="2" customWidth="1"/>
    <col min="7693" max="7693" width="5.28515625" style="2" customWidth="1"/>
    <col min="7694" max="7694" width="7.28515625" style="2" customWidth="1"/>
    <col min="7695" max="7936" width="9.140625" style="2"/>
    <col min="7937" max="7937" width="3.5703125" style="2" customWidth="1"/>
    <col min="7938" max="7938" width="18" style="2" customWidth="1"/>
    <col min="7939" max="7939" width="9.42578125" style="2" customWidth="1"/>
    <col min="7940" max="7940" width="5" style="2" customWidth="1"/>
    <col min="7941" max="7941" width="4.42578125" style="2" customWidth="1"/>
    <col min="7942" max="7942" width="4.5703125" style="2" customWidth="1"/>
    <col min="7943" max="7943" width="5" style="2" customWidth="1"/>
    <col min="7944" max="7944" width="5.42578125" style="2" customWidth="1"/>
    <col min="7945" max="7946" width="5.85546875" style="2" customWidth="1"/>
    <col min="7947" max="7948" width="6.5703125" style="2" customWidth="1"/>
    <col min="7949" max="7949" width="5.28515625" style="2" customWidth="1"/>
    <col min="7950" max="7950" width="7.28515625" style="2" customWidth="1"/>
    <col min="7951" max="8192" width="9.140625" style="2"/>
    <col min="8193" max="8193" width="3.5703125" style="2" customWidth="1"/>
    <col min="8194" max="8194" width="18" style="2" customWidth="1"/>
    <col min="8195" max="8195" width="9.42578125" style="2" customWidth="1"/>
    <col min="8196" max="8196" width="5" style="2" customWidth="1"/>
    <col min="8197" max="8197" width="4.42578125" style="2" customWidth="1"/>
    <col min="8198" max="8198" width="4.5703125" style="2" customWidth="1"/>
    <col min="8199" max="8199" width="5" style="2" customWidth="1"/>
    <col min="8200" max="8200" width="5.42578125" style="2" customWidth="1"/>
    <col min="8201" max="8202" width="5.85546875" style="2" customWidth="1"/>
    <col min="8203" max="8204" width="6.5703125" style="2" customWidth="1"/>
    <col min="8205" max="8205" width="5.28515625" style="2" customWidth="1"/>
    <col min="8206" max="8206" width="7.28515625" style="2" customWidth="1"/>
    <col min="8207" max="8448" width="9.140625" style="2"/>
    <col min="8449" max="8449" width="3.5703125" style="2" customWidth="1"/>
    <col min="8450" max="8450" width="18" style="2" customWidth="1"/>
    <col min="8451" max="8451" width="9.42578125" style="2" customWidth="1"/>
    <col min="8452" max="8452" width="5" style="2" customWidth="1"/>
    <col min="8453" max="8453" width="4.42578125" style="2" customWidth="1"/>
    <col min="8454" max="8454" width="4.5703125" style="2" customWidth="1"/>
    <col min="8455" max="8455" width="5" style="2" customWidth="1"/>
    <col min="8456" max="8456" width="5.42578125" style="2" customWidth="1"/>
    <col min="8457" max="8458" width="5.85546875" style="2" customWidth="1"/>
    <col min="8459" max="8460" width="6.5703125" style="2" customWidth="1"/>
    <col min="8461" max="8461" width="5.28515625" style="2" customWidth="1"/>
    <col min="8462" max="8462" width="7.28515625" style="2" customWidth="1"/>
    <col min="8463" max="8704" width="9.140625" style="2"/>
    <col min="8705" max="8705" width="3.5703125" style="2" customWidth="1"/>
    <col min="8706" max="8706" width="18" style="2" customWidth="1"/>
    <col min="8707" max="8707" width="9.42578125" style="2" customWidth="1"/>
    <col min="8708" max="8708" width="5" style="2" customWidth="1"/>
    <col min="8709" max="8709" width="4.42578125" style="2" customWidth="1"/>
    <col min="8710" max="8710" width="4.5703125" style="2" customWidth="1"/>
    <col min="8711" max="8711" width="5" style="2" customWidth="1"/>
    <col min="8712" max="8712" width="5.42578125" style="2" customWidth="1"/>
    <col min="8713" max="8714" width="5.85546875" style="2" customWidth="1"/>
    <col min="8715" max="8716" width="6.5703125" style="2" customWidth="1"/>
    <col min="8717" max="8717" width="5.28515625" style="2" customWidth="1"/>
    <col min="8718" max="8718" width="7.28515625" style="2" customWidth="1"/>
    <col min="8719" max="8960" width="9.140625" style="2"/>
    <col min="8961" max="8961" width="3.5703125" style="2" customWidth="1"/>
    <col min="8962" max="8962" width="18" style="2" customWidth="1"/>
    <col min="8963" max="8963" width="9.42578125" style="2" customWidth="1"/>
    <col min="8964" max="8964" width="5" style="2" customWidth="1"/>
    <col min="8965" max="8965" width="4.42578125" style="2" customWidth="1"/>
    <col min="8966" max="8966" width="4.5703125" style="2" customWidth="1"/>
    <col min="8967" max="8967" width="5" style="2" customWidth="1"/>
    <col min="8968" max="8968" width="5.42578125" style="2" customWidth="1"/>
    <col min="8969" max="8970" width="5.85546875" style="2" customWidth="1"/>
    <col min="8971" max="8972" width="6.5703125" style="2" customWidth="1"/>
    <col min="8973" max="8973" width="5.28515625" style="2" customWidth="1"/>
    <col min="8974" max="8974" width="7.28515625" style="2" customWidth="1"/>
    <col min="8975" max="9216" width="9.140625" style="2"/>
    <col min="9217" max="9217" width="3.5703125" style="2" customWidth="1"/>
    <col min="9218" max="9218" width="18" style="2" customWidth="1"/>
    <col min="9219" max="9219" width="9.42578125" style="2" customWidth="1"/>
    <col min="9220" max="9220" width="5" style="2" customWidth="1"/>
    <col min="9221" max="9221" width="4.42578125" style="2" customWidth="1"/>
    <col min="9222" max="9222" width="4.5703125" style="2" customWidth="1"/>
    <col min="9223" max="9223" width="5" style="2" customWidth="1"/>
    <col min="9224" max="9224" width="5.42578125" style="2" customWidth="1"/>
    <col min="9225" max="9226" width="5.85546875" style="2" customWidth="1"/>
    <col min="9227" max="9228" width="6.5703125" style="2" customWidth="1"/>
    <col min="9229" max="9229" width="5.28515625" style="2" customWidth="1"/>
    <col min="9230" max="9230" width="7.28515625" style="2" customWidth="1"/>
    <col min="9231" max="9472" width="9.140625" style="2"/>
    <col min="9473" max="9473" width="3.5703125" style="2" customWidth="1"/>
    <col min="9474" max="9474" width="18" style="2" customWidth="1"/>
    <col min="9475" max="9475" width="9.42578125" style="2" customWidth="1"/>
    <col min="9476" max="9476" width="5" style="2" customWidth="1"/>
    <col min="9477" max="9477" width="4.42578125" style="2" customWidth="1"/>
    <col min="9478" max="9478" width="4.5703125" style="2" customWidth="1"/>
    <col min="9479" max="9479" width="5" style="2" customWidth="1"/>
    <col min="9480" max="9480" width="5.42578125" style="2" customWidth="1"/>
    <col min="9481" max="9482" width="5.85546875" style="2" customWidth="1"/>
    <col min="9483" max="9484" width="6.5703125" style="2" customWidth="1"/>
    <col min="9485" max="9485" width="5.28515625" style="2" customWidth="1"/>
    <col min="9486" max="9486" width="7.28515625" style="2" customWidth="1"/>
    <col min="9487" max="9728" width="9.140625" style="2"/>
    <col min="9729" max="9729" width="3.5703125" style="2" customWidth="1"/>
    <col min="9730" max="9730" width="18" style="2" customWidth="1"/>
    <col min="9731" max="9731" width="9.42578125" style="2" customWidth="1"/>
    <col min="9732" max="9732" width="5" style="2" customWidth="1"/>
    <col min="9733" max="9733" width="4.42578125" style="2" customWidth="1"/>
    <col min="9734" max="9734" width="4.5703125" style="2" customWidth="1"/>
    <col min="9735" max="9735" width="5" style="2" customWidth="1"/>
    <col min="9736" max="9736" width="5.42578125" style="2" customWidth="1"/>
    <col min="9737" max="9738" width="5.85546875" style="2" customWidth="1"/>
    <col min="9739" max="9740" width="6.5703125" style="2" customWidth="1"/>
    <col min="9741" max="9741" width="5.28515625" style="2" customWidth="1"/>
    <col min="9742" max="9742" width="7.28515625" style="2" customWidth="1"/>
    <col min="9743" max="9984" width="9.140625" style="2"/>
    <col min="9985" max="9985" width="3.5703125" style="2" customWidth="1"/>
    <col min="9986" max="9986" width="18" style="2" customWidth="1"/>
    <col min="9987" max="9987" width="9.42578125" style="2" customWidth="1"/>
    <col min="9988" max="9988" width="5" style="2" customWidth="1"/>
    <col min="9989" max="9989" width="4.42578125" style="2" customWidth="1"/>
    <col min="9990" max="9990" width="4.5703125" style="2" customWidth="1"/>
    <col min="9991" max="9991" width="5" style="2" customWidth="1"/>
    <col min="9992" max="9992" width="5.42578125" style="2" customWidth="1"/>
    <col min="9993" max="9994" width="5.85546875" style="2" customWidth="1"/>
    <col min="9995" max="9996" width="6.5703125" style="2" customWidth="1"/>
    <col min="9997" max="9997" width="5.28515625" style="2" customWidth="1"/>
    <col min="9998" max="9998" width="7.28515625" style="2" customWidth="1"/>
    <col min="9999" max="10240" width="9.140625" style="2"/>
    <col min="10241" max="10241" width="3.5703125" style="2" customWidth="1"/>
    <col min="10242" max="10242" width="18" style="2" customWidth="1"/>
    <col min="10243" max="10243" width="9.42578125" style="2" customWidth="1"/>
    <col min="10244" max="10244" width="5" style="2" customWidth="1"/>
    <col min="10245" max="10245" width="4.42578125" style="2" customWidth="1"/>
    <col min="10246" max="10246" width="4.5703125" style="2" customWidth="1"/>
    <col min="10247" max="10247" width="5" style="2" customWidth="1"/>
    <col min="10248" max="10248" width="5.42578125" style="2" customWidth="1"/>
    <col min="10249" max="10250" width="5.85546875" style="2" customWidth="1"/>
    <col min="10251" max="10252" width="6.5703125" style="2" customWidth="1"/>
    <col min="10253" max="10253" width="5.28515625" style="2" customWidth="1"/>
    <col min="10254" max="10254" width="7.28515625" style="2" customWidth="1"/>
    <col min="10255" max="10496" width="9.140625" style="2"/>
    <col min="10497" max="10497" width="3.5703125" style="2" customWidth="1"/>
    <col min="10498" max="10498" width="18" style="2" customWidth="1"/>
    <col min="10499" max="10499" width="9.42578125" style="2" customWidth="1"/>
    <col min="10500" max="10500" width="5" style="2" customWidth="1"/>
    <col min="10501" max="10501" width="4.42578125" style="2" customWidth="1"/>
    <col min="10502" max="10502" width="4.5703125" style="2" customWidth="1"/>
    <col min="10503" max="10503" width="5" style="2" customWidth="1"/>
    <col min="10504" max="10504" width="5.42578125" style="2" customWidth="1"/>
    <col min="10505" max="10506" width="5.85546875" style="2" customWidth="1"/>
    <col min="10507" max="10508" width="6.5703125" style="2" customWidth="1"/>
    <col min="10509" max="10509" width="5.28515625" style="2" customWidth="1"/>
    <col min="10510" max="10510" width="7.28515625" style="2" customWidth="1"/>
    <col min="10511" max="10752" width="9.140625" style="2"/>
    <col min="10753" max="10753" width="3.5703125" style="2" customWidth="1"/>
    <col min="10754" max="10754" width="18" style="2" customWidth="1"/>
    <col min="10755" max="10755" width="9.42578125" style="2" customWidth="1"/>
    <col min="10756" max="10756" width="5" style="2" customWidth="1"/>
    <col min="10757" max="10757" width="4.42578125" style="2" customWidth="1"/>
    <col min="10758" max="10758" width="4.5703125" style="2" customWidth="1"/>
    <col min="10759" max="10759" width="5" style="2" customWidth="1"/>
    <col min="10760" max="10760" width="5.42578125" style="2" customWidth="1"/>
    <col min="10761" max="10762" width="5.85546875" style="2" customWidth="1"/>
    <col min="10763" max="10764" width="6.5703125" style="2" customWidth="1"/>
    <col min="10765" max="10765" width="5.28515625" style="2" customWidth="1"/>
    <col min="10766" max="10766" width="7.28515625" style="2" customWidth="1"/>
    <col min="10767" max="11008" width="9.140625" style="2"/>
    <col min="11009" max="11009" width="3.5703125" style="2" customWidth="1"/>
    <col min="11010" max="11010" width="18" style="2" customWidth="1"/>
    <col min="11011" max="11011" width="9.42578125" style="2" customWidth="1"/>
    <col min="11012" max="11012" width="5" style="2" customWidth="1"/>
    <col min="11013" max="11013" width="4.42578125" style="2" customWidth="1"/>
    <col min="11014" max="11014" width="4.5703125" style="2" customWidth="1"/>
    <col min="11015" max="11015" width="5" style="2" customWidth="1"/>
    <col min="11016" max="11016" width="5.42578125" style="2" customWidth="1"/>
    <col min="11017" max="11018" width="5.85546875" style="2" customWidth="1"/>
    <col min="11019" max="11020" width="6.5703125" style="2" customWidth="1"/>
    <col min="11021" max="11021" width="5.28515625" style="2" customWidth="1"/>
    <col min="11022" max="11022" width="7.28515625" style="2" customWidth="1"/>
    <col min="11023" max="11264" width="9.140625" style="2"/>
    <col min="11265" max="11265" width="3.5703125" style="2" customWidth="1"/>
    <col min="11266" max="11266" width="18" style="2" customWidth="1"/>
    <col min="11267" max="11267" width="9.42578125" style="2" customWidth="1"/>
    <col min="11268" max="11268" width="5" style="2" customWidth="1"/>
    <col min="11269" max="11269" width="4.42578125" style="2" customWidth="1"/>
    <col min="11270" max="11270" width="4.5703125" style="2" customWidth="1"/>
    <col min="11271" max="11271" width="5" style="2" customWidth="1"/>
    <col min="11272" max="11272" width="5.42578125" style="2" customWidth="1"/>
    <col min="11273" max="11274" width="5.85546875" style="2" customWidth="1"/>
    <col min="11275" max="11276" width="6.5703125" style="2" customWidth="1"/>
    <col min="11277" max="11277" width="5.28515625" style="2" customWidth="1"/>
    <col min="11278" max="11278" width="7.28515625" style="2" customWidth="1"/>
    <col min="11279" max="11520" width="9.140625" style="2"/>
    <col min="11521" max="11521" width="3.5703125" style="2" customWidth="1"/>
    <col min="11522" max="11522" width="18" style="2" customWidth="1"/>
    <col min="11523" max="11523" width="9.42578125" style="2" customWidth="1"/>
    <col min="11524" max="11524" width="5" style="2" customWidth="1"/>
    <col min="11525" max="11525" width="4.42578125" style="2" customWidth="1"/>
    <col min="11526" max="11526" width="4.5703125" style="2" customWidth="1"/>
    <col min="11527" max="11527" width="5" style="2" customWidth="1"/>
    <col min="11528" max="11528" width="5.42578125" style="2" customWidth="1"/>
    <col min="11529" max="11530" width="5.85546875" style="2" customWidth="1"/>
    <col min="11531" max="11532" width="6.5703125" style="2" customWidth="1"/>
    <col min="11533" max="11533" width="5.28515625" style="2" customWidth="1"/>
    <col min="11534" max="11534" width="7.28515625" style="2" customWidth="1"/>
    <col min="11535" max="11776" width="9.140625" style="2"/>
    <col min="11777" max="11777" width="3.5703125" style="2" customWidth="1"/>
    <col min="11778" max="11778" width="18" style="2" customWidth="1"/>
    <col min="11779" max="11779" width="9.42578125" style="2" customWidth="1"/>
    <col min="11780" max="11780" width="5" style="2" customWidth="1"/>
    <col min="11781" max="11781" width="4.42578125" style="2" customWidth="1"/>
    <col min="11782" max="11782" width="4.5703125" style="2" customWidth="1"/>
    <col min="11783" max="11783" width="5" style="2" customWidth="1"/>
    <col min="11784" max="11784" width="5.42578125" style="2" customWidth="1"/>
    <col min="11785" max="11786" width="5.85546875" style="2" customWidth="1"/>
    <col min="11787" max="11788" width="6.5703125" style="2" customWidth="1"/>
    <col min="11789" max="11789" width="5.28515625" style="2" customWidth="1"/>
    <col min="11790" max="11790" width="7.28515625" style="2" customWidth="1"/>
    <col min="11791" max="12032" width="9.140625" style="2"/>
    <col min="12033" max="12033" width="3.5703125" style="2" customWidth="1"/>
    <col min="12034" max="12034" width="18" style="2" customWidth="1"/>
    <col min="12035" max="12035" width="9.42578125" style="2" customWidth="1"/>
    <col min="12036" max="12036" width="5" style="2" customWidth="1"/>
    <col min="12037" max="12037" width="4.42578125" style="2" customWidth="1"/>
    <col min="12038" max="12038" width="4.5703125" style="2" customWidth="1"/>
    <col min="12039" max="12039" width="5" style="2" customWidth="1"/>
    <col min="12040" max="12040" width="5.42578125" style="2" customWidth="1"/>
    <col min="12041" max="12042" width="5.85546875" style="2" customWidth="1"/>
    <col min="12043" max="12044" width="6.5703125" style="2" customWidth="1"/>
    <col min="12045" max="12045" width="5.28515625" style="2" customWidth="1"/>
    <col min="12046" max="12046" width="7.28515625" style="2" customWidth="1"/>
    <col min="12047" max="12288" width="9.140625" style="2"/>
    <col min="12289" max="12289" width="3.5703125" style="2" customWidth="1"/>
    <col min="12290" max="12290" width="18" style="2" customWidth="1"/>
    <col min="12291" max="12291" width="9.42578125" style="2" customWidth="1"/>
    <col min="12292" max="12292" width="5" style="2" customWidth="1"/>
    <col min="12293" max="12293" width="4.42578125" style="2" customWidth="1"/>
    <col min="12294" max="12294" width="4.5703125" style="2" customWidth="1"/>
    <col min="12295" max="12295" width="5" style="2" customWidth="1"/>
    <col min="12296" max="12296" width="5.42578125" style="2" customWidth="1"/>
    <col min="12297" max="12298" width="5.85546875" style="2" customWidth="1"/>
    <col min="12299" max="12300" width="6.5703125" style="2" customWidth="1"/>
    <col min="12301" max="12301" width="5.28515625" style="2" customWidth="1"/>
    <col min="12302" max="12302" width="7.28515625" style="2" customWidth="1"/>
    <col min="12303" max="12544" width="9.140625" style="2"/>
    <col min="12545" max="12545" width="3.5703125" style="2" customWidth="1"/>
    <col min="12546" max="12546" width="18" style="2" customWidth="1"/>
    <col min="12547" max="12547" width="9.42578125" style="2" customWidth="1"/>
    <col min="12548" max="12548" width="5" style="2" customWidth="1"/>
    <col min="12549" max="12549" width="4.42578125" style="2" customWidth="1"/>
    <col min="12550" max="12550" width="4.5703125" style="2" customWidth="1"/>
    <col min="12551" max="12551" width="5" style="2" customWidth="1"/>
    <col min="12552" max="12552" width="5.42578125" style="2" customWidth="1"/>
    <col min="12553" max="12554" width="5.85546875" style="2" customWidth="1"/>
    <col min="12555" max="12556" width="6.5703125" style="2" customWidth="1"/>
    <col min="12557" max="12557" width="5.28515625" style="2" customWidth="1"/>
    <col min="12558" max="12558" width="7.28515625" style="2" customWidth="1"/>
    <col min="12559" max="12800" width="9.140625" style="2"/>
    <col min="12801" max="12801" width="3.5703125" style="2" customWidth="1"/>
    <col min="12802" max="12802" width="18" style="2" customWidth="1"/>
    <col min="12803" max="12803" width="9.42578125" style="2" customWidth="1"/>
    <col min="12804" max="12804" width="5" style="2" customWidth="1"/>
    <col min="12805" max="12805" width="4.42578125" style="2" customWidth="1"/>
    <col min="12806" max="12806" width="4.5703125" style="2" customWidth="1"/>
    <col min="12807" max="12807" width="5" style="2" customWidth="1"/>
    <col min="12808" max="12808" width="5.42578125" style="2" customWidth="1"/>
    <col min="12809" max="12810" width="5.85546875" style="2" customWidth="1"/>
    <col min="12811" max="12812" width="6.5703125" style="2" customWidth="1"/>
    <col min="12813" max="12813" width="5.28515625" style="2" customWidth="1"/>
    <col min="12814" max="12814" width="7.28515625" style="2" customWidth="1"/>
    <col min="12815" max="13056" width="9.140625" style="2"/>
    <col min="13057" max="13057" width="3.5703125" style="2" customWidth="1"/>
    <col min="13058" max="13058" width="18" style="2" customWidth="1"/>
    <col min="13059" max="13059" width="9.42578125" style="2" customWidth="1"/>
    <col min="13060" max="13060" width="5" style="2" customWidth="1"/>
    <col min="13061" max="13061" width="4.42578125" style="2" customWidth="1"/>
    <col min="13062" max="13062" width="4.5703125" style="2" customWidth="1"/>
    <col min="13063" max="13063" width="5" style="2" customWidth="1"/>
    <col min="13064" max="13064" width="5.42578125" style="2" customWidth="1"/>
    <col min="13065" max="13066" width="5.85546875" style="2" customWidth="1"/>
    <col min="13067" max="13068" width="6.5703125" style="2" customWidth="1"/>
    <col min="13069" max="13069" width="5.28515625" style="2" customWidth="1"/>
    <col min="13070" max="13070" width="7.28515625" style="2" customWidth="1"/>
    <col min="13071" max="13312" width="9.140625" style="2"/>
    <col min="13313" max="13313" width="3.5703125" style="2" customWidth="1"/>
    <col min="13314" max="13314" width="18" style="2" customWidth="1"/>
    <col min="13315" max="13315" width="9.42578125" style="2" customWidth="1"/>
    <col min="13316" max="13316" width="5" style="2" customWidth="1"/>
    <col min="13317" max="13317" width="4.42578125" style="2" customWidth="1"/>
    <col min="13318" max="13318" width="4.5703125" style="2" customWidth="1"/>
    <col min="13319" max="13319" width="5" style="2" customWidth="1"/>
    <col min="13320" max="13320" width="5.42578125" style="2" customWidth="1"/>
    <col min="13321" max="13322" width="5.85546875" style="2" customWidth="1"/>
    <col min="13323" max="13324" width="6.5703125" style="2" customWidth="1"/>
    <col min="13325" max="13325" width="5.28515625" style="2" customWidth="1"/>
    <col min="13326" max="13326" width="7.28515625" style="2" customWidth="1"/>
    <col min="13327" max="13568" width="9.140625" style="2"/>
    <col min="13569" max="13569" width="3.5703125" style="2" customWidth="1"/>
    <col min="13570" max="13570" width="18" style="2" customWidth="1"/>
    <col min="13571" max="13571" width="9.42578125" style="2" customWidth="1"/>
    <col min="13572" max="13572" width="5" style="2" customWidth="1"/>
    <col min="13573" max="13573" width="4.42578125" style="2" customWidth="1"/>
    <col min="13574" max="13574" width="4.5703125" style="2" customWidth="1"/>
    <col min="13575" max="13575" width="5" style="2" customWidth="1"/>
    <col min="13576" max="13576" width="5.42578125" style="2" customWidth="1"/>
    <col min="13577" max="13578" width="5.85546875" style="2" customWidth="1"/>
    <col min="13579" max="13580" width="6.5703125" style="2" customWidth="1"/>
    <col min="13581" max="13581" width="5.28515625" style="2" customWidth="1"/>
    <col min="13582" max="13582" width="7.28515625" style="2" customWidth="1"/>
    <col min="13583" max="13824" width="9.140625" style="2"/>
    <col min="13825" max="13825" width="3.5703125" style="2" customWidth="1"/>
    <col min="13826" max="13826" width="18" style="2" customWidth="1"/>
    <col min="13827" max="13827" width="9.42578125" style="2" customWidth="1"/>
    <col min="13828" max="13828" width="5" style="2" customWidth="1"/>
    <col min="13829" max="13829" width="4.42578125" style="2" customWidth="1"/>
    <col min="13830" max="13830" width="4.5703125" style="2" customWidth="1"/>
    <col min="13831" max="13831" width="5" style="2" customWidth="1"/>
    <col min="13832" max="13832" width="5.42578125" style="2" customWidth="1"/>
    <col min="13833" max="13834" width="5.85546875" style="2" customWidth="1"/>
    <col min="13835" max="13836" width="6.5703125" style="2" customWidth="1"/>
    <col min="13837" max="13837" width="5.28515625" style="2" customWidth="1"/>
    <col min="13838" max="13838" width="7.28515625" style="2" customWidth="1"/>
    <col min="13839" max="14080" width="9.140625" style="2"/>
    <col min="14081" max="14081" width="3.5703125" style="2" customWidth="1"/>
    <col min="14082" max="14082" width="18" style="2" customWidth="1"/>
    <col min="14083" max="14083" width="9.42578125" style="2" customWidth="1"/>
    <col min="14084" max="14084" width="5" style="2" customWidth="1"/>
    <col min="14085" max="14085" width="4.42578125" style="2" customWidth="1"/>
    <col min="14086" max="14086" width="4.5703125" style="2" customWidth="1"/>
    <col min="14087" max="14087" width="5" style="2" customWidth="1"/>
    <col min="14088" max="14088" width="5.42578125" style="2" customWidth="1"/>
    <col min="14089" max="14090" width="5.85546875" style="2" customWidth="1"/>
    <col min="14091" max="14092" width="6.5703125" style="2" customWidth="1"/>
    <col min="14093" max="14093" width="5.28515625" style="2" customWidth="1"/>
    <col min="14094" max="14094" width="7.28515625" style="2" customWidth="1"/>
    <col min="14095" max="14336" width="9.140625" style="2"/>
    <col min="14337" max="14337" width="3.5703125" style="2" customWidth="1"/>
    <col min="14338" max="14338" width="18" style="2" customWidth="1"/>
    <col min="14339" max="14339" width="9.42578125" style="2" customWidth="1"/>
    <col min="14340" max="14340" width="5" style="2" customWidth="1"/>
    <col min="14341" max="14341" width="4.42578125" style="2" customWidth="1"/>
    <col min="14342" max="14342" width="4.5703125" style="2" customWidth="1"/>
    <col min="14343" max="14343" width="5" style="2" customWidth="1"/>
    <col min="14344" max="14344" width="5.42578125" style="2" customWidth="1"/>
    <col min="14345" max="14346" width="5.85546875" style="2" customWidth="1"/>
    <col min="14347" max="14348" width="6.5703125" style="2" customWidth="1"/>
    <col min="14349" max="14349" width="5.28515625" style="2" customWidth="1"/>
    <col min="14350" max="14350" width="7.28515625" style="2" customWidth="1"/>
    <col min="14351" max="14592" width="9.140625" style="2"/>
    <col min="14593" max="14593" width="3.5703125" style="2" customWidth="1"/>
    <col min="14594" max="14594" width="18" style="2" customWidth="1"/>
    <col min="14595" max="14595" width="9.42578125" style="2" customWidth="1"/>
    <col min="14596" max="14596" width="5" style="2" customWidth="1"/>
    <col min="14597" max="14597" width="4.42578125" style="2" customWidth="1"/>
    <col min="14598" max="14598" width="4.5703125" style="2" customWidth="1"/>
    <col min="14599" max="14599" width="5" style="2" customWidth="1"/>
    <col min="14600" max="14600" width="5.42578125" style="2" customWidth="1"/>
    <col min="14601" max="14602" width="5.85546875" style="2" customWidth="1"/>
    <col min="14603" max="14604" width="6.5703125" style="2" customWidth="1"/>
    <col min="14605" max="14605" width="5.28515625" style="2" customWidth="1"/>
    <col min="14606" max="14606" width="7.28515625" style="2" customWidth="1"/>
    <col min="14607" max="14848" width="9.140625" style="2"/>
    <col min="14849" max="14849" width="3.5703125" style="2" customWidth="1"/>
    <col min="14850" max="14850" width="18" style="2" customWidth="1"/>
    <col min="14851" max="14851" width="9.42578125" style="2" customWidth="1"/>
    <col min="14852" max="14852" width="5" style="2" customWidth="1"/>
    <col min="14853" max="14853" width="4.42578125" style="2" customWidth="1"/>
    <col min="14854" max="14854" width="4.5703125" style="2" customWidth="1"/>
    <col min="14855" max="14855" width="5" style="2" customWidth="1"/>
    <col min="14856" max="14856" width="5.42578125" style="2" customWidth="1"/>
    <col min="14857" max="14858" width="5.85546875" style="2" customWidth="1"/>
    <col min="14859" max="14860" width="6.5703125" style="2" customWidth="1"/>
    <col min="14861" max="14861" width="5.28515625" style="2" customWidth="1"/>
    <col min="14862" max="14862" width="7.28515625" style="2" customWidth="1"/>
    <col min="14863" max="15104" width="9.140625" style="2"/>
    <col min="15105" max="15105" width="3.5703125" style="2" customWidth="1"/>
    <col min="15106" max="15106" width="18" style="2" customWidth="1"/>
    <col min="15107" max="15107" width="9.42578125" style="2" customWidth="1"/>
    <col min="15108" max="15108" width="5" style="2" customWidth="1"/>
    <col min="15109" max="15109" width="4.42578125" style="2" customWidth="1"/>
    <col min="15110" max="15110" width="4.5703125" style="2" customWidth="1"/>
    <col min="15111" max="15111" width="5" style="2" customWidth="1"/>
    <col min="15112" max="15112" width="5.42578125" style="2" customWidth="1"/>
    <col min="15113" max="15114" width="5.85546875" style="2" customWidth="1"/>
    <col min="15115" max="15116" width="6.5703125" style="2" customWidth="1"/>
    <col min="15117" max="15117" width="5.28515625" style="2" customWidth="1"/>
    <col min="15118" max="15118" width="7.28515625" style="2" customWidth="1"/>
    <col min="15119" max="15360" width="9.140625" style="2"/>
    <col min="15361" max="15361" width="3.5703125" style="2" customWidth="1"/>
    <col min="15362" max="15362" width="18" style="2" customWidth="1"/>
    <col min="15363" max="15363" width="9.42578125" style="2" customWidth="1"/>
    <col min="15364" max="15364" width="5" style="2" customWidth="1"/>
    <col min="15365" max="15365" width="4.42578125" style="2" customWidth="1"/>
    <col min="15366" max="15366" width="4.5703125" style="2" customWidth="1"/>
    <col min="15367" max="15367" width="5" style="2" customWidth="1"/>
    <col min="15368" max="15368" width="5.42578125" style="2" customWidth="1"/>
    <col min="15369" max="15370" width="5.85546875" style="2" customWidth="1"/>
    <col min="15371" max="15372" width="6.5703125" style="2" customWidth="1"/>
    <col min="15373" max="15373" width="5.28515625" style="2" customWidth="1"/>
    <col min="15374" max="15374" width="7.28515625" style="2" customWidth="1"/>
    <col min="15375" max="15616" width="9.140625" style="2"/>
    <col min="15617" max="15617" width="3.5703125" style="2" customWidth="1"/>
    <col min="15618" max="15618" width="18" style="2" customWidth="1"/>
    <col min="15619" max="15619" width="9.42578125" style="2" customWidth="1"/>
    <col min="15620" max="15620" width="5" style="2" customWidth="1"/>
    <col min="15621" max="15621" width="4.42578125" style="2" customWidth="1"/>
    <col min="15622" max="15622" width="4.5703125" style="2" customWidth="1"/>
    <col min="15623" max="15623" width="5" style="2" customWidth="1"/>
    <col min="15624" max="15624" width="5.42578125" style="2" customWidth="1"/>
    <col min="15625" max="15626" width="5.85546875" style="2" customWidth="1"/>
    <col min="15627" max="15628" width="6.5703125" style="2" customWidth="1"/>
    <col min="15629" max="15629" width="5.28515625" style="2" customWidth="1"/>
    <col min="15630" max="15630" width="7.28515625" style="2" customWidth="1"/>
    <col min="15631" max="15872" width="9.140625" style="2"/>
    <col min="15873" max="15873" width="3.5703125" style="2" customWidth="1"/>
    <col min="15874" max="15874" width="18" style="2" customWidth="1"/>
    <col min="15875" max="15875" width="9.42578125" style="2" customWidth="1"/>
    <col min="15876" max="15876" width="5" style="2" customWidth="1"/>
    <col min="15877" max="15877" width="4.42578125" style="2" customWidth="1"/>
    <col min="15878" max="15878" width="4.5703125" style="2" customWidth="1"/>
    <col min="15879" max="15879" width="5" style="2" customWidth="1"/>
    <col min="15880" max="15880" width="5.42578125" style="2" customWidth="1"/>
    <col min="15881" max="15882" width="5.85546875" style="2" customWidth="1"/>
    <col min="15883" max="15884" width="6.5703125" style="2" customWidth="1"/>
    <col min="15885" max="15885" width="5.28515625" style="2" customWidth="1"/>
    <col min="15886" max="15886" width="7.28515625" style="2" customWidth="1"/>
    <col min="15887" max="16128" width="9.140625" style="2"/>
    <col min="16129" max="16129" width="3.5703125" style="2" customWidth="1"/>
    <col min="16130" max="16130" width="18" style="2" customWidth="1"/>
    <col min="16131" max="16131" width="9.42578125" style="2" customWidth="1"/>
    <col min="16132" max="16132" width="5" style="2" customWidth="1"/>
    <col min="16133" max="16133" width="4.42578125" style="2" customWidth="1"/>
    <col min="16134" max="16134" width="4.5703125" style="2" customWidth="1"/>
    <col min="16135" max="16135" width="5" style="2" customWidth="1"/>
    <col min="16136" max="16136" width="5.42578125" style="2" customWidth="1"/>
    <col min="16137" max="16138" width="5.85546875" style="2" customWidth="1"/>
    <col min="16139" max="16140" width="6.5703125" style="2" customWidth="1"/>
    <col min="16141" max="16141" width="5.28515625" style="2" customWidth="1"/>
    <col min="16142" max="16142" width="7.28515625" style="2" customWidth="1"/>
    <col min="16143" max="16384" width="9.140625" style="2"/>
  </cols>
  <sheetData>
    <row r="1" spans="1:14">
      <c r="A1" s="1" t="s">
        <v>0</v>
      </c>
      <c r="M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  <c r="N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680"/>
    </row>
    <row r="7" spans="1:14" ht="10.5" customHeight="1"/>
    <row r="8" spans="1:14" s="4" customFormat="1" ht="15">
      <c r="A8" s="4" t="s">
        <v>291</v>
      </c>
      <c r="D8" s="4" t="s">
        <v>178</v>
      </c>
      <c r="I8" s="4" t="s">
        <v>179</v>
      </c>
    </row>
    <row r="9" spans="1:14" s="4" customFormat="1">
      <c r="A9" s="29"/>
      <c r="I9" s="4" t="s">
        <v>145</v>
      </c>
    </row>
    <row r="10" spans="1:14" s="4" customFormat="1" ht="15">
      <c r="D10" s="232"/>
    </row>
    <row r="11" spans="1:14" s="4" customFormat="1" ht="20.25" customHeight="1">
      <c r="A11" s="676" t="s">
        <v>74</v>
      </c>
      <c r="B11" s="676" t="s">
        <v>75</v>
      </c>
      <c r="C11" s="676" t="s">
        <v>146</v>
      </c>
      <c r="D11" s="676" t="s">
        <v>89</v>
      </c>
      <c r="E11" s="683" t="s">
        <v>147</v>
      </c>
      <c r="F11" s="684"/>
      <c r="G11" s="684"/>
      <c r="H11" s="684"/>
      <c r="I11" s="725"/>
      <c r="J11" s="676" t="s">
        <v>148</v>
      </c>
      <c r="K11" s="683" t="s">
        <v>90</v>
      </c>
      <c r="L11" s="684"/>
      <c r="M11" s="725"/>
      <c r="N11" s="676" t="s">
        <v>119</v>
      </c>
    </row>
    <row r="12" spans="1:14" s="4" customFormat="1" ht="21" customHeight="1">
      <c r="A12" s="681"/>
      <c r="B12" s="681"/>
      <c r="C12" s="681"/>
      <c r="D12" s="681"/>
      <c r="E12" s="676" t="s">
        <v>149</v>
      </c>
      <c r="F12" s="676" t="s">
        <v>150</v>
      </c>
      <c r="G12" s="676" t="s">
        <v>151</v>
      </c>
      <c r="H12" s="683" t="s">
        <v>152</v>
      </c>
      <c r="I12" s="725"/>
      <c r="J12" s="681"/>
      <c r="K12" s="676" t="s">
        <v>153</v>
      </c>
      <c r="L12" s="676" t="s">
        <v>154</v>
      </c>
      <c r="M12" s="676" t="s">
        <v>155</v>
      </c>
      <c r="N12" s="681"/>
    </row>
    <row r="13" spans="1:14" s="4" customFormat="1" ht="53.25" customHeight="1">
      <c r="A13" s="677"/>
      <c r="B13" s="677"/>
      <c r="C13" s="677"/>
      <c r="D13" s="677"/>
      <c r="E13" s="677"/>
      <c r="F13" s="677"/>
      <c r="G13" s="677"/>
      <c r="H13" s="6" t="s">
        <v>156</v>
      </c>
      <c r="I13" s="7" t="s">
        <v>157</v>
      </c>
      <c r="J13" s="677"/>
      <c r="K13" s="677"/>
      <c r="L13" s="677"/>
      <c r="M13" s="677"/>
      <c r="N13" s="677"/>
    </row>
    <row r="14" spans="1:14" s="4" customFormat="1" ht="15">
      <c r="A14" s="8" t="s">
        <v>34</v>
      </c>
      <c r="B14" s="8" t="s">
        <v>35</v>
      </c>
      <c r="C14" s="8" t="s">
        <v>36</v>
      </c>
      <c r="D14" s="8" t="s">
        <v>37</v>
      </c>
      <c r="E14" s="8" t="s">
        <v>38</v>
      </c>
      <c r="F14" s="8" t="s">
        <v>158</v>
      </c>
      <c r="G14" s="8" t="s">
        <v>39</v>
      </c>
      <c r="H14" s="8" t="s">
        <v>159</v>
      </c>
      <c r="I14" s="8" t="s">
        <v>40</v>
      </c>
      <c r="J14" s="8" t="s">
        <v>160</v>
      </c>
      <c r="K14" s="8" t="s">
        <v>161</v>
      </c>
      <c r="L14" s="9" t="s">
        <v>162</v>
      </c>
      <c r="M14" s="9" t="s">
        <v>163</v>
      </c>
      <c r="N14" s="9" t="s">
        <v>164</v>
      </c>
    </row>
    <row r="15" spans="1:14" s="4" customFormat="1" ht="18.75" customHeight="1">
      <c r="A15" s="10" t="s">
        <v>165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s="4" customFormat="1" ht="30.75" customHeight="1">
      <c r="A16" s="126">
        <v>1</v>
      </c>
      <c r="B16" s="246" t="s">
        <v>230</v>
      </c>
      <c r="C16" s="153" t="str">
        <f>MID(B16,FIND("(",B16,1)+1,7)</f>
        <v>ĐL12.02</v>
      </c>
      <c r="D16" s="247">
        <v>43</v>
      </c>
      <c r="E16" s="247">
        <v>20</v>
      </c>
      <c r="F16" s="245"/>
      <c r="G16" s="245"/>
      <c r="H16" s="245"/>
      <c r="I16" s="245"/>
      <c r="J16" s="127">
        <f>(E16/15)*1.5</f>
        <v>2</v>
      </c>
      <c r="K16" s="128">
        <f>IF(D16&lt;=40,1,IF(D16&lt;51,1.1,IF(D16&lt;61,1.2,IF(D16&lt;71,1.3,IF(D16&lt;81,1.4,IF(D16&lt;91,1.5,1.6))))))</f>
        <v>1.1000000000000001</v>
      </c>
      <c r="L16" s="245"/>
      <c r="M16" s="85">
        <v>1</v>
      </c>
      <c r="N16" s="84"/>
    </row>
    <row r="17" spans="1:20" s="4" customFormat="1" ht="22.5" customHeight="1">
      <c r="A17" s="671" t="s">
        <v>166</v>
      </c>
      <c r="B17" s="672"/>
      <c r="C17" s="672"/>
      <c r="D17" s="672"/>
      <c r="E17" s="672"/>
      <c r="F17" s="672"/>
      <c r="G17" s="672"/>
      <c r="H17" s="672"/>
      <c r="I17" s="672"/>
      <c r="J17" s="672"/>
      <c r="K17" s="672"/>
      <c r="L17" s="672"/>
      <c r="M17" s="673"/>
      <c r="N17" s="73">
        <f>SUM(N16:N16)</f>
        <v>0</v>
      </c>
    </row>
    <row r="18" spans="1:20" s="4" customFormat="1" ht="22.5" customHeight="1">
      <c r="A18" s="10" t="s">
        <v>167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74"/>
    </row>
    <row r="19" spans="1:20" s="4" customFormat="1" ht="32.25" customHeight="1">
      <c r="A19" s="62">
        <v>1</v>
      </c>
      <c r="B19" s="230" t="s">
        <v>180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5">
        <v>0</v>
      </c>
      <c r="T19" s="4">
        <f>50/22</f>
        <v>2.2727272727272729</v>
      </c>
    </row>
    <row r="20" spans="1:20" s="4" customFormat="1" ht="24.75" customHeight="1">
      <c r="A20" s="63">
        <v>5</v>
      </c>
      <c r="B20" s="71" t="s">
        <v>168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6">
        <v>0</v>
      </c>
    </row>
    <row r="21" spans="1:20" s="4" customFormat="1" ht="15">
      <c r="A21" s="671" t="s">
        <v>166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2"/>
      <c r="L21" s="672"/>
      <c r="M21" s="673"/>
      <c r="N21" s="73">
        <f>SUM(N19:N20)</f>
        <v>0</v>
      </c>
    </row>
    <row r="22" spans="1:20" s="4" customFormat="1" ht="15">
      <c r="A22" s="671" t="s">
        <v>169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3"/>
      <c r="N22" s="73">
        <f>N17+N21</f>
        <v>0</v>
      </c>
    </row>
    <row r="23" spans="1:20" s="4" customFormat="1" ht="15"/>
    <row r="24" spans="1:20" s="4" customFormat="1" ht="15">
      <c r="A24" s="678" t="str">
        <f>CANAM!D25</f>
        <v>Nam Định, ngày      tháng      năm 2020</v>
      </c>
      <c r="B24" s="678"/>
      <c r="C24" s="678"/>
      <c r="D24" s="678"/>
      <c r="E24" s="678"/>
      <c r="F24" s="678"/>
      <c r="G24" s="678"/>
      <c r="H24" s="678"/>
      <c r="I24" s="678"/>
      <c r="J24" s="678"/>
      <c r="K24" s="678"/>
      <c r="L24" s="678"/>
      <c r="M24" s="678"/>
      <c r="N24" s="678"/>
    </row>
    <row r="25" spans="1:20" s="1" customFormat="1" ht="34.5" customHeight="1">
      <c r="A25" s="674" t="s">
        <v>451</v>
      </c>
      <c r="B25" s="674"/>
      <c r="C25" s="674"/>
      <c r="D25" s="675" t="s">
        <v>448</v>
      </c>
      <c r="E25" s="675"/>
      <c r="F25" s="675"/>
      <c r="G25" s="675"/>
      <c r="H25" s="675"/>
      <c r="I25" s="675" t="s">
        <v>416</v>
      </c>
      <c r="J25" s="674"/>
      <c r="K25" s="674"/>
      <c r="L25" s="674"/>
      <c r="M25" s="674"/>
      <c r="N25" s="674"/>
    </row>
    <row r="29" spans="1:20">
      <c r="O29" s="27"/>
    </row>
    <row r="30" spans="1:20">
      <c r="A30" s="631" t="s">
        <v>449</v>
      </c>
      <c r="B30" s="631"/>
      <c r="C30" s="631"/>
      <c r="D30" s="631" t="s">
        <v>68</v>
      </c>
      <c r="E30" s="631"/>
      <c r="F30" s="631"/>
      <c r="G30" s="631"/>
      <c r="H30" s="631"/>
      <c r="I30" s="631" t="s">
        <v>308</v>
      </c>
      <c r="J30" s="631"/>
      <c r="K30" s="631"/>
      <c r="L30" s="631"/>
      <c r="M30" s="631"/>
      <c r="N30" s="631"/>
      <c r="O30" s="27"/>
    </row>
    <row r="31" spans="1:20">
      <c r="O31" s="27"/>
    </row>
    <row r="32" spans="1:20">
      <c r="O32" s="27"/>
    </row>
    <row r="33" spans="15:15">
      <c r="O33" s="27"/>
    </row>
    <row r="50" spans="1:13">
      <c r="A50" s="25" t="s">
        <v>170</v>
      </c>
    </row>
    <row r="51" spans="1:13">
      <c r="A51" s="26" t="s">
        <v>171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>
      <c r="A52" s="26" t="s">
        <v>172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>
      <c r="A53" s="26" t="s">
        <v>173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>
      <c r="A54" s="26" t="s">
        <v>174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>
      <c r="A55" s="26" t="s">
        <v>175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>
      <c r="A56" s="26" t="s">
        <v>176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>
      <c r="A57" s="28" t="s">
        <v>177</v>
      </c>
    </row>
  </sheetData>
  <mergeCells count="27">
    <mergeCell ref="A30:C30"/>
    <mergeCell ref="D30:H30"/>
    <mergeCell ref="I30:N30"/>
    <mergeCell ref="M12:M13"/>
    <mergeCell ref="A17:M17"/>
    <mergeCell ref="A21:M21"/>
    <mergeCell ref="A22:M22"/>
    <mergeCell ref="A24:N24"/>
    <mergeCell ref="A25:C25"/>
    <mergeCell ref="D25:H25"/>
    <mergeCell ref="I25:N25"/>
    <mergeCell ref="E12:E13"/>
    <mergeCell ref="F12:F13"/>
    <mergeCell ref="G12:G13"/>
    <mergeCell ref="H12:I12"/>
    <mergeCell ref="K12:K13"/>
    <mergeCell ref="L12:L13"/>
    <mergeCell ref="A5:N5"/>
    <mergeCell ref="A6:N6"/>
    <mergeCell ref="A11:A13"/>
    <mergeCell ref="B11:B13"/>
    <mergeCell ref="C11:C13"/>
    <mergeCell ref="D11:D13"/>
    <mergeCell ref="E11:I11"/>
    <mergeCell ref="J11:J13"/>
    <mergeCell ref="K11:M11"/>
    <mergeCell ref="N11:N13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Normal="100" workbookViewId="0">
      <selection activeCell="A36" sqref="A36:C36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7.57031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3">
      <c r="A1" s="1" t="s">
        <v>0</v>
      </c>
      <c r="K1" s="2" t="s">
        <v>142</v>
      </c>
    </row>
    <row r="2" spans="1:13">
      <c r="A2" s="3" t="s">
        <v>2</v>
      </c>
      <c r="B2" s="1" t="s">
        <v>51</v>
      </c>
    </row>
    <row r="3" spans="1:13">
      <c r="A3" s="3" t="s">
        <v>4</v>
      </c>
      <c r="B3" s="1" t="s">
        <v>262</v>
      </c>
    </row>
    <row r="4" spans="1:13" ht="10.5" customHeight="1"/>
    <row r="5" spans="1:13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3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3" ht="10.5" customHeight="1"/>
    <row r="8" spans="1:13" s="4" customFormat="1" ht="15">
      <c r="A8" s="4" t="s">
        <v>291</v>
      </c>
      <c r="C8" s="320"/>
      <c r="D8" s="320"/>
      <c r="E8" s="4" t="s">
        <v>178</v>
      </c>
      <c r="I8" s="4" t="s">
        <v>145</v>
      </c>
    </row>
    <row r="9" spans="1:13" s="4" customFormat="1" ht="15">
      <c r="C9" s="320"/>
      <c r="D9" s="320"/>
    </row>
    <row r="10" spans="1:13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3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3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3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3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3" s="4" customFormat="1" ht="38.25" customHeight="1">
      <c r="A15" s="323">
        <v>1</v>
      </c>
      <c r="B15" s="458" t="s">
        <v>301</v>
      </c>
      <c r="C15" s="325" t="s">
        <v>350</v>
      </c>
      <c r="D15" s="325">
        <f>F15/15</f>
        <v>2</v>
      </c>
      <c r="E15" s="327">
        <v>42</v>
      </c>
      <c r="F15" s="327">
        <v>30</v>
      </c>
      <c r="G15" s="328"/>
      <c r="H15" s="328">
        <f>D15*2</f>
        <v>4</v>
      </c>
      <c r="I15" s="329">
        <f>IF(E15&lt;=40,1,IF(E15&lt;51,1.1,IF(E15&lt;61,1.2,IF(E15&lt;71,1.3,IF(E15&lt;81,1.4,IF(E15&lt;91,1.5,1.6))))))</f>
        <v>1.1000000000000001</v>
      </c>
      <c r="J15" s="329"/>
      <c r="K15" s="331">
        <v>0.75</v>
      </c>
      <c r="L15" s="331">
        <v>1</v>
      </c>
      <c r="M15" s="488">
        <f>(F15*I15+K15*H15)*L15</f>
        <v>36</v>
      </c>
    </row>
    <row r="16" spans="1:13" s="4" customFormat="1" ht="29.25" customHeight="1">
      <c r="A16" s="323">
        <v>2</v>
      </c>
      <c r="B16" s="458" t="s">
        <v>303</v>
      </c>
      <c r="C16" s="325" t="s">
        <v>350</v>
      </c>
      <c r="D16" s="325">
        <v>2</v>
      </c>
      <c r="E16" s="334">
        <v>30</v>
      </c>
      <c r="F16" s="334">
        <v>30</v>
      </c>
      <c r="G16" s="328"/>
      <c r="H16" s="328">
        <f>D16*2</f>
        <v>4</v>
      </c>
      <c r="I16" s="329">
        <f>IF(E16&lt;=40,1,IF(E16&lt;51,1.1,IF(E16&lt;61,1.2,IF(E16&lt;71,1.3,IF(E16&lt;81,1.4,IF(E16&lt;91,1.5,1.6))))))</f>
        <v>1</v>
      </c>
      <c r="J16" s="329"/>
      <c r="K16" s="331">
        <v>0.75</v>
      </c>
      <c r="L16" s="331">
        <v>1</v>
      </c>
      <c r="M16" s="488">
        <f>(F16*I16+K16*H16)*L16</f>
        <v>33</v>
      </c>
    </row>
    <row r="17" spans="1:18" s="4" customFormat="1" ht="40.5" customHeight="1">
      <c r="A17" s="323">
        <v>3</v>
      </c>
      <c r="B17" s="458" t="s">
        <v>302</v>
      </c>
      <c r="C17" s="325" t="s">
        <v>351</v>
      </c>
      <c r="D17" s="325">
        <v>2</v>
      </c>
      <c r="E17" s="344">
        <v>19</v>
      </c>
      <c r="F17" s="344"/>
      <c r="G17" s="328"/>
      <c r="H17" s="328"/>
      <c r="I17" s="329">
        <f>IF(E17&lt;21,20,IF(E17&lt;26,22,24))+IF((E17-30)&gt;0, (E17-30)*0.6,0)</f>
        <v>20</v>
      </c>
      <c r="J17" s="329"/>
      <c r="K17" s="330">
        <v>1</v>
      </c>
      <c r="L17" s="330">
        <v>1</v>
      </c>
      <c r="M17" s="488">
        <f>L17*I17*D17</f>
        <v>40</v>
      </c>
      <c r="Q17" s="4" t="s">
        <v>225</v>
      </c>
    </row>
    <row r="18" spans="1:18" s="4" customFormat="1" ht="33" customHeight="1">
      <c r="A18" s="323">
        <v>4</v>
      </c>
      <c r="B18" s="338" t="s">
        <v>304</v>
      </c>
      <c r="C18" s="323" t="s">
        <v>352</v>
      </c>
      <c r="D18" s="323">
        <v>2</v>
      </c>
      <c r="E18" s="323">
        <v>10</v>
      </c>
      <c r="F18" s="336"/>
      <c r="G18" s="336"/>
      <c r="H18" s="336"/>
      <c r="I18" s="336"/>
      <c r="J18" s="336"/>
      <c r="K18" s="336"/>
      <c r="L18" s="330">
        <v>1</v>
      </c>
      <c r="M18" s="337">
        <f>E18*3</f>
        <v>30</v>
      </c>
    </row>
    <row r="19" spans="1:18" s="4" customFormat="1" ht="23.25" customHeight="1">
      <c r="A19" s="671" t="s">
        <v>184</v>
      </c>
      <c r="B19" s="672"/>
      <c r="C19" s="672"/>
      <c r="D19" s="672"/>
      <c r="E19" s="672"/>
      <c r="F19" s="672"/>
      <c r="G19" s="672"/>
      <c r="H19" s="672"/>
      <c r="I19" s="672"/>
      <c r="J19" s="672"/>
      <c r="K19" s="673"/>
      <c r="L19" s="317"/>
      <c r="M19" s="529">
        <f>SUM(M15:M18)</f>
        <v>139</v>
      </c>
    </row>
    <row r="20" spans="1:18" s="4" customFormat="1" ht="22.5" customHeight="1">
      <c r="A20" s="10" t="s">
        <v>167</v>
      </c>
      <c r="B20" s="11"/>
      <c r="C20" s="316"/>
      <c r="D20" s="316"/>
      <c r="E20" s="11"/>
      <c r="F20" s="11"/>
      <c r="G20" s="11"/>
      <c r="H20" s="11"/>
      <c r="I20" s="11"/>
      <c r="J20" s="11"/>
      <c r="K20" s="11"/>
      <c r="L20" s="11"/>
      <c r="M20" s="74"/>
    </row>
    <row r="21" spans="1:18" s="4" customFormat="1" ht="22.5" customHeight="1">
      <c r="A21" s="323">
        <v>1</v>
      </c>
      <c r="B21" s="336" t="s">
        <v>182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9">
        <f>'Mẫu 3 kỳ II'!E8</f>
        <v>27.400000000000002</v>
      </c>
    </row>
    <row r="22" spans="1:18" s="4" customFormat="1" ht="26.25" customHeight="1">
      <c r="A22" s="745">
        <v>2</v>
      </c>
      <c r="B22" s="746" t="s">
        <v>321</v>
      </c>
      <c r="C22" s="745"/>
      <c r="D22" s="745"/>
      <c r="E22" s="747"/>
      <c r="F22" s="747"/>
      <c r="G22" s="747"/>
      <c r="H22" s="747"/>
      <c r="I22" s="747"/>
      <c r="J22" s="747"/>
      <c r="K22" s="747"/>
      <c r="L22" s="747"/>
      <c r="M22" s="748">
        <f>0.15*125*17/22</f>
        <v>14.488636363636363</v>
      </c>
      <c r="R22" s="4">
        <f>18.75*15/22</f>
        <v>12.784090909090908</v>
      </c>
    </row>
    <row r="23" spans="1:18" s="4" customFormat="1" ht="22.5" customHeight="1">
      <c r="A23" s="323">
        <v>3</v>
      </c>
      <c r="B23" s="338" t="s">
        <v>460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9">
        <v>34</v>
      </c>
    </row>
    <row r="24" spans="1:18" s="4" customFormat="1" ht="30" customHeight="1">
      <c r="A24" s="323">
        <v>4</v>
      </c>
      <c r="B24" s="338" t="s">
        <v>168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7">
        <v>38</v>
      </c>
      <c r="R24" s="4">
        <f>0.15*125/22*17</f>
        <v>14.488636363636363</v>
      </c>
    </row>
    <row r="25" spans="1:18" s="4" customFormat="1" ht="30" customHeight="1">
      <c r="A25" s="323">
        <v>5</v>
      </c>
      <c r="B25" s="338" t="s">
        <v>423</v>
      </c>
      <c r="C25" s="323"/>
      <c r="D25" s="323"/>
      <c r="E25" s="336"/>
      <c r="F25" s="336"/>
      <c r="G25" s="336"/>
      <c r="H25" s="336"/>
      <c r="I25" s="336"/>
      <c r="J25" s="336"/>
      <c r="K25" s="336"/>
      <c r="L25" s="336"/>
      <c r="M25" s="337">
        <v>14.4</v>
      </c>
    </row>
    <row r="26" spans="1:18" s="4" customFormat="1" ht="15">
      <c r="A26" s="671" t="s">
        <v>456</v>
      </c>
      <c r="B26" s="672"/>
      <c r="C26" s="672"/>
      <c r="D26" s="672"/>
      <c r="E26" s="672"/>
      <c r="F26" s="672"/>
      <c r="G26" s="672"/>
      <c r="H26" s="672"/>
      <c r="I26" s="672"/>
      <c r="J26" s="672"/>
      <c r="K26" s="673"/>
      <c r="L26" s="317"/>
      <c r="M26" s="73">
        <f>SUM(M21:M25)</f>
        <v>128.28863636363636</v>
      </c>
    </row>
    <row r="27" spans="1:18" s="4" customFormat="1" ht="15">
      <c r="A27" s="671" t="s">
        <v>169</v>
      </c>
      <c r="B27" s="672"/>
      <c r="C27" s="672"/>
      <c r="D27" s="672"/>
      <c r="E27" s="672"/>
      <c r="F27" s="672"/>
      <c r="G27" s="672"/>
      <c r="H27" s="672"/>
      <c r="I27" s="672"/>
      <c r="J27" s="672"/>
      <c r="K27" s="673"/>
      <c r="L27" s="317"/>
      <c r="M27" s="73">
        <f>M19+M26</f>
        <v>267.28863636363633</v>
      </c>
    </row>
    <row r="28" spans="1:18" s="4" customFormat="1" ht="15">
      <c r="C28" s="320"/>
      <c r="D28" s="320"/>
    </row>
    <row r="29" spans="1:18" s="4" customFormat="1" ht="15">
      <c r="A29" s="678" t="str">
        <f>CANAM!D25</f>
        <v>Nam Định, ngày      tháng      năm 2020</v>
      </c>
      <c r="B29" s="678"/>
      <c r="C29" s="678"/>
      <c r="D29" s="678"/>
      <c r="E29" s="678"/>
      <c r="F29" s="678"/>
      <c r="G29" s="678"/>
      <c r="H29" s="678"/>
      <c r="I29" s="678"/>
      <c r="J29" s="678"/>
      <c r="K29" s="678"/>
      <c r="L29" s="678"/>
      <c r="M29" s="678"/>
    </row>
    <row r="30" spans="1:18" s="1" customFormat="1" ht="34.5" customHeight="1">
      <c r="A30" s="674" t="s">
        <v>451</v>
      </c>
      <c r="B30" s="674"/>
      <c r="C30" s="674"/>
      <c r="D30" s="674" t="s">
        <v>448</v>
      </c>
      <c r="E30" s="674"/>
      <c r="F30" s="674"/>
      <c r="G30" s="674"/>
      <c r="H30" s="674"/>
      <c r="I30" s="675" t="s">
        <v>416</v>
      </c>
      <c r="J30" s="675"/>
      <c r="K30" s="675"/>
      <c r="L30" s="675"/>
      <c r="M30" s="675"/>
    </row>
    <row r="34" spans="1:14">
      <c r="N34" s="27"/>
    </row>
    <row r="35" spans="1:14">
      <c r="B35" s="26"/>
      <c r="C35" s="322"/>
      <c r="D35" s="322"/>
      <c r="E35" s="27"/>
      <c r="F35" s="27"/>
      <c r="G35" s="27"/>
      <c r="H35" s="27"/>
      <c r="I35" s="669"/>
      <c r="J35" s="669"/>
      <c r="K35" s="669"/>
      <c r="L35" s="669"/>
      <c r="M35" s="669"/>
      <c r="N35" s="27"/>
    </row>
    <row r="36" spans="1:14">
      <c r="A36" s="631"/>
      <c r="B36" s="631"/>
      <c r="C36" s="631"/>
      <c r="D36" s="631" t="s">
        <v>68</v>
      </c>
      <c r="E36" s="631"/>
      <c r="F36" s="631"/>
      <c r="G36" s="631"/>
      <c r="H36" s="631"/>
      <c r="I36" s="631" t="s">
        <v>308</v>
      </c>
      <c r="J36" s="631"/>
      <c r="K36" s="631"/>
      <c r="L36" s="631"/>
      <c r="M36" s="631"/>
      <c r="N36" s="27"/>
    </row>
    <row r="37" spans="1:14">
      <c r="B37" s="26"/>
      <c r="C37" s="322"/>
      <c r="D37" s="322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>
      <c r="B38" s="26"/>
      <c r="C38" s="322"/>
      <c r="D38" s="322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>
      <c r="B39" s="28"/>
    </row>
  </sheetData>
  <mergeCells count="28">
    <mergeCell ref="D30:H30"/>
    <mergeCell ref="D36:H36"/>
    <mergeCell ref="I35:M35"/>
    <mergeCell ref="A36:C36"/>
    <mergeCell ref="I36:M36"/>
    <mergeCell ref="A30:C30"/>
    <mergeCell ref="I30:M30"/>
    <mergeCell ref="A19:K19"/>
    <mergeCell ref="A26:K26"/>
    <mergeCell ref="A27:K27"/>
    <mergeCell ref="A29:M29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Q23" sqref="Q23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51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181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448">
        <v>1</v>
      </c>
      <c r="B15" s="470" t="s">
        <v>265</v>
      </c>
      <c r="C15" s="450" t="s">
        <v>350</v>
      </c>
      <c r="D15" s="450">
        <v>3</v>
      </c>
      <c r="E15" s="471">
        <v>37</v>
      </c>
      <c r="F15" s="463">
        <v>45</v>
      </c>
      <c r="G15" s="452"/>
      <c r="H15" s="452">
        <f>D15*2</f>
        <v>6</v>
      </c>
      <c r="I15" s="453">
        <f>IF(E15&lt;=40,1,IF(E15&lt;51,1.1,IF(E15&lt;61,1.2,IF(E15&lt;71,1.3,IF(E15&lt;81,1.4,IF(E15&lt;91,1.5,1.6))))))</f>
        <v>1</v>
      </c>
      <c r="J15" s="454"/>
      <c r="K15" s="455">
        <v>0.75</v>
      </c>
      <c r="L15" s="455">
        <v>1</v>
      </c>
      <c r="M15" s="531">
        <f>(F15*I15+H15*K15)*L15</f>
        <v>49.5</v>
      </c>
      <c r="N15" s="4">
        <f>6*0.75</f>
        <v>4.5</v>
      </c>
    </row>
    <row r="16" spans="1:14" s="4" customFormat="1" ht="35.25" customHeight="1">
      <c r="A16" s="448">
        <v>2</v>
      </c>
      <c r="B16" s="472" t="s">
        <v>266</v>
      </c>
      <c r="C16" s="450" t="s">
        <v>351</v>
      </c>
      <c r="D16" s="450">
        <v>3</v>
      </c>
      <c r="E16" s="471">
        <v>17</v>
      </c>
      <c r="F16" s="463">
        <v>30</v>
      </c>
      <c r="G16" s="452"/>
      <c r="H16" s="452">
        <f>D16*2</f>
        <v>6</v>
      </c>
      <c r="I16" s="453">
        <f>IF(E16&lt;21,20,IF(E16&lt;26,22,24))+IF((E16-30)&gt;0, (E16-30)*0.6,0)</f>
        <v>20</v>
      </c>
      <c r="J16" s="454"/>
      <c r="K16" s="455">
        <v>0.75</v>
      </c>
      <c r="L16" s="455">
        <v>1</v>
      </c>
      <c r="M16" s="531">
        <f>I16*D16</f>
        <v>60</v>
      </c>
      <c r="N16" s="4">
        <f>49.5*1.2</f>
        <v>59.4</v>
      </c>
    </row>
    <row r="17" spans="1:17" s="4" customFormat="1" ht="40.5" customHeight="1">
      <c r="A17" s="448">
        <v>3</v>
      </c>
      <c r="B17" s="472" t="s">
        <v>267</v>
      </c>
      <c r="C17" s="450" t="s">
        <v>351</v>
      </c>
      <c r="D17" s="450">
        <v>2</v>
      </c>
      <c r="E17" s="471">
        <v>17</v>
      </c>
      <c r="F17" s="463">
        <v>45</v>
      </c>
      <c r="G17" s="452"/>
      <c r="H17" s="452">
        <f>D17*2</f>
        <v>4</v>
      </c>
      <c r="I17" s="453">
        <f>IF(E17&lt;21,20,IF(E17&lt;26,22,24))+IF((E17-30)&gt;0, (E17-30)*0.6,0)</f>
        <v>20</v>
      </c>
      <c r="J17" s="454"/>
      <c r="K17" s="455">
        <v>0.75</v>
      </c>
      <c r="L17" s="454">
        <v>1</v>
      </c>
      <c r="M17" s="531">
        <f>I17*D17</f>
        <v>40</v>
      </c>
      <c r="Q17" s="4" t="s">
        <v>225</v>
      </c>
    </row>
    <row r="18" spans="1:17" s="4" customFormat="1" ht="33" customHeight="1">
      <c r="A18" s="448">
        <v>4</v>
      </c>
      <c r="B18" s="459" t="s">
        <v>333</v>
      </c>
      <c r="C18" s="448" t="s">
        <v>350</v>
      </c>
      <c r="D18" s="473">
        <f>12/15</f>
        <v>0.8</v>
      </c>
      <c r="E18" s="471">
        <v>5</v>
      </c>
      <c r="F18" s="463">
        <v>20</v>
      </c>
      <c r="G18" s="451"/>
      <c r="H18" s="448">
        <v>0</v>
      </c>
      <c r="I18" s="451"/>
      <c r="J18" s="451"/>
      <c r="K18" s="451">
        <v>0</v>
      </c>
      <c r="L18" s="454">
        <v>1</v>
      </c>
      <c r="M18" s="531">
        <f>F18</f>
        <v>20</v>
      </c>
    </row>
    <row r="19" spans="1:17" s="4" customFormat="1" ht="29.25" customHeight="1">
      <c r="A19" s="448">
        <v>5</v>
      </c>
      <c r="B19" s="458" t="s">
        <v>264</v>
      </c>
      <c r="C19" s="448" t="s">
        <v>352</v>
      </c>
      <c r="D19" s="448">
        <v>2</v>
      </c>
      <c r="E19" s="448">
        <v>8</v>
      </c>
      <c r="F19" s="451"/>
      <c r="G19" s="451"/>
      <c r="H19" s="451"/>
      <c r="I19" s="451"/>
      <c r="J19" s="451"/>
      <c r="K19" s="451"/>
      <c r="L19" s="454"/>
      <c r="M19" s="457">
        <f>E19*3</f>
        <v>24</v>
      </c>
    </row>
    <row r="20" spans="1:17" s="4" customFormat="1" ht="23.25" customHeight="1">
      <c r="A20" s="671" t="s">
        <v>184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3"/>
      <c r="L20" s="317"/>
      <c r="M20" s="529">
        <f>SUM(M15:M19)</f>
        <v>193.5</v>
      </c>
    </row>
    <row r="21" spans="1:17" s="4" customFormat="1" ht="22.5" customHeight="1">
      <c r="A21" s="10" t="s">
        <v>167</v>
      </c>
      <c r="B21" s="11"/>
      <c r="C21" s="316"/>
      <c r="D21" s="316"/>
      <c r="E21" s="11"/>
      <c r="F21" s="11"/>
      <c r="G21" s="11"/>
      <c r="H21" s="11"/>
      <c r="I21" s="11"/>
      <c r="J21" s="11"/>
      <c r="K21" s="11"/>
      <c r="L21" s="11"/>
      <c r="M21" s="74"/>
    </row>
    <row r="22" spans="1:17" s="4" customFormat="1" ht="22.5" customHeight="1">
      <c r="A22" s="323">
        <v>1</v>
      </c>
      <c r="B22" s="336" t="s">
        <v>182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9">
        <f>'Mẫu 3 kỳ II'!E9</f>
        <v>22.200000000000003</v>
      </c>
    </row>
    <row r="23" spans="1:17" s="4" customFormat="1" ht="22.5" customHeight="1">
      <c r="A23" s="323">
        <v>2</v>
      </c>
      <c r="B23" s="551" t="s">
        <v>480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9">
        <v>1</v>
      </c>
    </row>
    <row r="24" spans="1:17" s="4" customFormat="1" ht="30" customHeight="1">
      <c r="A24" s="323">
        <v>3</v>
      </c>
      <c r="B24" s="338" t="s">
        <v>168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7">
        <v>38</v>
      </c>
    </row>
    <row r="25" spans="1:17" s="4" customFormat="1" ht="15">
      <c r="A25" s="671" t="s">
        <v>456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SUM(M22:M24)</f>
        <v>61.2</v>
      </c>
    </row>
    <row r="26" spans="1:17" s="4" customFormat="1" ht="15">
      <c r="A26" s="671" t="s">
        <v>169</v>
      </c>
      <c r="B26" s="672"/>
      <c r="C26" s="672"/>
      <c r="D26" s="672"/>
      <c r="E26" s="672"/>
      <c r="F26" s="672"/>
      <c r="G26" s="672"/>
      <c r="H26" s="672"/>
      <c r="I26" s="672"/>
      <c r="J26" s="672"/>
      <c r="K26" s="673"/>
      <c r="L26" s="317"/>
      <c r="M26" s="73">
        <f>M20+M25</f>
        <v>254.7</v>
      </c>
    </row>
    <row r="27" spans="1:17" s="4" customFormat="1" ht="15">
      <c r="C27" s="320"/>
      <c r="D27" s="320"/>
    </row>
    <row r="28" spans="1:17" s="4" customFormat="1" ht="15">
      <c r="A28" s="678" t="str">
        <f>CANAM!D25</f>
        <v>Nam Định, ngày      tháng      năm 2020</v>
      </c>
      <c r="B28" s="678"/>
      <c r="C28" s="678"/>
      <c r="D28" s="678"/>
      <c r="E28" s="678"/>
      <c r="F28" s="678"/>
      <c r="G28" s="678"/>
      <c r="H28" s="678"/>
      <c r="I28" s="678"/>
      <c r="J28" s="678"/>
      <c r="K28" s="678"/>
      <c r="L28" s="678"/>
      <c r="M28" s="678"/>
    </row>
    <row r="29" spans="1:17" s="1" customFormat="1" ht="34.5" customHeight="1">
      <c r="A29" s="674" t="s">
        <v>451</v>
      </c>
      <c r="B29" s="674"/>
      <c r="C29" s="674"/>
      <c r="D29" s="674" t="s">
        <v>448</v>
      </c>
      <c r="E29" s="674"/>
      <c r="F29" s="674"/>
      <c r="G29" s="674"/>
      <c r="H29" s="674"/>
      <c r="I29" s="675" t="s">
        <v>416</v>
      </c>
      <c r="J29" s="675"/>
      <c r="K29" s="675"/>
      <c r="L29" s="675"/>
      <c r="M29" s="675"/>
    </row>
    <row r="33" spans="1:14">
      <c r="N33" s="27"/>
    </row>
    <row r="34" spans="1:14">
      <c r="B34" s="26"/>
      <c r="C34" s="322"/>
      <c r="D34" s="322"/>
      <c r="E34" s="27"/>
      <c r="F34" s="27"/>
      <c r="G34" s="27"/>
      <c r="H34" s="27"/>
      <c r="I34" s="669"/>
      <c r="J34" s="669"/>
      <c r="K34" s="669"/>
      <c r="L34" s="669"/>
      <c r="M34" s="669"/>
      <c r="N34" s="27"/>
    </row>
    <row r="35" spans="1:14">
      <c r="A35" s="631" t="s">
        <v>449</v>
      </c>
      <c r="B35" s="631"/>
      <c r="C35" s="631"/>
      <c r="D35" s="631" t="s">
        <v>68</v>
      </c>
      <c r="E35" s="631"/>
      <c r="F35" s="631"/>
      <c r="G35" s="631"/>
      <c r="H35" s="631"/>
      <c r="I35" s="631" t="s">
        <v>308</v>
      </c>
      <c r="J35" s="631"/>
      <c r="K35" s="631"/>
      <c r="L35" s="631"/>
      <c r="M35" s="631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6"/>
      <c r="C37" s="322"/>
      <c r="D37" s="322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>
      <c r="B38" s="28"/>
    </row>
  </sheetData>
  <mergeCells count="28">
    <mergeCell ref="D29:H29"/>
    <mergeCell ref="D35:H35"/>
    <mergeCell ref="I34:M34"/>
    <mergeCell ref="A35:C35"/>
    <mergeCell ref="I35:M35"/>
    <mergeCell ref="A29:C29"/>
    <mergeCell ref="I29:M29"/>
    <mergeCell ref="A20:K20"/>
    <mergeCell ref="A25:K25"/>
    <mergeCell ref="A26:K26"/>
    <mergeCell ref="A28:M28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4" zoomScale="85" zoomScaleNormal="85" workbookViewId="0">
      <selection activeCell="N20" sqref="N20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51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183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458" t="s">
        <v>270</v>
      </c>
      <c r="C15" s="325" t="s">
        <v>351</v>
      </c>
      <c r="D15" s="325">
        <v>3</v>
      </c>
      <c r="E15" s="465">
        <v>22</v>
      </c>
      <c r="F15" s="327"/>
      <c r="G15" s="328"/>
      <c r="H15" s="328">
        <v>0</v>
      </c>
      <c r="I15" s="329">
        <f>IF(E15&lt;21,20,IF(E15&lt;26,22,24))+IF((E15-30)&gt;0, (E15-30)*0.6,0)</f>
        <v>22</v>
      </c>
      <c r="J15" s="330"/>
      <c r="K15" s="331"/>
      <c r="L15" s="331">
        <v>1</v>
      </c>
      <c r="M15" s="488">
        <f>D15*I15</f>
        <v>66</v>
      </c>
      <c r="N15" s="4">
        <f>6*0.75</f>
        <v>4.5</v>
      </c>
    </row>
    <row r="16" spans="1:14" s="4" customFormat="1" ht="29.25" customHeight="1">
      <c r="A16" s="323">
        <v>2</v>
      </c>
      <c r="B16" s="458" t="s">
        <v>268</v>
      </c>
      <c r="C16" s="325" t="s">
        <v>350</v>
      </c>
      <c r="D16" s="325">
        <v>3</v>
      </c>
      <c r="E16" s="465">
        <v>51</v>
      </c>
      <c r="F16" s="334">
        <v>45</v>
      </c>
      <c r="G16" s="328"/>
      <c r="H16" s="328">
        <f>D16*2</f>
        <v>6</v>
      </c>
      <c r="I16" s="329">
        <f>IF(E16&lt;=40,1,IF(E16&lt;51,1.1,IF(E16&lt;61,1.2,IF(E16&lt;71,1.3,IF(E16&lt;81,1.4,IF(E16&lt;91,1.5,1.6))))))</f>
        <v>1.2</v>
      </c>
      <c r="J16" s="330"/>
      <c r="K16" s="331">
        <v>0.75</v>
      </c>
      <c r="L16" s="331">
        <v>1</v>
      </c>
      <c r="M16" s="488">
        <f t="shared" ref="M16" si="0">(F16*I16+H16*K16)*L16</f>
        <v>58.5</v>
      </c>
      <c r="N16" s="4">
        <f>49.5*1.2</f>
        <v>59.4</v>
      </c>
    </row>
    <row r="17" spans="1:17" s="4" customFormat="1" ht="40.5" customHeight="1">
      <c r="A17" s="323">
        <v>3</v>
      </c>
      <c r="B17" s="458" t="s">
        <v>269</v>
      </c>
      <c r="C17" s="325" t="s">
        <v>350</v>
      </c>
      <c r="D17" s="325">
        <v>2</v>
      </c>
      <c r="E17" s="465">
        <v>50</v>
      </c>
      <c r="F17" s="334">
        <v>30</v>
      </c>
      <c r="G17" s="328"/>
      <c r="H17" s="328">
        <f>D17*2</f>
        <v>4</v>
      </c>
      <c r="I17" s="329">
        <f>IF(E17&lt;=40,1,IF(E17&lt;51,1.1,IF(E17&lt;61,1.2,IF(E17&lt;71,1.3,IF(E17&lt;81,1.4,IF(E17&lt;91,1.5,1.6))))))</f>
        <v>1.1000000000000001</v>
      </c>
      <c r="J17" s="330"/>
      <c r="K17" s="331">
        <v>0.75</v>
      </c>
      <c r="L17" s="330">
        <v>1</v>
      </c>
      <c r="M17" s="488">
        <f>(F17*I17+H17*K17)*L17</f>
        <v>36</v>
      </c>
      <c r="Q17" s="4" t="s">
        <v>225</v>
      </c>
    </row>
    <row r="18" spans="1:17" s="4" customFormat="1" ht="33" customHeight="1">
      <c r="A18" s="323">
        <v>4</v>
      </c>
      <c r="B18" s="458" t="s">
        <v>271</v>
      </c>
      <c r="C18" s="323" t="s">
        <v>350</v>
      </c>
      <c r="D18" s="335">
        <f>F18/15</f>
        <v>2</v>
      </c>
      <c r="E18" s="465">
        <v>33</v>
      </c>
      <c r="F18" s="327">
        <v>30</v>
      </c>
      <c r="G18" s="336"/>
      <c r="H18" s="340">
        <f>D18*2</f>
        <v>4</v>
      </c>
      <c r="I18" s="329">
        <f>IF(E18&lt;=40,1,IF(E18&lt;51,1.1,IF(E18&lt;61,1.2,IF(E18&lt;71,1.3,IF(E18&lt;81,1.4,IF(E18&lt;91,1.5,1.6))))))</f>
        <v>1</v>
      </c>
      <c r="J18" s="336"/>
      <c r="K18" s="331">
        <v>0.75</v>
      </c>
      <c r="L18" s="330">
        <v>1</v>
      </c>
      <c r="M18" s="488">
        <f>(F18*I18+H18*K18)*L18</f>
        <v>33</v>
      </c>
    </row>
    <row r="19" spans="1:17" s="4" customFormat="1" ht="23.25" customHeight="1">
      <c r="A19" s="671" t="s">
        <v>184</v>
      </c>
      <c r="B19" s="672"/>
      <c r="C19" s="672"/>
      <c r="D19" s="672"/>
      <c r="E19" s="672"/>
      <c r="F19" s="672"/>
      <c r="G19" s="672"/>
      <c r="H19" s="672"/>
      <c r="I19" s="672"/>
      <c r="J19" s="672"/>
      <c r="K19" s="673"/>
      <c r="L19" s="317"/>
      <c r="M19" s="529">
        <f>SUM(M15:M18)</f>
        <v>193.5</v>
      </c>
    </row>
    <row r="20" spans="1:17" s="4" customFormat="1" ht="22.5" customHeight="1">
      <c r="A20" s="10" t="s">
        <v>167</v>
      </c>
      <c r="B20" s="11"/>
      <c r="C20" s="316"/>
      <c r="D20" s="316"/>
      <c r="E20" s="11"/>
      <c r="F20" s="11"/>
      <c r="G20" s="11"/>
      <c r="H20" s="11"/>
      <c r="I20" s="11"/>
      <c r="J20" s="11"/>
      <c r="K20" s="11"/>
      <c r="L20" s="11"/>
      <c r="M20" s="74"/>
    </row>
    <row r="21" spans="1:17" s="4" customFormat="1" ht="22.5" customHeight="1">
      <c r="A21" s="323">
        <v>1</v>
      </c>
      <c r="B21" s="336" t="s">
        <v>182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9">
        <f>'Mẫu 3 kỳ II'!E10</f>
        <v>34.1</v>
      </c>
    </row>
    <row r="22" spans="1:17" s="4" customFormat="1" ht="22.5" customHeight="1">
      <c r="A22" s="323">
        <v>2</v>
      </c>
      <c r="B22" s="336" t="s">
        <v>481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9">
        <v>2.8</v>
      </c>
    </row>
    <row r="23" spans="1:17" s="4" customFormat="1" ht="30" customHeight="1">
      <c r="A23" s="323">
        <v>3</v>
      </c>
      <c r="B23" s="338" t="s">
        <v>168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7">
        <v>38</v>
      </c>
    </row>
    <row r="24" spans="1:17" s="4" customFormat="1" ht="15">
      <c r="A24" s="671" t="s">
        <v>456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SUM(M21:M23)</f>
        <v>74.900000000000006</v>
      </c>
    </row>
    <row r="25" spans="1:17" s="4" customFormat="1" ht="15">
      <c r="A25" s="671" t="s">
        <v>169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M19+M24</f>
        <v>268.39999999999998</v>
      </c>
    </row>
    <row r="26" spans="1:17" s="4" customFormat="1" ht="15">
      <c r="C26" s="320"/>
      <c r="D26" s="320"/>
    </row>
    <row r="27" spans="1:17" s="4" customFormat="1" ht="15">
      <c r="A27" s="678" t="str">
        <f>CANAM!D25</f>
        <v>Nam Định, ngày      tháng      năm 2020</v>
      </c>
      <c r="B27" s="678"/>
      <c r="C27" s="678"/>
      <c r="D27" s="678"/>
      <c r="E27" s="678"/>
      <c r="F27" s="678"/>
      <c r="G27" s="678"/>
      <c r="H27" s="678"/>
      <c r="I27" s="678"/>
      <c r="J27" s="678"/>
      <c r="K27" s="678"/>
      <c r="L27" s="678"/>
      <c r="M27" s="678"/>
    </row>
    <row r="28" spans="1:17" s="1" customFormat="1" ht="34.5" customHeight="1">
      <c r="A28" s="674" t="s">
        <v>451</v>
      </c>
      <c r="B28" s="674"/>
      <c r="C28" s="674"/>
      <c r="D28" s="674" t="s">
        <v>448</v>
      </c>
      <c r="E28" s="674"/>
      <c r="F28" s="674"/>
      <c r="G28" s="674"/>
      <c r="H28" s="674"/>
      <c r="I28" s="675" t="s">
        <v>416</v>
      </c>
      <c r="J28" s="675"/>
      <c r="K28" s="675"/>
      <c r="L28" s="675"/>
      <c r="M28" s="675"/>
    </row>
    <row r="32" spans="1:17">
      <c r="N32" s="27"/>
    </row>
    <row r="33" spans="1:14">
      <c r="B33" s="26"/>
      <c r="C33" s="322"/>
      <c r="D33" s="322"/>
      <c r="E33" s="27"/>
      <c r="F33" s="27"/>
      <c r="G33" s="27"/>
      <c r="H33" s="27"/>
      <c r="I33" s="669"/>
      <c r="J33" s="669"/>
      <c r="K33" s="669"/>
      <c r="L33" s="669"/>
      <c r="M33" s="669"/>
      <c r="N33" s="27"/>
    </row>
    <row r="34" spans="1:14">
      <c r="A34" s="631" t="s">
        <v>449</v>
      </c>
      <c r="B34" s="631"/>
      <c r="C34" s="631"/>
      <c r="D34" s="631" t="s">
        <v>68</v>
      </c>
      <c r="E34" s="631"/>
      <c r="F34" s="631"/>
      <c r="G34" s="631"/>
      <c r="H34" s="631"/>
      <c r="I34" s="631" t="s">
        <v>308</v>
      </c>
      <c r="J34" s="631"/>
      <c r="K34" s="631"/>
      <c r="L34" s="631"/>
      <c r="M34" s="631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8"/>
    </row>
  </sheetData>
  <mergeCells count="28">
    <mergeCell ref="D28:H28"/>
    <mergeCell ref="D34:H34"/>
    <mergeCell ref="I33:M33"/>
    <mergeCell ref="A34:C34"/>
    <mergeCell ref="I34:M34"/>
    <mergeCell ref="A28:C28"/>
    <mergeCell ref="I28:M28"/>
    <mergeCell ref="A19:K19"/>
    <mergeCell ref="A24:K24"/>
    <mergeCell ref="A25:K25"/>
    <mergeCell ref="A27:M27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zoomScale="85" zoomScaleNormal="85" workbookViewId="0">
      <selection activeCell="M14" sqref="M14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8.14062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51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185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29.25" customHeight="1">
      <c r="A15" s="448">
        <v>1</v>
      </c>
      <c r="B15" s="231" t="s">
        <v>272</v>
      </c>
      <c r="C15" s="450" t="s">
        <v>351</v>
      </c>
      <c r="D15" s="450">
        <v>2</v>
      </c>
      <c r="E15" s="490">
        <v>22</v>
      </c>
      <c r="F15" s="468"/>
      <c r="G15" s="452"/>
      <c r="H15" s="452"/>
      <c r="I15" s="453">
        <f>IF(E15&lt;20,20,IF(E15&lt;26,22,24))+IF((E15-30)&gt;0, (E15-30)*0.6,0)</f>
        <v>22</v>
      </c>
      <c r="J15" s="454"/>
      <c r="K15" s="455"/>
      <c r="L15" s="455">
        <v>1</v>
      </c>
      <c r="M15" s="531">
        <f>I15*2</f>
        <v>44</v>
      </c>
      <c r="N15" s="4">
        <f>49.5*1.2</f>
        <v>59.4</v>
      </c>
    </row>
    <row r="16" spans="1:14" s="4" customFormat="1" ht="29.25" customHeight="1">
      <c r="A16" s="448">
        <v>2</v>
      </c>
      <c r="B16" s="456" t="s">
        <v>461</v>
      </c>
      <c r="C16" s="448" t="s">
        <v>352</v>
      </c>
      <c r="D16" s="448">
        <v>2</v>
      </c>
      <c r="E16" s="448">
        <v>8</v>
      </c>
      <c r="F16" s="451"/>
      <c r="G16" s="451"/>
      <c r="H16" s="451"/>
      <c r="I16" s="451"/>
      <c r="J16" s="451"/>
      <c r="K16" s="451"/>
      <c r="L16" s="454">
        <v>1</v>
      </c>
      <c r="M16" s="457">
        <f>E16*3</f>
        <v>24</v>
      </c>
    </row>
    <row r="17" spans="1:14" s="4" customFormat="1" ht="23.25" customHeight="1">
      <c r="A17" s="671" t="s">
        <v>184</v>
      </c>
      <c r="B17" s="672"/>
      <c r="C17" s="672"/>
      <c r="D17" s="672"/>
      <c r="E17" s="672"/>
      <c r="F17" s="672"/>
      <c r="G17" s="672"/>
      <c r="H17" s="672"/>
      <c r="I17" s="672"/>
      <c r="J17" s="672"/>
      <c r="K17" s="673"/>
      <c r="L17" s="317"/>
      <c r="M17" s="529">
        <f>SUM(M15:M16)</f>
        <v>68</v>
      </c>
    </row>
    <row r="18" spans="1:14" s="4" customFormat="1" ht="22.5" customHeight="1">
      <c r="A18" s="10" t="s">
        <v>167</v>
      </c>
      <c r="B18" s="11"/>
      <c r="C18" s="316"/>
      <c r="D18" s="316"/>
      <c r="E18" s="11"/>
      <c r="F18" s="11"/>
      <c r="G18" s="11"/>
      <c r="H18" s="11"/>
      <c r="I18" s="11"/>
      <c r="J18" s="11"/>
      <c r="K18" s="11"/>
      <c r="L18" s="11"/>
      <c r="M18" s="74"/>
    </row>
    <row r="19" spans="1:14" s="4" customFormat="1" ht="22.5" customHeight="1">
      <c r="A19" s="323">
        <v>1</v>
      </c>
      <c r="B19" s="336" t="s">
        <v>182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9">
        <f>'Mẫu 3 kỳ II'!E13</f>
        <v>22.3</v>
      </c>
    </row>
    <row r="20" spans="1:14" s="4" customFormat="1" ht="22.5" customHeight="1">
      <c r="A20" s="323"/>
      <c r="B20" s="336" t="s">
        <v>481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9">
        <v>2.2000000000000002</v>
      </c>
    </row>
    <row r="21" spans="1:14" s="4" customFormat="1" ht="30" customHeight="1">
      <c r="A21" s="323">
        <v>2</v>
      </c>
      <c r="B21" s="338" t="s">
        <v>168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38</v>
      </c>
    </row>
    <row r="22" spans="1:14" s="4" customFormat="1" ht="30" customHeight="1">
      <c r="A22" s="323">
        <v>3</v>
      </c>
      <c r="B22" s="469" t="s">
        <v>317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f>63-2.2</f>
        <v>60.8</v>
      </c>
    </row>
    <row r="23" spans="1:14" s="4" customFormat="1" ht="15">
      <c r="A23" s="671" t="s">
        <v>456</v>
      </c>
      <c r="B23" s="672"/>
      <c r="C23" s="672"/>
      <c r="D23" s="672"/>
      <c r="E23" s="672"/>
      <c r="F23" s="672"/>
      <c r="G23" s="672"/>
      <c r="H23" s="672"/>
      <c r="I23" s="672"/>
      <c r="J23" s="672"/>
      <c r="K23" s="673"/>
      <c r="L23" s="317"/>
      <c r="M23" s="73">
        <f>SUM(M19:M22)</f>
        <v>123.3</v>
      </c>
    </row>
    <row r="24" spans="1:14" s="4" customFormat="1" ht="15">
      <c r="A24" s="671" t="s">
        <v>169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M17+M23</f>
        <v>191.3</v>
      </c>
    </row>
    <row r="25" spans="1:14" s="4" customFormat="1" ht="15">
      <c r="C25" s="320"/>
      <c r="D25" s="320"/>
    </row>
    <row r="26" spans="1:14" s="4" customFormat="1" ht="15">
      <c r="A26" s="678" t="str">
        <f>CANAM!D25</f>
        <v>Nam Định, ngày      tháng      năm 2020</v>
      </c>
      <c r="B26" s="678"/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</row>
    <row r="27" spans="1:14" s="1" customFormat="1" ht="34.5" customHeight="1">
      <c r="A27" s="674" t="s">
        <v>451</v>
      </c>
      <c r="B27" s="674"/>
      <c r="C27" s="674"/>
      <c r="D27" s="674" t="s">
        <v>448</v>
      </c>
      <c r="E27" s="674"/>
      <c r="F27" s="674"/>
      <c r="G27" s="674"/>
      <c r="H27" s="674"/>
      <c r="I27" s="675" t="s">
        <v>416</v>
      </c>
      <c r="J27" s="675"/>
      <c r="K27" s="675"/>
      <c r="L27" s="675"/>
      <c r="M27" s="675"/>
    </row>
    <row r="31" spans="1:14">
      <c r="N31" s="27"/>
    </row>
    <row r="32" spans="1:14">
      <c r="B32" s="26"/>
      <c r="C32" s="322"/>
      <c r="D32" s="322"/>
      <c r="E32" s="27"/>
      <c r="F32" s="27"/>
      <c r="G32" s="27"/>
      <c r="H32" s="27"/>
      <c r="I32" s="669"/>
      <c r="J32" s="669"/>
      <c r="K32" s="669"/>
      <c r="L32" s="669"/>
      <c r="M32" s="669"/>
      <c r="N32" s="27"/>
    </row>
    <row r="33" spans="1:14">
      <c r="A33" s="631" t="s">
        <v>449</v>
      </c>
      <c r="B33" s="631"/>
      <c r="C33" s="631"/>
      <c r="D33" s="631" t="s">
        <v>68</v>
      </c>
      <c r="E33" s="631"/>
      <c r="F33" s="631"/>
      <c r="G33" s="631"/>
      <c r="H33" s="631"/>
      <c r="I33" s="631" t="s">
        <v>308</v>
      </c>
      <c r="J33" s="631"/>
      <c r="K33" s="631"/>
      <c r="L33" s="631"/>
      <c r="M33" s="631"/>
      <c r="N33" s="27"/>
    </row>
    <row r="34" spans="1:14">
      <c r="B34" s="26"/>
      <c r="C34" s="322"/>
      <c r="D34" s="322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8"/>
    </row>
  </sheetData>
  <mergeCells count="28">
    <mergeCell ref="D27:H27"/>
    <mergeCell ref="D33:H33"/>
    <mergeCell ref="I32:M32"/>
    <mergeCell ref="A33:C33"/>
    <mergeCell ref="I33:M33"/>
    <mergeCell ref="A27:C27"/>
    <mergeCell ref="I27:M27"/>
    <mergeCell ref="A17:K17"/>
    <mergeCell ref="A23:K23"/>
    <mergeCell ref="A24:K24"/>
    <mergeCell ref="A26:M26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F23" sqref="F23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51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186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464" t="s">
        <v>275</v>
      </c>
      <c r="C15" s="325" t="s">
        <v>351</v>
      </c>
      <c r="D15" s="325">
        <v>3</v>
      </c>
      <c r="E15" s="465">
        <v>16</v>
      </c>
      <c r="F15" s="327"/>
      <c r="G15" s="328"/>
      <c r="H15" s="328">
        <v>0</v>
      </c>
      <c r="I15" s="329">
        <f>IF(E15&lt;21,20,IF(E15&lt;26,22,24))+IF((E15-30)&gt;0, (E15-30)*0.6,0)</f>
        <v>20</v>
      </c>
      <c r="J15" s="330"/>
      <c r="K15" s="331"/>
      <c r="L15" s="331">
        <v>1</v>
      </c>
      <c r="M15" s="488">
        <f>D15*I15</f>
        <v>60</v>
      </c>
      <c r="N15" s="4">
        <f>6*0.75</f>
        <v>4.5</v>
      </c>
    </row>
    <row r="16" spans="1:14" s="4" customFormat="1" ht="38.25" customHeight="1">
      <c r="A16" s="323">
        <v>2</v>
      </c>
      <c r="B16" s="464" t="s">
        <v>276</v>
      </c>
      <c r="C16" s="325" t="s">
        <v>351</v>
      </c>
      <c r="D16" s="325">
        <v>2</v>
      </c>
      <c r="E16" s="465">
        <v>16</v>
      </c>
      <c r="F16" s="327"/>
      <c r="G16" s="328"/>
      <c r="H16" s="328"/>
      <c r="I16" s="329">
        <f>IF(E16&lt;21,20,IF(E16&lt;26,22,24))+IF((E16-30)&gt;0, (E16-30)*0.6,0)</f>
        <v>20</v>
      </c>
      <c r="J16" s="330"/>
      <c r="K16" s="331"/>
      <c r="L16" s="331">
        <v>1</v>
      </c>
      <c r="M16" s="488">
        <f>D16*I16</f>
        <v>40</v>
      </c>
    </row>
    <row r="17" spans="1:17" s="4" customFormat="1" ht="29.25" customHeight="1">
      <c r="A17" s="323">
        <v>3</v>
      </c>
      <c r="B17" s="458" t="s">
        <v>273</v>
      </c>
      <c r="C17" s="325" t="s">
        <v>350</v>
      </c>
      <c r="D17" s="325">
        <f>F17/15</f>
        <v>3</v>
      </c>
      <c r="E17" s="466">
        <v>22</v>
      </c>
      <c r="F17" s="334">
        <v>45</v>
      </c>
      <c r="G17" s="328"/>
      <c r="H17" s="328">
        <f>D17*2</f>
        <v>6</v>
      </c>
      <c r="I17" s="329">
        <f>IF(E17&lt;=40,1,IF(E17&lt;51,1.1,IF(E17&lt;61,1.2,IF(E17&lt;71,1.3,IF(E17&lt;81,1.4,IF(E17&lt;91,1.5,1.6))))))</f>
        <v>1</v>
      </c>
      <c r="J17" s="330"/>
      <c r="K17" s="331">
        <v>0.75</v>
      </c>
      <c r="L17" s="331">
        <v>1</v>
      </c>
      <c r="M17" s="488">
        <f t="shared" ref="M17:M19" si="0">(F17*I17+H17*K17)*L17</f>
        <v>49.5</v>
      </c>
      <c r="N17" s="4">
        <f>49.5*1.2</f>
        <v>59.4</v>
      </c>
    </row>
    <row r="18" spans="1:17" s="4" customFormat="1" ht="39.75" customHeight="1">
      <c r="A18" s="323">
        <v>4</v>
      </c>
      <c r="B18" s="464" t="s">
        <v>274</v>
      </c>
      <c r="C18" s="325" t="s">
        <v>350</v>
      </c>
      <c r="D18" s="325">
        <f>F18/15</f>
        <v>3</v>
      </c>
      <c r="E18" s="467">
        <v>32</v>
      </c>
      <c r="F18" s="334">
        <v>45</v>
      </c>
      <c r="G18" s="328"/>
      <c r="H18" s="328">
        <f t="shared" ref="H18" si="1">D18*2</f>
        <v>6</v>
      </c>
      <c r="I18" s="329">
        <f t="shared" ref="I18:I19" si="2">IF(E18&lt;=40,1,IF(E18&lt;51,1.1,IF(E18&lt;61,1.2,IF(E18&lt;71,1.3,IF(E18&lt;81,1.4,IF(E18&lt;91,1.5,1.6))))))</f>
        <v>1</v>
      </c>
      <c r="J18" s="330"/>
      <c r="K18" s="331">
        <v>0.75</v>
      </c>
      <c r="L18" s="331">
        <v>1</v>
      </c>
      <c r="M18" s="488">
        <f t="shared" si="0"/>
        <v>49.5</v>
      </c>
    </row>
    <row r="19" spans="1:17" s="4" customFormat="1" ht="51.75" customHeight="1">
      <c r="A19" s="323">
        <v>5</v>
      </c>
      <c r="B19" s="459" t="s">
        <v>340</v>
      </c>
      <c r="C19" s="325" t="s">
        <v>350</v>
      </c>
      <c r="D19" s="325">
        <f>F19/15</f>
        <v>2</v>
      </c>
      <c r="E19" s="465">
        <v>9</v>
      </c>
      <c r="F19" s="334">
        <v>30</v>
      </c>
      <c r="G19" s="328"/>
      <c r="H19" s="328">
        <v>0</v>
      </c>
      <c r="I19" s="329">
        <f t="shared" si="2"/>
        <v>1</v>
      </c>
      <c r="J19" s="330"/>
      <c r="K19" s="331"/>
      <c r="L19" s="331">
        <v>1</v>
      </c>
      <c r="M19" s="488">
        <f t="shared" si="0"/>
        <v>30</v>
      </c>
      <c r="Q19" s="4" t="s">
        <v>225</v>
      </c>
    </row>
    <row r="20" spans="1:17" s="4" customFormat="1" ht="23.25" customHeight="1">
      <c r="A20" s="671" t="s">
        <v>184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3"/>
      <c r="L20" s="317"/>
      <c r="M20" s="529">
        <f>SUM(M15:M19)</f>
        <v>229</v>
      </c>
    </row>
    <row r="21" spans="1:17" s="4" customFormat="1" ht="22.5" customHeight="1">
      <c r="A21" s="10" t="s">
        <v>167</v>
      </c>
      <c r="B21" s="11"/>
      <c r="C21" s="316"/>
      <c r="D21" s="316"/>
      <c r="E21" s="11"/>
      <c r="F21" s="11"/>
      <c r="G21" s="11"/>
      <c r="H21" s="11"/>
      <c r="I21" s="11"/>
      <c r="J21" s="11"/>
      <c r="K21" s="11"/>
      <c r="L21" s="11"/>
      <c r="M21" s="74"/>
    </row>
    <row r="22" spans="1:17" s="4" customFormat="1" ht="22.5" customHeight="1">
      <c r="A22" s="323">
        <v>1</v>
      </c>
      <c r="B22" s="336" t="s">
        <v>182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9">
        <f>'Mẫu 3 kỳ II'!E11</f>
        <v>15.600000000000001</v>
      </c>
    </row>
    <row r="23" spans="1:17" s="4" customFormat="1" ht="22.5" customHeight="1">
      <c r="A23" s="323">
        <v>2</v>
      </c>
      <c r="B23" s="336" t="s">
        <v>481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9">
        <v>1.8</v>
      </c>
    </row>
    <row r="24" spans="1:17" s="4" customFormat="1" ht="30" customHeight="1">
      <c r="A24" s="323">
        <v>3</v>
      </c>
      <c r="B24" s="338" t="s">
        <v>168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7">
        <v>38</v>
      </c>
    </row>
    <row r="25" spans="1:17" s="4" customFormat="1" ht="15">
      <c r="A25" s="671" t="s">
        <v>456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SUM(M22:M24)</f>
        <v>55.400000000000006</v>
      </c>
    </row>
    <row r="26" spans="1:17" s="4" customFormat="1" ht="15">
      <c r="A26" s="671" t="s">
        <v>169</v>
      </c>
      <c r="B26" s="672"/>
      <c r="C26" s="672"/>
      <c r="D26" s="672"/>
      <c r="E26" s="672"/>
      <c r="F26" s="672"/>
      <c r="G26" s="672"/>
      <c r="H26" s="672"/>
      <c r="I26" s="672"/>
      <c r="J26" s="672"/>
      <c r="K26" s="673"/>
      <c r="L26" s="317"/>
      <c r="M26" s="73">
        <f>M20+M25</f>
        <v>284.39999999999998</v>
      </c>
    </row>
    <row r="27" spans="1:17" s="4" customFormat="1" ht="15">
      <c r="C27" s="320"/>
      <c r="D27" s="320"/>
    </row>
    <row r="28" spans="1:17" s="4" customFormat="1" ht="15">
      <c r="A28" s="678" t="str">
        <f>CANAM!D25</f>
        <v>Nam Định, ngày      tháng      năm 2020</v>
      </c>
      <c r="B28" s="678"/>
      <c r="C28" s="678"/>
      <c r="D28" s="678"/>
      <c r="E28" s="678"/>
      <c r="F28" s="678"/>
      <c r="G28" s="678"/>
      <c r="H28" s="678"/>
      <c r="I28" s="678"/>
      <c r="J28" s="678"/>
      <c r="K28" s="678"/>
      <c r="L28" s="678"/>
      <c r="M28" s="678"/>
    </row>
    <row r="29" spans="1:17" s="1" customFormat="1" ht="34.5" customHeight="1">
      <c r="A29" s="674" t="s">
        <v>451</v>
      </c>
      <c r="B29" s="674"/>
      <c r="C29" s="674"/>
      <c r="D29" s="674" t="s">
        <v>448</v>
      </c>
      <c r="E29" s="674"/>
      <c r="F29" s="674"/>
      <c r="G29" s="674"/>
      <c r="H29" s="674"/>
      <c r="I29" s="675" t="s">
        <v>416</v>
      </c>
      <c r="J29" s="675"/>
      <c r="K29" s="675"/>
      <c r="L29" s="675"/>
      <c r="M29" s="675"/>
    </row>
    <row r="33" spans="1:14">
      <c r="N33" s="27"/>
    </row>
    <row r="34" spans="1:14">
      <c r="B34" s="26"/>
      <c r="C34" s="322"/>
      <c r="D34" s="322"/>
      <c r="E34" s="27"/>
      <c r="F34" s="27"/>
      <c r="G34" s="27"/>
      <c r="H34" s="27"/>
      <c r="I34" s="669"/>
      <c r="J34" s="669"/>
      <c r="K34" s="669"/>
      <c r="L34" s="669"/>
      <c r="M34" s="669"/>
      <c r="N34" s="27"/>
    </row>
    <row r="35" spans="1:14">
      <c r="A35" s="631" t="s">
        <v>449</v>
      </c>
      <c r="B35" s="631"/>
      <c r="C35" s="631"/>
      <c r="D35" s="631" t="s">
        <v>68</v>
      </c>
      <c r="E35" s="631"/>
      <c r="F35" s="631"/>
      <c r="G35" s="631"/>
      <c r="H35" s="631"/>
      <c r="I35" s="631" t="s">
        <v>308</v>
      </c>
      <c r="J35" s="631"/>
      <c r="K35" s="631"/>
      <c r="L35" s="631"/>
      <c r="M35" s="631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6"/>
      <c r="C37" s="322"/>
      <c r="D37" s="322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>
      <c r="B38" s="28"/>
    </row>
  </sheetData>
  <mergeCells count="28">
    <mergeCell ref="D29:H29"/>
    <mergeCell ref="D35:H35"/>
    <mergeCell ref="I34:M34"/>
    <mergeCell ref="A35:C35"/>
    <mergeCell ref="I35:M35"/>
    <mergeCell ref="A29:C29"/>
    <mergeCell ref="I29:M29"/>
    <mergeCell ref="A20:K20"/>
    <mergeCell ref="A25:K25"/>
    <mergeCell ref="A26:K26"/>
    <mergeCell ref="A28:M28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5" zoomScaleNormal="85" workbookViewId="0">
      <selection activeCell="F22" sqref="F22"/>
    </sheetView>
  </sheetViews>
  <sheetFormatPr defaultRowHeight="15.75"/>
  <cols>
    <col min="1" max="1" width="5" style="29" customWidth="1"/>
    <col min="2" max="2" width="23.7109375" style="29" customWidth="1"/>
    <col min="3" max="3" width="8.5703125" style="29" hidden="1" customWidth="1"/>
    <col min="4" max="4" width="14.42578125" style="29" customWidth="1"/>
    <col min="5" max="6" width="15.42578125" style="29" customWidth="1"/>
    <col min="7" max="7" width="14.7109375" style="29" customWidth="1"/>
    <col min="8" max="8" width="11" style="29" customWidth="1"/>
    <col min="9" max="10" width="9.140625" style="29"/>
    <col min="11" max="11" width="11.42578125" style="29" customWidth="1"/>
    <col min="12" max="254" width="9.140625" style="29"/>
    <col min="255" max="255" width="4.5703125" style="29" customWidth="1"/>
    <col min="256" max="256" width="21" style="29" customWidth="1"/>
    <col min="257" max="257" width="0" style="29" hidden="1" customWidth="1"/>
    <col min="258" max="258" width="10" style="29" customWidth="1"/>
    <col min="259" max="259" width="10.85546875" style="29" customWidth="1"/>
    <col min="260" max="260" width="11.85546875" style="29" customWidth="1"/>
    <col min="261" max="261" width="9.85546875" style="29" customWidth="1"/>
    <col min="262" max="262" width="12.7109375" style="29" customWidth="1"/>
    <col min="263" max="263" width="9.140625" style="29" customWidth="1"/>
    <col min="264" max="510" width="9.140625" style="29"/>
    <col min="511" max="511" width="4.5703125" style="29" customWidth="1"/>
    <col min="512" max="512" width="21" style="29" customWidth="1"/>
    <col min="513" max="513" width="0" style="29" hidden="1" customWidth="1"/>
    <col min="514" max="514" width="10" style="29" customWidth="1"/>
    <col min="515" max="515" width="10.85546875" style="29" customWidth="1"/>
    <col min="516" max="516" width="11.85546875" style="29" customWidth="1"/>
    <col min="517" max="517" width="9.85546875" style="29" customWidth="1"/>
    <col min="518" max="518" width="12.7109375" style="29" customWidth="1"/>
    <col min="519" max="519" width="9.140625" style="29" customWidth="1"/>
    <col min="520" max="766" width="9.140625" style="29"/>
    <col min="767" max="767" width="4.5703125" style="29" customWidth="1"/>
    <col min="768" max="768" width="21" style="29" customWidth="1"/>
    <col min="769" max="769" width="0" style="29" hidden="1" customWidth="1"/>
    <col min="770" max="770" width="10" style="29" customWidth="1"/>
    <col min="771" max="771" width="10.85546875" style="29" customWidth="1"/>
    <col min="772" max="772" width="11.85546875" style="29" customWidth="1"/>
    <col min="773" max="773" width="9.85546875" style="29" customWidth="1"/>
    <col min="774" max="774" width="12.7109375" style="29" customWidth="1"/>
    <col min="775" max="775" width="9.140625" style="29" customWidth="1"/>
    <col min="776" max="1022" width="9.140625" style="29"/>
    <col min="1023" max="1023" width="4.5703125" style="29" customWidth="1"/>
    <col min="1024" max="1024" width="21" style="29" customWidth="1"/>
    <col min="1025" max="1025" width="0" style="29" hidden="1" customWidth="1"/>
    <col min="1026" max="1026" width="10" style="29" customWidth="1"/>
    <col min="1027" max="1027" width="10.85546875" style="29" customWidth="1"/>
    <col min="1028" max="1028" width="11.85546875" style="29" customWidth="1"/>
    <col min="1029" max="1029" width="9.85546875" style="29" customWidth="1"/>
    <col min="1030" max="1030" width="12.7109375" style="29" customWidth="1"/>
    <col min="1031" max="1031" width="9.140625" style="29" customWidth="1"/>
    <col min="1032" max="1278" width="9.140625" style="29"/>
    <col min="1279" max="1279" width="4.5703125" style="29" customWidth="1"/>
    <col min="1280" max="1280" width="21" style="29" customWidth="1"/>
    <col min="1281" max="1281" width="0" style="29" hidden="1" customWidth="1"/>
    <col min="1282" max="1282" width="10" style="29" customWidth="1"/>
    <col min="1283" max="1283" width="10.85546875" style="29" customWidth="1"/>
    <col min="1284" max="1284" width="11.85546875" style="29" customWidth="1"/>
    <col min="1285" max="1285" width="9.85546875" style="29" customWidth="1"/>
    <col min="1286" max="1286" width="12.7109375" style="29" customWidth="1"/>
    <col min="1287" max="1287" width="9.140625" style="29" customWidth="1"/>
    <col min="1288" max="1534" width="9.140625" style="29"/>
    <col min="1535" max="1535" width="4.5703125" style="29" customWidth="1"/>
    <col min="1536" max="1536" width="21" style="29" customWidth="1"/>
    <col min="1537" max="1537" width="0" style="29" hidden="1" customWidth="1"/>
    <col min="1538" max="1538" width="10" style="29" customWidth="1"/>
    <col min="1539" max="1539" width="10.85546875" style="29" customWidth="1"/>
    <col min="1540" max="1540" width="11.85546875" style="29" customWidth="1"/>
    <col min="1541" max="1541" width="9.85546875" style="29" customWidth="1"/>
    <col min="1542" max="1542" width="12.7109375" style="29" customWidth="1"/>
    <col min="1543" max="1543" width="9.140625" style="29" customWidth="1"/>
    <col min="1544" max="1790" width="9.140625" style="29"/>
    <col min="1791" max="1791" width="4.5703125" style="29" customWidth="1"/>
    <col min="1792" max="1792" width="21" style="29" customWidth="1"/>
    <col min="1793" max="1793" width="0" style="29" hidden="1" customWidth="1"/>
    <col min="1794" max="1794" width="10" style="29" customWidth="1"/>
    <col min="1795" max="1795" width="10.85546875" style="29" customWidth="1"/>
    <col min="1796" max="1796" width="11.85546875" style="29" customWidth="1"/>
    <col min="1797" max="1797" width="9.85546875" style="29" customWidth="1"/>
    <col min="1798" max="1798" width="12.7109375" style="29" customWidth="1"/>
    <col min="1799" max="1799" width="9.140625" style="29" customWidth="1"/>
    <col min="1800" max="2046" width="9.140625" style="29"/>
    <col min="2047" max="2047" width="4.5703125" style="29" customWidth="1"/>
    <col min="2048" max="2048" width="21" style="29" customWidth="1"/>
    <col min="2049" max="2049" width="0" style="29" hidden="1" customWidth="1"/>
    <col min="2050" max="2050" width="10" style="29" customWidth="1"/>
    <col min="2051" max="2051" width="10.85546875" style="29" customWidth="1"/>
    <col min="2052" max="2052" width="11.85546875" style="29" customWidth="1"/>
    <col min="2053" max="2053" width="9.85546875" style="29" customWidth="1"/>
    <col min="2054" max="2054" width="12.7109375" style="29" customWidth="1"/>
    <col min="2055" max="2055" width="9.140625" style="29" customWidth="1"/>
    <col min="2056" max="2302" width="9.140625" style="29"/>
    <col min="2303" max="2303" width="4.5703125" style="29" customWidth="1"/>
    <col min="2304" max="2304" width="21" style="29" customWidth="1"/>
    <col min="2305" max="2305" width="0" style="29" hidden="1" customWidth="1"/>
    <col min="2306" max="2306" width="10" style="29" customWidth="1"/>
    <col min="2307" max="2307" width="10.85546875" style="29" customWidth="1"/>
    <col min="2308" max="2308" width="11.85546875" style="29" customWidth="1"/>
    <col min="2309" max="2309" width="9.85546875" style="29" customWidth="1"/>
    <col min="2310" max="2310" width="12.7109375" style="29" customWidth="1"/>
    <col min="2311" max="2311" width="9.140625" style="29" customWidth="1"/>
    <col min="2312" max="2558" width="9.140625" style="29"/>
    <col min="2559" max="2559" width="4.5703125" style="29" customWidth="1"/>
    <col min="2560" max="2560" width="21" style="29" customWidth="1"/>
    <col min="2561" max="2561" width="0" style="29" hidden="1" customWidth="1"/>
    <col min="2562" max="2562" width="10" style="29" customWidth="1"/>
    <col min="2563" max="2563" width="10.85546875" style="29" customWidth="1"/>
    <col min="2564" max="2564" width="11.85546875" style="29" customWidth="1"/>
    <col min="2565" max="2565" width="9.85546875" style="29" customWidth="1"/>
    <col min="2566" max="2566" width="12.7109375" style="29" customWidth="1"/>
    <col min="2567" max="2567" width="9.140625" style="29" customWidth="1"/>
    <col min="2568" max="2814" width="9.140625" style="29"/>
    <col min="2815" max="2815" width="4.5703125" style="29" customWidth="1"/>
    <col min="2816" max="2816" width="21" style="29" customWidth="1"/>
    <col min="2817" max="2817" width="0" style="29" hidden="1" customWidth="1"/>
    <col min="2818" max="2818" width="10" style="29" customWidth="1"/>
    <col min="2819" max="2819" width="10.85546875" style="29" customWidth="1"/>
    <col min="2820" max="2820" width="11.85546875" style="29" customWidth="1"/>
    <col min="2821" max="2821" width="9.85546875" style="29" customWidth="1"/>
    <col min="2822" max="2822" width="12.7109375" style="29" customWidth="1"/>
    <col min="2823" max="2823" width="9.140625" style="29" customWidth="1"/>
    <col min="2824" max="3070" width="9.140625" style="29"/>
    <col min="3071" max="3071" width="4.5703125" style="29" customWidth="1"/>
    <col min="3072" max="3072" width="21" style="29" customWidth="1"/>
    <col min="3073" max="3073" width="0" style="29" hidden="1" customWidth="1"/>
    <col min="3074" max="3074" width="10" style="29" customWidth="1"/>
    <col min="3075" max="3075" width="10.85546875" style="29" customWidth="1"/>
    <col min="3076" max="3076" width="11.85546875" style="29" customWidth="1"/>
    <col min="3077" max="3077" width="9.85546875" style="29" customWidth="1"/>
    <col min="3078" max="3078" width="12.7109375" style="29" customWidth="1"/>
    <col min="3079" max="3079" width="9.140625" style="29" customWidth="1"/>
    <col min="3080" max="3326" width="9.140625" style="29"/>
    <col min="3327" max="3327" width="4.5703125" style="29" customWidth="1"/>
    <col min="3328" max="3328" width="21" style="29" customWidth="1"/>
    <col min="3329" max="3329" width="0" style="29" hidden="1" customWidth="1"/>
    <col min="3330" max="3330" width="10" style="29" customWidth="1"/>
    <col min="3331" max="3331" width="10.85546875" style="29" customWidth="1"/>
    <col min="3332" max="3332" width="11.85546875" style="29" customWidth="1"/>
    <col min="3333" max="3333" width="9.85546875" style="29" customWidth="1"/>
    <col min="3334" max="3334" width="12.7109375" style="29" customWidth="1"/>
    <col min="3335" max="3335" width="9.140625" style="29" customWidth="1"/>
    <col min="3336" max="3582" width="9.140625" style="29"/>
    <col min="3583" max="3583" width="4.5703125" style="29" customWidth="1"/>
    <col min="3584" max="3584" width="21" style="29" customWidth="1"/>
    <col min="3585" max="3585" width="0" style="29" hidden="1" customWidth="1"/>
    <col min="3586" max="3586" width="10" style="29" customWidth="1"/>
    <col min="3587" max="3587" width="10.85546875" style="29" customWidth="1"/>
    <col min="3588" max="3588" width="11.85546875" style="29" customWidth="1"/>
    <col min="3589" max="3589" width="9.85546875" style="29" customWidth="1"/>
    <col min="3590" max="3590" width="12.7109375" style="29" customWidth="1"/>
    <col min="3591" max="3591" width="9.140625" style="29" customWidth="1"/>
    <col min="3592" max="3838" width="9.140625" style="29"/>
    <col min="3839" max="3839" width="4.5703125" style="29" customWidth="1"/>
    <col min="3840" max="3840" width="21" style="29" customWidth="1"/>
    <col min="3841" max="3841" width="0" style="29" hidden="1" customWidth="1"/>
    <col min="3842" max="3842" width="10" style="29" customWidth="1"/>
    <col min="3843" max="3843" width="10.85546875" style="29" customWidth="1"/>
    <col min="3844" max="3844" width="11.85546875" style="29" customWidth="1"/>
    <col min="3845" max="3845" width="9.85546875" style="29" customWidth="1"/>
    <col min="3846" max="3846" width="12.7109375" style="29" customWidth="1"/>
    <col min="3847" max="3847" width="9.140625" style="29" customWidth="1"/>
    <col min="3848" max="4094" width="9.140625" style="29"/>
    <col min="4095" max="4095" width="4.5703125" style="29" customWidth="1"/>
    <col min="4096" max="4096" width="21" style="29" customWidth="1"/>
    <col min="4097" max="4097" width="0" style="29" hidden="1" customWidth="1"/>
    <col min="4098" max="4098" width="10" style="29" customWidth="1"/>
    <col min="4099" max="4099" width="10.85546875" style="29" customWidth="1"/>
    <col min="4100" max="4100" width="11.85546875" style="29" customWidth="1"/>
    <col min="4101" max="4101" width="9.85546875" style="29" customWidth="1"/>
    <col min="4102" max="4102" width="12.7109375" style="29" customWidth="1"/>
    <col min="4103" max="4103" width="9.140625" style="29" customWidth="1"/>
    <col min="4104" max="4350" width="9.140625" style="29"/>
    <col min="4351" max="4351" width="4.5703125" style="29" customWidth="1"/>
    <col min="4352" max="4352" width="21" style="29" customWidth="1"/>
    <col min="4353" max="4353" width="0" style="29" hidden="1" customWidth="1"/>
    <col min="4354" max="4354" width="10" style="29" customWidth="1"/>
    <col min="4355" max="4355" width="10.85546875" style="29" customWidth="1"/>
    <col min="4356" max="4356" width="11.85546875" style="29" customWidth="1"/>
    <col min="4357" max="4357" width="9.85546875" style="29" customWidth="1"/>
    <col min="4358" max="4358" width="12.7109375" style="29" customWidth="1"/>
    <col min="4359" max="4359" width="9.140625" style="29" customWidth="1"/>
    <col min="4360" max="4606" width="9.140625" style="29"/>
    <col min="4607" max="4607" width="4.5703125" style="29" customWidth="1"/>
    <col min="4608" max="4608" width="21" style="29" customWidth="1"/>
    <col min="4609" max="4609" width="0" style="29" hidden="1" customWidth="1"/>
    <col min="4610" max="4610" width="10" style="29" customWidth="1"/>
    <col min="4611" max="4611" width="10.85546875" style="29" customWidth="1"/>
    <col min="4612" max="4612" width="11.85546875" style="29" customWidth="1"/>
    <col min="4613" max="4613" width="9.85546875" style="29" customWidth="1"/>
    <col min="4614" max="4614" width="12.7109375" style="29" customWidth="1"/>
    <col min="4615" max="4615" width="9.140625" style="29" customWidth="1"/>
    <col min="4616" max="4862" width="9.140625" style="29"/>
    <col min="4863" max="4863" width="4.5703125" style="29" customWidth="1"/>
    <col min="4864" max="4864" width="21" style="29" customWidth="1"/>
    <col min="4865" max="4865" width="0" style="29" hidden="1" customWidth="1"/>
    <col min="4866" max="4866" width="10" style="29" customWidth="1"/>
    <col min="4867" max="4867" width="10.85546875" style="29" customWidth="1"/>
    <col min="4868" max="4868" width="11.85546875" style="29" customWidth="1"/>
    <col min="4869" max="4869" width="9.85546875" style="29" customWidth="1"/>
    <col min="4870" max="4870" width="12.7109375" style="29" customWidth="1"/>
    <col min="4871" max="4871" width="9.140625" style="29" customWidth="1"/>
    <col min="4872" max="5118" width="9.140625" style="29"/>
    <col min="5119" max="5119" width="4.5703125" style="29" customWidth="1"/>
    <col min="5120" max="5120" width="21" style="29" customWidth="1"/>
    <col min="5121" max="5121" width="0" style="29" hidden="1" customWidth="1"/>
    <col min="5122" max="5122" width="10" style="29" customWidth="1"/>
    <col min="5123" max="5123" width="10.85546875" style="29" customWidth="1"/>
    <col min="5124" max="5124" width="11.85546875" style="29" customWidth="1"/>
    <col min="5125" max="5125" width="9.85546875" style="29" customWidth="1"/>
    <col min="5126" max="5126" width="12.7109375" style="29" customWidth="1"/>
    <col min="5127" max="5127" width="9.140625" style="29" customWidth="1"/>
    <col min="5128" max="5374" width="9.140625" style="29"/>
    <col min="5375" max="5375" width="4.5703125" style="29" customWidth="1"/>
    <col min="5376" max="5376" width="21" style="29" customWidth="1"/>
    <col min="5377" max="5377" width="0" style="29" hidden="1" customWidth="1"/>
    <col min="5378" max="5378" width="10" style="29" customWidth="1"/>
    <col min="5379" max="5379" width="10.85546875" style="29" customWidth="1"/>
    <col min="5380" max="5380" width="11.85546875" style="29" customWidth="1"/>
    <col min="5381" max="5381" width="9.85546875" style="29" customWidth="1"/>
    <col min="5382" max="5382" width="12.7109375" style="29" customWidth="1"/>
    <col min="5383" max="5383" width="9.140625" style="29" customWidth="1"/>
    <col min="5384" max="5630" width="9.140625" style="29"/>
    <col min="5631" max="5631" width="4.5703125" style="29" customWidth="1"/>
    <col min="5632" max="5632" width="21" style="29" customWidth="1"/>
    <col min="5633" max="5633" width="0" style="29" hidden="1" customWidth="1"/>
    <col min="5634" max="5634" width="10" style="29" customWidth="1"/>
    <col min="5635" max="5635" width="10.85546875" style="29" customWidth="1"/>
    <col min="5636" max="5636" width="11.85546875" style="29" customWidth="1"/>
    <col min="5637" max="5637" width="9.85546875" style="29" customWidth="1"/>
    <col min="5638" max="5638" width="12.7109375" style="29" customWidth="1"/>
    <col min="5639" max="5639" width="9.140625" style="29" customWidth="1"/>
    <col min="5640" max="5886" width="9.140625" style="29"/>
    <col min="5887" max="5887" width="4.5703125" style="29" customWidth="1"/>
    <col min="5888" max="5888" width="21" style="29" customWidth="1"/>
    <col min="5889" max="5889" width="0" style="29" hidden="1" customWidth="1"/>
    <col min="5890" max="5890" width="10" style="29" customWidth="1"/>
    <col min="5891" max="5891" width="10.85546875" style="29" customWidth="1"/>
    <col min="5892" max="5892" width="11.85546875" style="29" customWidth="1"/>
    <col min="5893" max="5893" width="9.85546875" style="29" customWidth="1"/>
    <col min="5894" max="5894" width="12.7109375" style="29" customWidth="1"/>
    <col min="5895" max="5895" width="9.140625" style="29" customWidth="1"/>
    <col min="5896" max="6142" width="9.140625" style="29"/>
    <col min="6143" max="6143" width="4.5703125" style="29" customWidth="1"/>
    <col min="6144" max="6144" width="21" style="29" customWidth="1"/>
    <col min="6145" max="6145" width="0" style="29" hidden="1" customWidth="1"/>
    <col min="6146" max="6146" width="10" style="29" customWidth="1"/>
    <col min="6147" max="6147" width="10.85546875" style="29" customWidth="1"/>
    <col min="6148" max="6148" width="11.85546875" style="29" customWidth="1"/>
    <col min="6149" max="6149" width="9.85546875" style="29" customWidth="1"/>
    <col min="6150" max="6150" width="12.7109375" style="29" customWidth="1"/>
    <col min="6151" max="6151" width="9.140625" style="29" customWidth="1"/>
    <col min="6152" max="6398" width="9.140625" style="29"/>
    <col min="6399" max="6399" width="4.5703125" style="29" customWidth="1"/>
    <col min="6400" max="6400" width="21" style="29" customWidth="1"/>
    <col min="6401" max="6401" width="0" style="29" hidden="1" customWidth="1"/>
    <col min="6402" max="6402" width="10" style="29" customWidth="1"/>
    <col min="6403" max="6403" width="10.85546875" style="29" customWidth="1"/>
    <col min="6404" max="6404" width="11.85546875" style="29" customWidth="1"/>
    <col min="6405" max="6405" width="9.85546875" style="29" customWidth="1"/>
    <col min="6406" max="6406" width="12.7109375" style="29" customWidth="1"/>
    <col min="6407" max="6407" width="9.140625" style="29" customWidth="1"/>
    <col min="6408" max="6654" width="9.140625" style="29"/>
    <col min="6655" max="6655" width="4.5703125" style="29" customWidth="1"/>
    <col min="6656" max="6656" width="21" style="29" customWidth="1"/>
    <col min="6657" max="6657" width="0" style="29" hidden="1" customWidth="1"/>
    <col min="6658" max="6658" width="10" style="29" customWidth="1"/>
    <col min="6659" max="6659" width="10.85546875" style="29" customWidth="1"/>
    <col min="6660" max="6660" width="11.85546875" style="29" customWidth="1"/>
    <col min="6661" max="6661" width="9.85546875" style="29" customWidth="1"/>
    <col min="6662" max="6662" width="12.7109375" style="29" customWidth="1"/>
    <col min="6663" max="6663" width="9.140625" style="29" customWidth="1"/>
    <col min="6664" max="6910" width="9.140625" style="29"/>
    <col min="6911" max="6911" width="4.5703125" style="29" customWidth="1"/>
    <col min="6912" max="6912" width="21" style="29" customWidth="1"/>
    <col min="6913" max="6913" width="0" style="29" hidden="1" customWidth="1"/>
    <col min="6914" max="6914" width="10" style="29" customWidth="1"/>
    <col min="6915" max="6915" width="10.85546875" style="29" customWidth="1"/>
    <col min="6916" max="6916" width="11.85546875" style="29" customWidth="1"/>
    <col min="6917" max="6917" width="9.85546875" style="29" customWidth="1"/>
    <col min="6918" max="6918" width="12.7109375" style="29" customWidth="1"/>
    <col min="6919" max="6919" width="9.140625" style="29" customWidth="1"/>
    <col min="6920" max="7166" width="9.140625" style="29"/>
    <col min="7167" max="7167" width="4.5703125" style="29" customWidth="1"/>
    <col min="7168" max="7168" width="21" style="29" customWidth="1"/>
    <col min="7169" max="7169" width="0" style="29" hidden="1" customWidth="1"/>
    <col min="7170" max="7170" width="10" style="29" customWidth="1"/>
    <col min="7171" max="7171" width="10.85546875" style="29" customWidth="1"/>
    <col min="7172" max="7172" width="11.85546875" style="29" customWidth="1"/>
    <col min="7173" max="7173" width="9.85546875" style="29" customWidth="1"/>
    <col min="7174" max="7174" width="12.7109375" style="29" customWidth="1"/>
    <col min="7175" max="7175" width="9.140625" style="29" customWidth="1"/>
    <col min="7176" max="7422" width="9.140625" style="29"/>
    <col min="7423" max="7423" width="4.5703125" style="29" customWidth="1"/>
    <col min="7424" max="7424" width="21" style="29" customWidth="1"/>
    <col min="7425" max="7425" width="0" style="29" hidden="1" customWidth="1"/>
    <col min="7426" max="7426" width="10" style="29" customWidth="1"/>
    <col min="7427" max="7427" width="10.85546875" style="29" customWidth="1"/>
    <col min="7428" max="7428" width="11.85546875" style="29" customWidth="1"/>
    <col min="7429" max="7429" width="9.85546875" style="29" customWidth="1"/>
    <col min="7430" max="7430" width="12.7109375" style="29" customWidth="1"/>
    <col min="7431" max="7431" width="9.140625" style="29" customWidth="1"/>
    <col min="7432" max="7678" width="9.140625" style="29"/>
    <col min="7679" max="7679" width="4.5703125" style="29" customWidth="1"/>
    <col min="7680" max="7680" width="21" style="29" customWidth="1"/>
    <col min="7681" max="7681" width="0" style="29" hidden="1" customWidth="1"/>
    <col min="7682" max="7682" width="10" style="29" customWidth="1"/>
    <col min="7683" max="7683" width="10.85546875" style="29" customWidth="1"/>
    <col min="7684" max="7684" width="11.85546875" style="29" customWidth="1"/>
    <col min="7685" max="7685" width="9.85546875" style="29" customWidth="1"/>
    <col min="7686" max="7686" width="12.7109375" style="29" customWidth="1"/>
    <col min="7687" max="7687" width="9.140625" style="29" customWidth="1"/>
    <col min="7688" max="7934" width="9.140625" style="29"/>
    <col min="7935" max="7935" width="4.5703125" style="29" customWidth="1"/>
    <col min="7936" max="7936" width="21" style="29" customWidth="1"/>
    <col min="7937" max="7937" width="0" style="29" hidden="1" customWidth="1"/>
    <col min="7938" max="7938" width="10" style="29" customWidth="1"/>
    <col min="7939" max="7939" width="10.85546875" style="29" customWidth="1"/>
    <col min="7940" max="7940" width="11.85546875" style="29" customWidth="1"/>
    <col min="7941" max="7941" width="9.85546875" style="29" customWidth="1"/>
    <col min="7942" max="7942" width="12.7109375" style="29" customWidth="1"/>
    <col min="7943" max="7943" width="9.140625" style="29" customWidth="1"/>
    <col min="7944" max="8190" width="9.140625" style="29"/>
    <col min="8191" max="8191" width="4.5703125" style="29" customWidth="1"/>
    <col min="8192" max="8192" width="21" style="29" customWidth="1"/>
    <col min="8193" max="8193" width="0" style="29" hidden="1" customWidth="1"/>
    <col min="8194" max="8194" width="10" style="29" customWidth="1"/>
    <col min="8195" max="8195" width="10.85546875" style="29" customWidth="1"/>
    <col min="8196" max="8196" width="11.85546875" style="29" customWidth="1"/>
    <col min="8197" max="8197" width="9.85546875" style="29" customWidth="1"/>
    <col min="8198" max="8198" width="12.7109375" style="29" customWidth="1"/>
    <col min="8199" max="8199" width="9.140625" style="29" customWidth="1"/>
    <col min="8200" max="8446" width="9.140625" style="29"/>
    <col min="8447" max="8447" width="4.5703125" style="29" customWidth="1"/>
    <col min="8448" max="8448" width="21" style="29" customWidth="1"/>
    <col min="8449" max="8449" width="0" style="29" hidden="1" customWidth="1"/>
    <col min="8450" max="8450" width="10" style="29" customWidth="1"/>
    <col min="8451" max="8451" width="10.85546875" style="29" customWidth="1"/>
    <col min="8452" max="8452" width="11.85546875" style="29" customWidth="1"/>
    <col min="8453" max="8453" width="9.85546875" style="29" customWidth="1"/>
    <col min="8454" max="8454" width="12.7109375" style="29" customWidth="1"/>
    <col min="8455" max="8455" width="9.140625" style="29" customWidth="1"/>
    <col min="8456" max="8702" width="9.140625" style="29"/>
    <col min="8703" max="8703" width="4.5703125" style="29" customWidth="1"/>
    <col min="8704" max="8704" width="21" style="29" customWidth="1"/>
    <col min="8705" max="8705" width="0" style="29" hidden="1" customWidth="1"/>
    <col min="8706" max="8706" width="10" style="29" customWidth="1"/>
    <col min="8707" max="8707" width="10.85546875" style="29" customWidth="1"/>
    <col min="8708" max="8708" width="11.85546875" style="29" customWidth="1"/>
    <col min="8709" max="8709" width="9.85546875" style="29" customWidth="1"/>
    <col min="8710" max="8710" width="12.7109375" style="29" customWidth="1"/>
    <col min="8711" max="8711" width="9.140625" style="29" customWidth="1"/>
    <col min="8712" max="8958" width="9.140625" style="29"/>
    <col min="8959" max="8959" width="4.5703125" style="29" customWidth="1"/>
    <col min="8960" max="8960" width="21" style="29" customWidth="1"/>
    <col min="8961" max="8961" width="0" style="29" hidden="1" customWidth="1"/>
    <col min="8962" max="8962" width="10" style="29" customWidth="1"/>
    <col min="8963" max="8963" width="10.85546875" style="29" customWidth="1"/>
    <col min="8964" max="8964" width="11.85546875" style="29" customWidth="1"/>
    <col min="8965" max="8965" width="9.85546875" style="29" customWidth="1"/>
    <col min="8966" max="8966" width="12.7109375" style="29" customWidth="1"/>
    <col min="8967" max="8967" width="9.140625" style="29" customWidth="1"/>
    <col min="8968" max="9214" width="9.140625" style="29"/>
    <col min="9215" max="9215" width="4.5703125" style="29" customWidth="1"/>
    <col min="9216" max="9216" width="21" style="29" customWidth="1"/>
    <col min="9217" max="9217" width="0" style="29" hidden="1" customWidth="1"/>
    <col min="9218" max="9218" width="10" style="29" customWidth="1"/>
    <col min="9219" max="9219" width="10.85546875" style="29" customWidth="1"/>
    <col min="9220" max="9220" width="11.85546875" style="29" customWidth="1"/>
    <col min="9221" max="9221" width="9.85546875" style="29" customWidth="1"/>
    <col min="9222" max="9222" width="12.7109375" style="29" customWidth="1"/>
    <col min="9223" max="9223" width="9.140625" style="29" customWidth="1"/>
    <col min="9224" max="9470" width="9.140625" style="29"/>
    <col min="9471" max="9471" width="4.5703125" style="29" customWidth="1"/>
    <col min="9472" max="9472" width="21" style="29" customWidth="1"/>
    <col min="9473" max="9473" width="0" style="29" hidden="1" customWidth="1"/>
    <col min="9474" max="9474" width="10" style="29" customWidth="1"/>
    <col min="9475" max="9475" width="10.85546875" style="29" customWidth="1"/>
    <col min="9476" max="9476" width="11.85546875" style="29" customWidth="1"/>
    <col min="9477" max="9477" width="9.85546875" style="29" customWidth="1"/>
    <col min="9478" max="9478" width="12.7109375" style="29" customWidth="1"/>
    <col min="9479" max="9479" width="9.140625" style="29" customWidth="1"/>
    <col min="9480" max="9726" width="9.140625" style="29"/>
    <col min="9727" max="9727" width="4.5703125" style="29" customWidth="1"/>
    <col min="9728" max="9728" width="21" style="29" customWidth="1"/>
    <col min="9729" max="9729" width="0" style="29" hidden="1" customWidth="1"/>
    <col min="9730" max="9730" width="10" style="29" customWidth="1"/>
    <col min="9731" max="9731" width="10.85546875" style="29" customWidth="1"/>
    <col min="9732" max="9732" width="11.85546875" style="29" customWidth="1"/>
    <col min="9733" max="9733" width="9.85546875" style="29" customWidth="1"/>
    <col min="9734" max="9734" width="12.7109375" style="29" customWidth="1"/>
    <col min="9735" max="9735" width="9.140625" style="29" customWidth="1"/>
    <col min="9736" max="9982" width="9.140625" style="29"/>
    <col min="9983" max="9983" width="4.5703125" style="29" customWidth="1"/>
    <col min="9984" max="9984" width="21" style="29" customWidth="1"/>
    <col min="9985" max="9985" width="0" style="29" hidden="1" customWidth="1"/>
    <col min="9986" max="9986" width="10" style="29" customWidth="1"/>
    <col min="9987" max="9987" width="10.85546875" style="29" customWidth="1"/>
    <col min="9988" max="9988" width="11.85546875" style="29" customWidth="1"/>
    <col min="9989" max="9989" width="9.85546875" style="29" customWidth="1"/>
    <col min="9990" max="9990" width="12.7109375" style="29" customWidth="1"/>
    <col min="9991" max="9991" width="9.140625" style="29" customWidth="1"/>
    <col min="9992" max="10238" width="9.140625" style="29"/>
    <col min="10239" max="10239" width="4.5703125" style="29" customWidth="1"/>
    <col min="10240" max="10240" width="21" style="29" customWidth="1"/>
    <col min="10241" max="10241" width="0" style="29" hidden="1" customWidth="1"/>
    <col min="10242" max="10242" width="10" style="29" customWidth="1"/>
    <col min="10243" max="10243" width="10.85546875" style="29" customWidth="1"/>
    <col min="10244" max="10244" width="11.85546875" style="29" customWidth="1"/>
    <col min="10245" max="10245" width="9.85546875" style="29" customWidth="1"/>
    <col min="10246" max="10246" width="12.7109375" style="29" customWidth="1"/>
    <col min="10247" max="10247" width="9.140625" style="29" customWidth="1"/>
    <col min="10248" max="10494" width="9.140625" style="29"/>
    <col min="10495" max="10495" width="4.5703125" style="29" customWidth="1"/>
    <col min="10496" max="10496" width="21" style="29" customWidth="1"/>
    <col min="10497" max="10497" width="0" style="29" hidden="1" customWidth="1"/>
    <col min="10498" max="10498" width="10" style="29" customWidth="1"/>
    <col min="10499" max="10499" width="10.85546875" style="29" customWidth="1"/>
    <col min="10500" max="10500" width="11.85546875" style="29" customWidth="1"/>
    <col min="10501" max="10501" width="9.85546875" style="29" customWidth="1"/>
    <col min="10502" max="10502" width="12.7109375" style="29" customWidth="1"/>
    <col min="10503" max="10503" width="9.140625" style="29" customWidth="1"/>
    <col min="10504" max="10750" width="9.140625" style="29"/>
    <col min="10751" max="10751" width="4.5703125" style="29" customWidth="1"/>
    <col min="10752" max="10752" width="21" style="29" customWidth="1"/>
    <col min="10753" max="10753" width="0" style="29" hidden="1" customWidth="1"/>
    <col min="10754" max="10754" width="10" style="29" customWidth="1"/>
    <col min="10755" max="10755" width="10.85546875" style="29" customWidth="1"/>
    <col min="10756" max="10756" width="11.85546875" style="29" customWidth="1"/>
    <col min="10757" max="10757" width="9.85546875" style="29" customWidth="1"/>
    <col min="10758" max="10758" width="12.7109375" style="29" customWidth="1"/>
    <col min="10759" max="10759" width="9.140625" style="29" customWidth="1"/>
    <col min="10760" max="11006" width="9.140625" style="29"/>
    <col min="11007" max="11007" width="4.5703125" style="29" customWidth="1"/>
    <col min="11008" max="11008" width="21" style="29" customWidth="1"/>
    <col min="11009" max="11009" width="0" style="29" hidden="1" customWidth="1"/>
    <col min="11010" max="11010" width="10" style="29" customWidth="1"/>
    <col min="11011" max="11011" width="10.85546875" style="29" customWidth="1"/>
    <col min="11012" max="11012" width="11.85546875" style="29" customWidth="1"/>
    <col min="11013" max="11013" width="9.85546875" style="29" customWidth="1"/>
    <col min="11014" max="11014" width="12.7109375" style="29" customWidth="1"/>
    <col min="11015" max="11015" width="9.140625" style="29" customWidth="1"/>
    <col min="11016" max="11262" width="9.140625" style="29"/>
    <col min="11263" max="11263" width="4.5703125" style="29" customWidth="1"/>
    <col min="11264" max="11264" width="21" style="29" customWidth="1"/>
    <col min="11265" max="11265" width="0" style="29" hidden="1" customWidth="1"/>
    <col min="11266" max="11266" width="10" style="29" customWidth="1"/>
    <col min="11267" max="11267" width="10.85546875" style="29" customWidth="1"/>
    <col min="11268" max="11268" width="11.85546875" style="29" customWidth="1"/>
    <col min="11269" max="11269" width="9.85546875" style="29" customWidth="1"/>
    <col min="11270" max="11270" width="12.7109375" style="29" customWidth="1"/>
    <col min="11271" max="11271" width="9.140625" style="29" customWidth="1"/>
    <col min="11272" max="11518" width="9.140625" style="29"/>
    <col min="11519" max="11519" width="4.5703125" style="29" customWidth="1"/>
    <col min="11520" max="11520" width="21" style="29" customWidth="1"/>
    <col min="11521" max="11521" width="0" style="29" hidden="1" customWidth="1"/>
    <col min="11522" max="11522" width="10" style="29" customWidth="1"/>
    <col min="11523" max="11523" width="10.85546875" style="29" customWidth="1"/>
    <col min="11524" max="11524" width="11.85546875" style="29" customWidth="1"/>
    <col min="11525" max="11525" width="9.85546875" style="29" customWidth="1"/>
    <col min="11526" max="11526" width="12.7109375" style="29" customWidth="1"/>
    <col min="11527" max="11527" width="9.140625" style="29" customWidth="1"/>
    <col min="11528" max="11774" width="9.140625" style="29"/>
    <col min="11775" max="11775" width="4.5703125" style="29" customWidth="1"/>
    <col min="11776" max="11776" width="21" style="29" customWidth="1"/>
    <col min="11777" max="11777" width="0" style="29" hidden="1" customWidth="1"/>
    <col min="11778" max="11778" width="10" style="29" customWidth="1"/>
    <col min="11779" max="11779" width="10.85546875" style="29" customWidth="1"/>
    <col min="11780" max="11780" width="11.85546875" style="29" customWidth="1"/>
    <col min="11781" max="11781" width="9.85546875" style="29" customWidth="1"/>
    <col min="11782" max="11782" width="12.7109375" style="29" customWidth="1"/>
    <col min="11783" max="11783" width="9.140625" style="29" customWidth="1"/>
    <col min="11784" max="12030" width="9.140625" style="29"/>
    <col min="12031" max="12031" width="4.5703125" style="29" customWidth="1"/>
    <col min="12032" max="12032" width="21" style="29" customWidth="1"/>
    <col min="12033" max="12033" width="0" style="29" hidden="1" customWidth="1"/>
    <col min="12034" max="12034" width="10" style="29" customWidth="1"/>
    <col min="12035" max="12035" width="10.85546875" style="29" customWidth="1"/>
    <col min="12036" max="12036" width="11.85546875" style="29" customWidth="1"/>
    <col min="12037" max="12037" width="9.85546875" style="29" customWidth="1"/>
    <col min="12038" max="12038" width="12.7109375" style="29" customWidth="1"/>
    <col min="12039" max="12039" width="9.140625" style="29" customWidth="1"/>
    <col min="12040" max="12286" width="9.140625" style="29"/>
    <col min="12287" max="12287" width="4.5703125" style="29" customWidth="1"/>
    <col min="12288" max="12288" width="21" style="29" customWidth="1"/>
    <col min="12289" max="12289" width="0" style="29" hidden="1" customWidth="1"/>
    <col min="12290" max="12290" width="10" style="29" customWidth="1"/>
    <col min="12291" max="12291" width="10.85546875" style="29" customWidth="1"/>
    <col min="12292" max="12292" width="11.85546875" style="29" customWidth="1"/>
    <col min="12293" max="12293" width="9.85546875" style="29" customWidth="1"/>
    <col min="12294" max="12294" width="12.7109375" style="29" customWidth="1"/>
    <col min="12295" max="12295" width="9.140625" style="29" customWidth="1"/>
    <col min="12296" max="12542" width="9.140625" style="29"/>
    <col min="12543" max="12543" width="4.5703125" style="29" customWidth="1"/>
    <col min="12544" max="12544" width="21" style="29" customWidth="1"/>
    <col min="12545" max="12545" width="0" style="29" hidden="1" customWidth="1"/>
    <col min="12546" max="12546" width="10" style="29" customWidth="1"/>
    <col min="12547" max="12547" width="10.85546875" style="29" customWidth="1"/>
    <col min="12548" max="12548" width="11.85546875" style="29" customWidth="1"/>
    <col min="12549" max="12549" width="9.85546875" style="29" customWidth="1"/>
    <col min="12550" max="12550" width="12.7109375" style="29" customWidth="1"/>
    <col min="12551" max="12551" width="9.140625" style="29" customWidth="1"/>
    <col min="12552" max="12798" width="9.140625" style="29"/>
    <col min="12799" max="12799" width="4.5703125" style="29" customWidth="1"/>
    <col min="12800" max="12800" width="21" style="29" customWidth="1"/>
    <col min="12801" max="12801" width="0" style="29" hidden="1" customWidth="1"/>
    <col min="12802" max="12802" width="10" style="29" customWidth="1"/>
    <col min="12803" max="12803" width="10.85546875" style="29" customWidth="1"/>
    <col min="12804" max="12804" width="11.85546875" style="29" customWidth="1"/>
    <col min="12805" max="12805" width="9.85546875" style="29" customWidth="1"/>
    <col min="12806" max="12806" width="12.7109375" style="29" customWidth="1"/>
    <col min="12807" max="12807" width="9.140625" style="29" customWidth="1"/>
    <col min="12808" max="13054" width="9.140625" style="29"/>
    <col min="13055" max="13055" width="4.5703125" style="29" customWidth="1"/>
    <col min="13056" max="13056" width="21" style="29" customWidth="1"/>
    <col min="13057" max="13057" width="0" style="29" hidden="1" customWidth="1"/>
    <col min="13058" max="13058" width="10" style="29" customWidth="1"/>
    <col min="13059" max="13059" width="10.85546875" style="29" customWidth="1"/>
    <col min="13060" max="13060" width="11.85546875" style="29" customWidth="1"/>
    <col min="13061" max="13061" width="9.85546875" style="29" customWidth="1"/>
    <col min="13062" max="13062" width="12.7109375" style="29" customWidth="1"/>
    <col min="13063" max="13063" width="9.140625" style="29" customWidth="1"/>
    <col min="13064" max="13310" width="9.140625" style="29"/>
    <col min="13311" max="13311" width="4.5703125" style="29" customWidth="1"/>
    <col min="13312" max="13312" width="21" style="29" customWidth="1"/>
    <col min="13313" max="13313" width="0" style="29" hidden="1" customWidth="1"/>
    <col min="13314" max="13314" width="10" style="29" customWidth="1"/>
    <col min="13315" max="13315" width="10.85546875" style="29" customWidth="1"/>
    <col min="13316" max="13316" width="11.85546875" style="29" customWidth="1"/>
    <col min="13317" max="13317" width="9.85546875" style="29" customWidth="1"/>
    <col min="13318" max="13318" width="12.7109375" style="29" customWidth="1"/>
    <col min="13319" max="13319" width="9.140625" style="29" customWidth="1"/>
    <col min="13320" max="13566" width="9.140625" style="29"/>
    <col min="13567" max="13567" width="4.5703125" style="29" customWidth="1"/>
    <col min="13568" max="13568" width="21" style="29" customWidth="1"/>
    <col min="13569" max="13569" width="0" style="29" hidden="1" customWidth="1"/>
    <col min="13570" max="13570" width="10" style="29" customWidth="1"/>
    <col min="13571" max="13571" width="10.85546875" style="29" customWidth="1"/>
    <col min="13572" max="13572" width="11.85546875" style="29" customWidth="1"/>
    <col min="13573" max="13573" width="9.85546875" style="29" customWidth="1"/>
    <col min="13574" max="13574" width="12.7109375" style="29" customWidth="1"/>
    <col min="13575" max="13575" width="9.140625" style="29" customWidth="1"/>
    <col min="13576" max="13822" width="9.140625" style="29"/>
    <col min="13823" max="13823" width="4.5703125" style="29" customWidth="1"/>
    <col min="13824" max="13824" width="21" style="29" customWidth="1"/>
    <col min="13825" max="13825" width="0" style="29" hidden="1" customWidth="1"/>
    <col min="13826" max="13826" width="10" style="29" customWidth="1"/>
    <col min="13827" max="13827" width="10.85546875" style="29" customWidth="1"/>
    <col min="13828" max="13828" width="11.85546875" style="29" customWidth="1"/>
    <col min="13829" max="13829" width="9.85546875" style="29" customWidth="1"/>
    <col min="13830" max="13830" width="12.7109375" style="29" customWidth="1"/>
    <col min="13831" max="13831" width="9.140625" style="29" customWidth="1"/>
    <col min="13832" max="14078" width="9.140625" style="29"/>
    <col min="14079" max="14079" width="4.5703125" style="29" customWidth="1"/>
    <col min="14080" max="14080" width="21" style="29" customWidth="1"/>
    <col min="14081" max="14081" width="0" style="29" hidden="1" customWidth="1"/>
    <col min="14082" max="14082" width="10" style="29" customWidth="1"/>
    <col min="14083" max="14083" width="10.85546875" style="29" customWidth="1"/>
    <col min="14084" max="14084" width="11.85546875" style="29" customWidth="1"/>
    <col min="14085" max="14085" width="9.85546875" style="29" customWidth="1"/>
    <col min="14086" max="14086" width="12.7109375" style="29" customWidth="1"/>
    <col min="14087" max="14087" width="9.140625" style="29" customWidth="1"/>
    <col min="14088" max="14334" width="9.140625" style="29"/>
    <col min="14335" max="14335" width="4.5703125" style="29" customWidth="1"/>
    <col min="14336" max="14336" width="21" style="29" customWidth="1"/>
    <col min="14337" max="14337" width="0" style="29" hidden="1" customWidth="1"/>
    <col min="14338" max="14338" width="10" style="29" customWidth="1"/>
    <col min="14339" max="14339" width="10.85546875" style="29" customWidth="1"/>
    <col min="14340" max="14340" width="11.85546875" style="29" customWidth="1"/>
    <col min="14341" max="14341" width="9.85546875" style="29" customWidth="1"/>
    <col min="14342" max="14342" width="12.7109375" style="29" customWidth="1"/>
    <col min="14343" max="14343" width="9.140625" style="29" customWidth="1"/>
    <col min="14344" max="14590" width="9.140625" style="29"/>
    <col min="14591" max="14591" width="4.5703125" style="29" customWidth="1"/>
    <col min="14592" max="14592" width="21" style="29" customWidth="1"/>
    <col min="14593" max="14593" width="0" style="29" hidden="1" customWidth="1"/>
    <col min="14594" max="14594" width="10" style="29" customWidth="1"/>
    <col min="14595" max="14595" width="10.85546875" style="29" customWidth="1"/>
    <col min="14596" max="14596" width="11.85546875" style="29" customWidth="1"/>
    <col min="14597" max="14597" width="9.85546875" style="29" customWidth="1"/>
    <col min="14598" max="14598" width="12.7109375" style="29" customWidth="1"/>
    <col min="14599" max="14599" width="9.140625" style="29" customWidth="1"/>
    <col min="14600" max="14846" width="9.140625" style="29"/>
    <col min="14847" max="14847" width="4.5703125" style="29" customWidth="1"/>
    <col min="14848" max="14848" width="21" style="29" customWidth="1"/>
    <col min="14849" max="14849" width="0" style="29" hidden="1" customWidth="1"/>
    <col min="14850" max="14850" width="10" style="29" customWidth="1"/>
    <col min="14851" max="14851" width="10.85546875" style="29" customWidth="1"/>
    <col min="14852" max="14852" width="11.85546875" style="29" customWidth="1"/>
    <col min="14853" max="14853" width="9.85546875" style="29" customWidth="1"/>
    <col min="14854" max="14854" width="12.7109375" style="29" customWidth="1"/>
    <col min="14855" max="14855" width="9.140625" style="29" customWidth="1"/>
    <col min="14856" max="15102" width="9.140625" style="29"/>
    <col min="15103" max="15103" width="4.5703125" style="29" customWidth="1"/>
    <col min="15104" max="15104" width="21" style="29" customWidth="1"/>
    <col min="15105" max="15105" width="0" style="29" hidden="1" customWidth="1"/>
    <col min="15106" max="15106" width="10" style="29" customWidth="1"/>
    <col min="15107" max="15107" width="10.85546875" style="29" customWidth="1"/>
    <col min="15108" max="15108" width="11.85546875" style="29" customWidth="1"/>
    <col min="15109" max="15109" width="9.85546875" style="29" customWidth="1"/>
    <col min="15110" max="15110" width="12.7109375" style="29" customWidth="1"/>
    <col min="15111" max="15111" width="9.140625" style="29" customWidth="1"/>
    <col min="15112" max="15358" width="9.140625" style="29"/>
    <col min="15359" max="15359" width="4.5703125" style="29" customWidth="1"/>
    <col min="15360" max="15360" width="21" style="29" customWidth="1"/>
    <col min="15361" max="15361" width="0" style="29" hidden="1" customWidth="1"/>
    <col min="15362" max="15362" width="10" style="29" customWidth="1"/>
    <col min="15363" max="15363" width="10.85546875" style="29" customWidth="1"/>
    <col min="15364" max="15364" width="11.85546875" style="29" customWidth="1"/>
    <col min="15365" max="15365" width="9.85546875" style="29" customWidth="1"/>
    <col min="15366" max="15366" width="12.7109375" style="29" customWidth="1"/>
    <col min="15367" max="15367" width="9.140625" style="29" customWidth="1"/>
    <col min="15368" max="15614" width="9.140625" style="29"/>
    <col min="15615" max="15615" width="4.5703125" style="29" customWidth="1"/>
    <col min="15616" max="15616" width="21" style="29" customWidth="1"/>
    <col min="15617" max="15617" width="0" style="29" hidden="1" customWidth="1"/>
    <col min="15618" max="15618" width="10" style="29" customWidth="1"/>
    <col min="15619" max="15619" width="10.85546875" style="29" customWidth="1"/>
    <col min="15620" max="15620" width="11.85546875" style="29" customWidth="1"/>
    <col min="15621" max="15621" width="9.85546875" style="29" customWidth="1"/>
    <col min="15622" max="15622" width="12.7109375" style="29" customWidth="1"/>
    <col min="15623" max="15623" width="9.140625" style="29" customWidth="1"/>
    <col min="15624" max="15870" width="9.140625" style="29"/>
    <col min="15871" max="15871" width="4.5703125" style="29" customWidth="1"/>
    <col min="15872" max="15872" width="21" style="29" customWidth="1"/>
    <col min="15873" max="15873" width="0" style="29" hidden="1" customWidth="1"/>
    <col min="15874" max="15874" width="10" style="29" customWidth="1"/>
    <col min="15875" max="15875" width="10.85546875" style="29" customWidth="1"/>
    <col min="15876" max="15876" width="11.85546875" style="29" customWidth="1"/>
    <col min="15877" max="15877" width="9.85546875" style="29" customWidth="1"/>
    <col min="15878" max="15878" width="12.7109375" style="29" customWidth="1"/>
    <col min="15879" max="15879" width="9.140625" style="29" customWidth="1"/>
    <col min="15880" max="16126" width="9.140625" style="29"/>
    <col min="16127" max="16127" width="4.5703125" style="29" customWidth="1"/>
    <col min="16128" max="16128" width="21" style="29" customWidth="1"/>
    <col min="16129" max="16129" width="0" style="29" hidden="1" customWidth="1"/>
    <col min="16130" max="16130" width="10" style="29" customWidth="1"/>
    <col min="16131" max="16131" width="10.85546875" style="29" customWidth="1"/>
    <col min="16132" max="16132" width="11.85546875" style="29" customWidth="1"/>
    <col min="16133" max="16133" width="9.85546875" style="29" customWidth="1"/>
    <col min="16134" max="16134" width="12.7109375" style="29" customWidth="1"/>
    <col min="16135" max="16135" width="9.140625" style="29" customWidth="1"/>
    <col min="16136" max="16381" width="9.140625" style="29"/>
    <col min="16382" max="16384" width="9.140625" style="29" customWidth="1"/>
  </cols>
  <sheetData>
    <row r="1" spans="1:11">
      <c r="A1" s="38" t="s">
        <v>0</v>
      </c>
      <c r="F1" s="81" t="s">
        <v>50</v>
      </c>
    </row>
    <row r="2" spans="1:11">
      <c r="A2" s="39" t="s">
        <v>2</v>
      </c>
      <c r="B2" s="38" t="s">
        <v>51</v>
      </c>
    </row>
    <row r="3" spans="1:11">
      <c r="A3" s="39" t="s">
        <v>4</v>
      </c>
      <c r="B3" s="38" t="s">
        <v>262</v>
      </c>
    </row>
    <row r="4" spans="1:11">
      <c r="A4" s="39"/>
      <c r="B4" s="38"/>
    </row>
    <row r="5" spans="1:11" ht="18.75">
      <c r="A5" s="633" t="s">
        <v>53</v>
      </c>
      <c r="B5" s="633"/>
      <c r="C5" s="633"/>
      <c r="D5" s="633"/>
      <c r="E5" s="633"/>
      <c r="F5" s="633"/>
      <c r="G5" s="633"/>
    </row>
    <row r="6" spans="1:11" ht="18.75">
      <c r="A6" s="633" t="s">
        <v>311</v>
      </c>
      <c r="B6" s="633"/>
      <c r="C6" s="633"/>
      <c r="D6" s="633"/>
      <c r="E6" s="633"/>
      <c r="F6" s="633"/>
      <c r="G6" s="633"/>
    </row>
    <row r="8" spans="1:11" ht="32.25" customHeight="1">
      <c r="A8" s="634" t="s">
        <v>8</v>
      </c>
      <c r="B8" s="634" t="s">
        <v>9</v>
      </c>
      <c r="C8" s="634" t="s">
        <v>54</v>
      </c>
      <c r="D8" s="634" t="s">
        <v>55</v>
      </c>
      <c r="E8" s="634" t="s">
        <v>56</v>
      </c>
      <c r="F8" s="634" t="s">
        <v>57</v>
      </c>
      <c r="G8" s="634" t="s">
        <v>58</v>
      </c>
      <c r="H8" s="632"/>
    </row>
    <row r="9" spans="1:11" ht="55.5" customHeight="1">
      <c r="A9" s="635"/>
      <c r="B9" s="635"/>
      <c r="C9" s="635"/>
      <c r="D9" s="635"/>
      <c r="E9" s="635"/>
      <c r="F9" s="635"/>
      <c r="G9" s="635"/>
      <c r="H9" s="632"/>
    </row>
    <row r="10" spans="1:11" ht="24.75" customHeight="1">
      <c r="A10" s="345">
        <v>1</v>
      </c>
      <c r="B10" s="346" t="s">
        <v>69</v>
      </c>
      <c r="C10" s="42"/>
      <c r="D10" s="349">
        <f>'Mau 1 KI'!H10</f>
        <v>-1.8199999999999932</v>
      </c>
      <c r="E10" s="349">
        <f>'Mau 1 KII'!H10</f>
        <v>0</v>
      </c>
      <c r="F10" s="60">
        <f t="shared" ref="F10:F22" si="0">E10+D10</f>
        <v>-1.8199999999999932</v>
      </c>
      <c r="G10" s="60"/>
      <c r="H10" s="83"/>
      <c r="K10" s="78"/>
    </row>
    <row r="11" spans="1:11" ht="24.75" customHeight="1">
      <c r="A11" s="345">
        <v>2</v>
      </c>
      <c r="B11" s="346" t="s">
        <v>308</v>
      </c>
      <c r="C11" s="42"/>
      <c r="D11" s="349">
        <f>'Mau 1 KI'!H11</f>
        <v>-1.4000000000000057</v>
      </c>
      <c r="E11" s="349">
        <f>'Mau 1 KII'!H11</f>
        <v>19.288636363636328</v>
      </c>
      <c r="F11" s="60">
        <f t="shared" si="0"/>
        <v>17.888636363636323</v>
      </c>
      <c r="G11" s="60"/>
      <c r="H11" s="83"/>
      <c r="K11" s="78"/>
    </row>
    <row r="12" spans="1:11" ht="24.75" customHeight="1">
      <c r="A12" s="345">
        <v>3</v>
      </c>
      <c r="B12" s="346" t="s">
        <v>129</v>
      </c>
      <c r="C12" s="42"/>
      <c r="D12" s="349">
        <f>'Mau 1 KI'!H12</f>
        <v>-15.699999999999989</v>
      </c>
      <c r="E12" s="349">
        <f>'Mau 1 KII'!H12</f>
        <v>20.399999999999977</v>
      </c>
      <c r="F12" s="60">
        <f t="shared" si="0"/>
        <v>4.6999999999999886</v>
      </c>
      <c r="G12" s="60"/>
      <c r="H12" s="83"/>
      <c r="K12" s="78"/>
    </row>
    <row r="13" spans="1:11" ht="24.75" customHeight="1">
      <c r="A13" s="345">
        <v>4</v>
      </c>
      <c r="B13" s="346" t="s">
        <v>130</v>
      </c>
      <c r="C13" s="42"/>
      <c r="D13" s="349">
        <f>'Mau 1 KI'!H13</f>
        <v>-23.199999999999989</v>
      </c>
      <c r="E13" s="349">
        <f>'Mau 1 KII'!H13</f>
        <v>6.6999999999999886</v>
      </c>
      <c r="F13" s="60">
        <f t="shared" si="0"/>
        <v>-16.5</v>
      </c>
      <c r="G13" s="60"/>
      <c r="H13" s="83"/>
      <c r="K13" s="78"/>
    </row>
    <row r="14" spans="1:11" ht="24.75" customHeight="1">
      <c r="A14" s="345">
        <v>5</v>
      </c>
      <c r="B14" s="346" t="s">
        <v>359</v>
      </c>
      <c r="C14" s="42"/>
      <c r="D14" s="349">
        <f>'Mau 1 KI'!H14</f>
        <v>56.699999999999989</v>
      </c>
      <c r="E14" s="349">
        <f>'Mau 1 KII'!H14</f>
        <v>-56.699999999999989</v>
      </c>
      <c r="F14" s="60">
        <f t="shared" si="0"/>
        <v>0</v>
      </c>
      <c r="G14" s="60"/>
      <c r="H14" s="83"/>
      <c r="K14" s="78"/>
    </row>
    <row r="15" spans="1:11" ht="24.75" customHeight="1">
      <c r="A15" s="345">
        <v>6</v>
      </c>
      <c r="B15" s="346" t="s">
        <v>192</v>
      </c>
      <c r="C15" s="42"/>
      <c r="D15" s="349">
        <f>'Mau 1 KI'!H15</f>
        <v>-36.403333333333336</v>
      </c>
      <c r="E15" s="349">
        <f>'Mau 1 KII'!H15</f>
        <v>36.399999999999977</v>
      </c>
      <c r="F15" s="60">
        <f t="shared" si="0"/>
        <v>-3.3333333333587234E-3</v>
      </c>
      <c r="G15" s="60"/>
      <c r="H15" s="83"/>
      <c r="K15" s="78"/>
    </row>
    <row r="16" spans="1:11" ht="24.75" customHeight="1">
      <c r="A16" s="345">
        <v>7</v>
      </c>
      <c r="B16" s="346" t="s">
        <v>360</v>
      </c>
      <c r="C16" s="42"/>
      <c r="D16" s="349">
        <f>'Mau 1 KI'!H16</f>
        <v>-22.03</v>
      </c>
      <c r="E16" s="349">
        <f>'Mau 1 KII'!H16</f>
        <v>8.1000000000000227</v>
      </c>
      <c r="F16" s="60">
        <f t="shared" si="0"/>
        <v>-13.929999999999978</v>
      </c>
      <c r="G16" s="60"/>
      <c r="H16" s="83"/>
      <c r="K16" s="78"/>
    </row>
    <row r="17" spans="1:11" s="235" customFormat="1" ht="24.75" customHeight="1">
      <c r="A17" s="345">
        <v>8</v>
      </c>
      <c r="B17" s="346" t="s">
        <v>134</v>
      </c>
      <c r="C17" s="42"/>
      <c r="D17" s="349">
        <f>'Mau 1 KI'!H17</f>
        <v>38.399999999999977</v>
      </c>
      <c r="E17" s="349">
        <f>'Mau 1 KII'!H17</f>
        <v>-30</v>
      </c>
      <c r="F17" s="60">
        <f t="shared" si="0"/>
        <v>8.3999999999999773</v>
      </c>
      <c r="G17" s="60"/>
      <c r="H17" s="234"/>
      <c r="K17" s="243"/>
    </row>
    <row r="18" spans="1:11" ht="24.75" customHeight="1">
      <c r="A18" s="345">
        <v>9</v>
      </c>
      <c r="B18" s="346" t="s">
        <v>135</v>
      </c>
      <c r="C18" s="42"/>
      <c r="D18" s="349">
        <f>'Mau 1 KI'!H18</f>
        <v>-29.400000000000006</v>
      </c>
      <c r="E18" s="349">
        <f>'Mau 1 KII'!H18</f>
        <v>29.399999999999977</v>
      </c>
      <c r="F18" s="60">
        <f t="shared" si="0"/>
        <v>-2.8421709430404007E-14</v>
      </c>
      <c r="G18" s="60"/>
      <c r="K18" s="78"/>
    </row>
    <row r="19" spans="1:11" ht="24.75" customHeight="1">
      <c r="A19" s="345">
        <v>10</v>
      </c>
      <c r="B19" s="346" t="s">
        <v>260</v>
      </c>
      <c r="C19" s="42"/>
      <c r="D19" s="349">
        <f>'Mau 1 KI'!H19</f>
        <v>-78.730000000000018</v>
      </c>
      <c r="E19" s="349">
        <f>'Mau 1 KII'!H19</f>
        <v>63</v>
      </c>
      <c r="F19" s="60">
        <f t="shared" si="0"/>
        <v>-15.730000000000018</v>
      </c>
      <c r="G19" s="60"/>
      <c r="K19" s="78"/>
    </row>
    <row r="20" spans="1:11" ht="24.75" customHeight="1">
      <c r="A20" s="345">
        <v>11</v>
      </c>
      <c r="B20" s="346" t="s">
        <v>316</v>
      </c>
      <c r="C20" s="42"/>
      <c r="D20" s="349">
        <f>'Mau 1 KI'!H21</f>
        <v>-28.25</v>
      </c>
      <c r="E20" s="349">
        <f>'Mau 1 KII'!H20</f>
        <v>28.25</v>
      </c>
      <c r="F20" s="60">
        <f>E20+D20</f>
        <v>0</v>
      </c>
      <c r="G20" s="60"/>
      <c r="K20" s="78"/>
    </row>
    <row r="21" spans="1:11" ht="24.75" customHeight="1">
      <c r="A21" s="345">
        <v>12</v>
      </c>
      <c r="B21" s="346" t="s">
        <v>337</v>
      </c>
      <c r="C21" s="42"/>
      <c r="D21" s="349">
        <v>0</v>
      </c>
      <c r="E21" s="349">
        <f>'Mau 1 KII'!H21</f>
        <v>-6.9636363636363683</v>
      </c>
      <c r="F21" s="60">
        <f t="shared" si="0"/>
        <v>-6.9636363636363683</v>
      </c>
      <c r="G21" s="60"/>
      <c r="K21" s="78"/>
    </row>
    <row r="22" spans="1:11" ht="24.75" customHeight="1">
      <c r="A22" s="347">
        <v>13</v>
      </c>
      <c r="B22" s="348" t="s">
        <v>440</v>
      </c>
      <c r="C22" s="56"/>
      <c r="D22" s="350">
        <f>'Mau 1 KI'!H20</f>
        <v>-85.454545454545453</v>
      </c>
      <c r="E22" s="350">
        <v>0</v>
      </c>
      <c r="F22" s="88">
        <f t="shared" si="0"/>
        <v>-85.454545454545453</v>
      </c>
      <c r="G22" s="88"/>
      <c r="K22" s="78"/>
    </row>
    <row r="23" spans="1:11" s="2" customFormat="1" ht="26.25" customHeight="1">
      <c r="A23" s="43"/>
      <c r="B23" s="44" t="s">
        <v>19</v>
      </c>
      <c r="C23" s="43">
        <f>SUM(C9:C18)</f>
        <v>0</v>
      </c>
      <c r="D23" s="351">
        <f>SUM(D10:D22)</f>
        <v>-227.28787878787881</v>
      </c>
      <c r="E23" s="351">
        <f>SUM(E10:E22)</f>
        <v>117.87499999999991</v>
      </c>
      <c r="F23" s="351">
        <f>SUM(F10:F22)</f>
        <v>-109.41287878787891</v>
      </c>
      <c r="G23" s="44"/>
      <c r="I23" s="77"/>
      <c r="J23" s="77"/>
    </row>
    <row r="24" spans="1:11" ht="17.25" customHeight="1"/>
    <row r="25" spans="1:11" s="45" customFormat="1" ht="17.25" customHeight="1">
      <c r="A25" s="29"/>
      <c r="B25" s="29"/>
      <c r="C25" s="29"/>
      <c r="D25" s="636" t="s">
        <v>314</v>
      </c>
      <c r="E25" s="636"/>
      <c r="F25" s="636"/>
      <c r="G25" s="636"/>
      <c r="H25" s="46"/>
    </row>
    <row r="26" spans="1:11" s="45" customFormat="1" ht="16.5">
      <c r="A26" s="631" t="s">
        <v>448</v>
      </c>
      <c r="B26" s="631"/>
      <c r="C26" s="47"/>
      <c r="D26" s="631" t="s">
        <v>416</v>
      </c>
      <c r="E26" s="631"/>
      <c r="F26" s="631"/>
      <c r="G26" s="631"/>
      <c r="H26" s="631"/>
    </row>
    <row r="27" spans="1:11" s="45" customFormat="1" ht="16.5">
      <c r="A27" s="29"/>
      <c r="B27" s="29"/>
      <c r="C27" s="29"/>
      <c r="D27" s="47"/>
      <c r="E27" s="29"/>
      <c r="F27" s="29"/>
      <c r="G27" s="29"/>
      <c r="H27" s="47"/>
    </row>
    <row r="28" spans="1:11" s="45" customFormat="1" ht="16.5">
      <c r="A28" s="29"/>
      <c r="B28" s="29"/>
      <c r="C28" s="29"/>
      <c r="D28" s="47"/>
      <c r="E28" s="29"/>
      <c r="F28" s="29"/>
      <c r="G28" s="29"/>
      <c r="H28" s="47"/>
    </row>
    <row r="29" spans="1:11" s="45" customFormat="1" ht="16.5">
      <c r="A29" s="29"/>
      <c r="B29" s="29"/>
      <c r="C29" s="29"/>
      <c r="D29" s="29"/>
      <c r="E29" s="29"/>
      <c r="F29" s="29"/>
      <c r="G29" s="29"/>
      <c r="H29" s="29"/>
    </row>
    <row r="30" spans="1:11" s="45" customFormat="1" ht="16.5">
      <c r="A30" s="29"/>
      <c r="B30" s="29"/>
      <c r="C30" s="29"/>
      <c r="D30" s="29"/>
      <c r="E30" s="29"/>
      <c r="F30" s="29"/>
      <c r="G30" s="29"/>
      <c r="H30" s="29"/>
    </row>
    <row r="31" spans="1:11" s="45" customFormat="1" ht="16.5">
      <c r="A31" s="631" t="s">
        <v>68</v>
      </c>
      <c r="B31" s="631"/>
      <c r="C31" s="631"/>
      <c r="D31" s="631" t="s">
        <v>308</v>
      </c>
      <c r="E31" s="631"/>
      <c r="F31" s="631"/>
      <c r="G31" s="631"/>
      <c r="H31" s="631"/>
    </row>
    <row r="32" spans="1:11" s="45" customFormat="1" ht="16.5">
      <c r="A32" s="515"/>
      <c r="B32" s="515"/>
      <c r="C32" s="515"/>
      <c r="D32" s="515"/>
      <c r="E32" s="515"/>
      <c r="F32" s="515"/>
      <c r="G32" s="515"/>
      <c r="H32" s="515"/>
    </row>
    <row r="33" spans="1:8" s="45" customFormat="1" ht="16.5">
      <c r="A33" s="631" t="s">
        <v>25</v>
      </c>
      <c r="B33" s="631"/>
      <c r="C33" s="631"/>
      <c r="E33" s="631" t="s">
        <v>451</v>
      </c>
      <c r="F33" s="631"/>
      <c r="G33" s="631"/>
      <c r="H33" s="47"/>
    </row>
    <row r="34" spans="1:8" s="45" customFormat="1" ht="16.5">
      <c r="A34" s="29"/>
      <c r="B34" s="29"/>
      <c r="C34" s="29"/>
      <c r="D34" s="29"/>
      <c r="E34" s="29"/>
      <c r="F34" s="29"/>
      <c r="G34" s="29"/>
      <c r="H34" s="29"/>
    </row>
    <row r="39" spans="1:8">
      <c r="D39" s="47"/>
      <c r="E39" s="631" t="s">
        <v>449</v>
      </c>
      <c r="F39" s="631"/>
      <c r="G39" s="631"/>
      <c r="H39" s="47"/>
    </row>
  </sheetData>
  <mergeCells count="18">
    <mergeCell ref="A31:C31"/>
    <mergeCell ref="D31:H31"/>
    <mergeCell ref="A33:C33"/>
    <mergeCell ref="E39:G39"/>
    <mergeCell ref="E33:G33"/>
    <mergeCell ref="D26:H26"/>
    <mergeCell ref="H8:H9"/>
    <mergeCell ref="A5:G5"/>
    <mergeCell ref="A6:G6"/>
    <mergeCell ref="A8:A9"/>
    <mergeCell ref="B8:B9"/>
    <mergeCell ref="C8:C9"/>
    <mergeCell ref="D8:D9"/>
    <mergeCell ref="F8:F9"/>
    <mergeCell ref="G8:G9"/>
    <mergeCell ref="E8:E9"/>
    <mergeCell ref="A26:B26"/>
    <mergeCell ref="D25:G25"/>
  </mergeCells>
  <pageMargins left="0.67" right="0.18" top="0.3" bottom="0.2" header="0.2" footer="0.16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3" zoomScale="85" zoomScaleNormal="85" workbookViewId="0">
      <selection activeCell="A24" sqref="A24:XFD24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51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361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42.75" customHeight="1">
      <c r="A15" s="448">
        <v>1</v>
      </c>
      <c r="B15" s="458" t="s">
        <v>277</v>
      </c>
      <c r="C15" s="450" t="s">
        <v>350</v>
      </c>
      <c r="D15" s="450">
        <v>2</v>
      </c>
      <c r="E15" s="462">
        <v>22</v>
      </c>
      <c r="F15" s="463">
        <v>28</v>
      </c>
      <c r="G15" s="452">
        <v>4</v>
      </c>
      <c r="H15" s="452">
        <f>D15*2</f>
        <v>4</v>
      </c>
      <c r="I15" s="453">
        <f>IF(E15&lt;=40,1,IF(E15&lt;51,1.1,IF(E15&lt;61,1.2,IF(E15&lt;71,1.3,IF(E15&lt;81,1.4,IF(E15&lt;91,1.5,1.6))))))</f>
        <v>1</v>
      </c>
      <c r="J15" s="454">
        <v>0.5</v>
      </c>
      <c r="K15" s="455">
        <v>0.75</v>
      </c>
      <c r="L15" s="455">
        <v>1</v>
      </c>
      <c r="M15" s="531">
        <v>33</v>
      </c>
      <c r="N15" s="4">
        <f>49.5*1.2</f>
        <v>59.4</v>
      </c>
    </row>
    <row r="16" spans="1:17" s="4" customFormat="1" ht="40.5" customHeight="1">
      <c r="A16" s="448">
        <v>2</v>
      </c>
      <c r="B16" s="458" t="s">
        <v>278</v>
      </c>
      <c r="C16" s="450" t="s">
        <v>350</v>
      </c>
      <c r="D16" s="450">
        <f>F16/15</f>
        <v>3</v>
      </c>
      <c r="E16" s="462">
        <v>34</v>
      </c>
      <c r="F16" s="463">
        <v>45</v>
      </c>
      <c r="G16" s="452"/>
      <c r="H16" s="452">
        <f>D16*2</f>
        <v>6</v>
      </c>
      <c r="I16" s="453">
        <f>IF(E16&lt;=40,1,IF(E16&lt;51,1.1,IF(E16&lt;61,1.2,IF(E16&lt;71,1.3,IF(E16&lt;81,1.4,IF(E16&lt;91,1.5,1.6))))))</f>
        <v>1</v>
      </c>
      <c r="J16" s="454"/>
      <c r="K16" s="455">
        <v>0.75</v>
      </c>
      <c r="L16" s="454">
        <v>1</v>
      </c>
      <c r="M16" s="531">
        <f>(F16*I16+H16*K16)*L16</f>
        <v>49.5</v>
      </c>
      <c r="Q16" s="4" t="s">
        <v>225</v>
      </c>
    </row>
    <row r="17" spans="1:14" s="4" customFormat="1" ht="38.25" customHeight="1">
      <c r="A17" s="448">
        <v>3</v>
      </c>
      <c r="B17" s="458" t="s">
        <v>462</v>
      </c>
      <c r="C17" s="448" t="s">
        <v>351</v>
      </c>
      <c r="D17" s="448">
        <v>2</v>
      </c>
      <c r="E17" s="448">
        <v>16</v>
      </c>
      <c r="F17" s="451"/>
      <c r="G17" s="451"/>
      <c r="H17" s="451"/>
      <c r="I17" s="448">
        <v>20</v>
      </c>
      <c r="J17" s="451"/>
      <c r="K17" s="451"/>
      <c r="L17" s="454">
        <v>1</v>
      </c>
      <c r="M17" s="457">
        <f>I17*D17</f>
        <v>40</v>
      </c>
    </row>
    <row r="18" spans="1:14" s="4" customFormat="1" ht="23.25" customHeight="1">
      <c r="A18" s="671" t="s">
        <v>184</v>
      </c>
      <c r="B18" s="672"/>
      <c r="C18" s="672"/>
      <c r="D18" s="672"/>
      <c r="E18" s="672"/>
      <c r="F18" s="672"/>
      <c r="G18" s="672"/>
      <c r="H18" s="672"/>
      <c r="I18" s="672"/>
      <c r="J18" s="672"/>
      <c r="K18" s="673"/>
      <c r="L18" s="317"/>
      <c r="M18" s="529">
        <f>SUM(M15:M17)</f>
        <v>122.5</v>
      </c>
    </row>
    <row r="19" spans="1:14" s="4" customFormat="1" ht="22.5" customHeight="1">
      <c r="A19" s="10" t="s">
        <v>167</v>
      </c>
      <c r="B19" s="11"/>
      <c r="C19" s="316"/>
      <c r="D19" s="316"/>
      <c r="E19" s="11"/>
      <c r="F19" s="11"/>
      <c r="G19" s="11"/>
      <c r="H19" s="11"/>
      <c r="I19" s="11"/>
      <c r="J19" s="11"/>
      <c r="K19" s="11"/>
      <c r="L19" s="11"/>
      <c r="M19" s="74"/>
    </row>
    <row r="20" spans="1:14" s="4" customFormat="1" ht="22.5" customHeight="1">
      <c r="A20" s="323">
        <v>1</v>
      </c>
      <c r="B20" s="336" t="s">
        <v>182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9">
        <f>'Mẫu 3 kỳ II'!E12</f>
        <v>27.1</v>
      </c>
    </row>
    <row r="21" spans="1:14" s="4" customFormat="1" ht="30" customHeight="1">
      <c r="A21" s="323">
        <v>2</v>
      </c>
      <c r="B21" s="338" t="s">
        <v>168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7">
        <v>38</v>
      </c>
    </row>
    <row r="22" spans="1:14" s="4" customFormat="1" ht="30" customHeight="1">
      <c r="A22" s="323">
        <v>3</v>
      </c>
      <c r="B22" s="338" t="s">
        <v>226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12.5</v>
      </c>
    </row>
    <row r="23" spans="1:14" s="4" customFormat="1" ht="30" customHeight="1">
      <c r="A23" s="323">
        <v>4</v>
      </c>
      <c r="B23" s="338" t="s">
        <v>317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7">
        <v>56</v>
      </c>
    </row>
    <row r="24" spans="1:14" s="4" customFormat="1" ht="15">
      <c r="A24" s="671" t="s">
        <v>456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SUM(M20:M23)</f>
        <v>133.6</v>
      </c>
    </row>
    <row r="25" spans="1:14" s="4" customFormat="1" ht="15">
      <c r="A25" s="671" t="s">
        <v>169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M18+M24</f>
        <v>256.10000000000002</v>
      </c>
    </row>
    <row r="26" spans="1:14" s="4" customFormat="1" ht="15">
      <c r="C26" s="320"/>
      <c r="D26" s="320"/>
    </row>
    <row r="27" spans="1:14" s="4" customFormat="1" ht="15">
      <c r="A27" s="678" t="str">
        <f>CANAM!D25</f>
        <v>Nam Định, ngày      tháng      năm 2020</v>
      </c>
      <c r="B27" s="678"/>
      <c r="C27" s="678"/>
      <c r="D27" s="678"/>
      <c r="E27" s="678"/>
      <c r="F27" s="678"/>
      <c r="G27" s="678"/>
      <c r="H27" s="678"/>
      <c r="I27" s="678"/>
      <c r="J27" s="678"/>
      <c r="K27" s="678"/>
      <c r="L27" s="678"/>
      <c r="M27" s="678"/>
    </row>
    <row r="28" spans="1:14" s="1" customFormat="1" ht="34.5" customHeight="1">
      <c r="A28" s="674" t="s">
        <v>451</v>
      </c>
      <c r="B28" s="674"/>
      <c r="C28" s="674"/>
      <c r="D28" s="674" t="s">
        <v>448</v>
      </c>
      <c r="E28" s="674"/>
      <c r="F28" s="674"/>
      <c r="G28" s="674"/>
      <c r="H28" s="674"/>
      <c r="I28" s="675" t="s">
        <v>416</v>
      </c>
      <c r="J28" s="675"/>
      <c r="K28" s="675"/>
      <c r="L28" s="675"/>
      <c r="M28" s="675"/>
    </row>
    <row r="32" spans="1:14">
      <c r="N32" s="27"/>
    </row>
    <row r="33" spans="1:14">
      <c r="B33" s="26"/>
      <c r="C33" s="322"/>
      <c r="D33" s="322"/>
      <c r="E33" s="27"/>
      <c r="F33" s="27"/>
      <c r="G33" s="27"/>
      <c r="H33" s="27"/>
      <c r="I33" s="669"/>
      <c r="J33" s="669"/>
      <c r="K33" s="669"/>
      <c r="L33" s="669"/>
      <c r="M33" s="669"/>
      <c r="N33" s="27"/>
    </row>
    <row r="34" spans="1:14">
      <c r="A34" s="631" t="s">
        <v>449</v>
      </c>
      <c r="B34" s="631"/>
      <c r="C34" s="631"/>
      <c r="D34" s="631" t="s">
        <v>68</v>
      </c>
      <c r="E34" s="631"/>
      <c r="F34" s="631"/>
      <c r="G34" s="631"/>
      <c r="H34" s="631"/>
      <c r="I34" s="631" t="s">
        <v>308</v>
      </c>
      <c r="J34" s="631"/>
      <c r="K34" s="631"/>
      <c r="L34" s="631"/>
      <c r="M34" s="631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8"/>
    </row>
  </sheetData>
  <mergeCells count="28">
    <mergeCell ref="D28:H28"/>
    <mergeCell ref="D34:H34"/>
    <mergeCell ref="I33:M33"/>
    <mergeCell ref="A34:C34"/>
    <mergeCell ref="I34:M34"/>
    <mergeCell ref="A28:C28"/>
    <mergeCell ref="I28:M28"/>
    <mergeCell ref="A18:K18"/>
    <mergeCell ref="A24:K24"/>
    <mergeCell ref="A25:K25"/>
    <mergeCell ref="A27:M27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3" zoomScale="85" zoomScaleNormal="85" workbookViewId="0">
      <selection activeCell="E23" sqref="E23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51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187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29.25" customHeight="1">
      <c r="A15" s="323">
        <v>1</v>
      </c>
      <c r="B15" s="343" t="s">
        <v>336</v>
      </c>
      <c r="C15" s="325" t="s">
        <v>350</v>
      </c>
      <c r="D15" s="325">
        <f>F15/15</f>
        <v>2</v>
      </c>
      <c r="E15" s="344">
        <v>1</v>
      </c>
      <c r="F15" s="334">
        <v>30</v>
      </c>
      <c r="G15" s="328"/>
      <c r="H15" s="328"/>
      <c r="I15" s="329">
        <f>IF(E15&lt;=40,1,IF(E15&lt;51,1.1,IF(E15&lt;61,1.2,IF(E15&lt;71,1.3,IF(E15&lt;81,1.4,IF(E15&lt;91,1.5,1.6))))))</f>
        <v>1</v>
      </c>
      <c r="J15" s="330"/>
      <c r="K15" s="331"/>
      <c r="L15" s="331">
        <v>1</v>
      </c>
      <c r="M15" s="488">
        <f t="shared" ref="M15" si="0">(F15*I15+H15*K15)*L15</f>
        <v>30</v>
      </c>
      <c r="N15" s="4">
        <f>49.5*1.2</f>
        <v>59.4</v>
      </c>
    </row>
    <row r="16" spans="1:17" s="4" customFormat="1" ht="40.5" customHeight="1">
      <c r="A16" s="323">
        <v>2</v>
      </c>
      <c r="B16" s="461" t="s">
        <v>279</v>
      </c>
      <c r="C16" s="325" t="s">
        <v>350</v>
      </c>
      <c r="D16" s="341">
        <v>2</v>
      </c>
      <c r="E16" s="326">
        <v>13</v>
      </c>
      <c r="F16" s="460">
        <v>15</v>
      </c>
      <c r="G16" s="328"/>
      <c r="H16" s="328">
        <f>D16*2</f>
        <v>4</v>
      </c>
      <c r="I16" s="329">
        <v>20</v>
      </c>
      <c r="J16" s="330"/>
      <c r="K16" s="331"/>
      <c r="L16" s="330">
        <v>1</v>
      </c>
      <c r="M16" s="488">
        <f>I16*D16</f>
        <v>40</v>
      </c>
      <c r="Q16" s="4" t="s">
        <v>225</v>
      </c>
    </row>
    <row r="17" spans="1:15" s="4" customFormat="1" ht="40.5" customHeight="1">
      <c r="A17" s="323">
        <v>3</v>
      </c>
      <c r="B17" s="461" t="s">
        <v>280</v>
      </c>
      <c r="C17" s="325" t="s">
        <v>350</v>
      </c>
      <c r="D17" s="341">
        <v>3</v>
      </c>
      <c r="E17" s="326">
        <v>15</v>
      </c>
      <c r="F17" s="460">
        <v>13</v>
      </c>
      <c r="G17" s="328"/>
      <c r="H17" s="328">
        <f>D17*2</f>
        <v>6</v>
      </c>
      <c r="I17" s="329">
        <v>20</v>
      </c>
      <c r="J17" s="330"/>
      <c r="K17" s="331"/>
      <c r="L17" s="330">
        <v>1</v>
      </c>
      <c r="M17" s="488">
        <f>I17*D17</f>
        <v>60</v>
      </c>
    </row>
    <row r="18" spans="1:15" s="4" customFormat="1" ht="23.25" customHeight="1">
      <c r="A18" s="671" t="s">
        <v>358</v>
      </c>
      <c r="B18" s="672"/>
      <c r="C18" s="672"/>
      <c r="D18" s="672"/>
      <c r="E18" s="672"/>
      <c r="F18" s="672"/>
      <c r="G18" s="672"/>
      <c r="H18" s="672"/>
      <c r="I18" s="672"/>
      <c r="J18" s="672"/>
      <c r="K18" s="673"/>
      <c r="L18" s="317"/>
      <c r="M18" s="529">
        <f>SUM(M15:M17)</f>
        <v>130</v>
      </c>
    </row>
    <row r="19" spans="1:15" s="4" customFormat="1" ht="22.5" customHeight="1">
      <c r="A19" s="10" t="s">
        <v>167</v>
      </c>
      <c r="B19" s="11"/>
      <c r="C19" s="316"/>
      <c r="D19" s="316"/>
      <c r="E19" s="11"/>
      <c r="F19" s="11"/>
      <c r="G19" s="11"/>
      <c r="H19" s="11"/>
      <c r="I19" s="11"/>
      <c r="J19" s="11"/>
      <c r="K19" s="11"/>
      <c r="L19" s="11"/>
      <c r="M19" s="74"/>
    </row>
    <row r="20" spans="1:15" s="4" customFormat="1" ht="22.5" customHeight="1">
      <c r="A20" s="323">
        <v>1</v>
      </c>
      <c r="B20" s="336" t="s">
        <v>182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9">
        <f>'Mẫu 3 kỳ II'!E14</f>
        <v>23.4</v>
      </c>
    </row>
    <row r="21" spans="1:15" s="4" customFormat="1" ht="22.5" customHeight="1">
      <c r="A21" s="323">
        <v>2</v>
      </c>
      <c r="B21" s="336" t="s">
        <v>481</v>
      </c>
      <c r="C21" s="323"/>
      <c r="D21" s="323"/>
      <c r="E21" s="336"/>
      <c r="F21" s="336"/>
      <c r="G21" s="336"/>
      <c r="H21" s="336"/>
      <c r="I21" s="336"/>
      <c r="J21" s="336"/>
      <c r="K21" s="336"/>
      <c r="L21" s="336"/>
      <c r="M21" s="339">
        <v>1.6</v>
      </c>
      <c r="O21" s="4">
        <v>21</v>
      </c>
    </row>
    <row r="22" spans="1:15" s="4" customFormat="1" ht="30" customHeight="1">
      <c r="A22" s="323">
        <v>3</v>
      </c>
      <c r="B22" s="338" t="s">
        <v>168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7">
        <v>38</v>
      </c>
    </row>
    <row r="23" spans="1:15" s="4" customFormat="1" ht="30" customHeight="1">
      <c r="A23" s="323">
        <v>4</v>
      </c>
      <c r="B23" s="336" t="s">
        <v>246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7">
        <v>25</v>
      </c>
    </row>
    <row r="24" spans="1:15" s="4" customFormat="1" ht="15">
      <c r="A24" s="671" t="s">
        <v>456</v>
      </c>
      <c r="B24" s="672"/>
      <c r="C24" s="672"/>
      <c r="D24" s="672"/>
      <c r="E24" s="672"/>
      <c r="F24" s="672"/>
      <c r="G24" s="672"/>
      <c r="H24" s="672"/>
      <c r="I24" s="672"/>
      <c r="J24" s="672"/>
      <c r="K24" s="673"/>
      <c r="L24" s="317"/>
      <c r="M24" s="73">
        <f>SUM(M20:M23)</f>
        <v>88</v>
      </c>
    </row>
    <row r="25" spans="1:15" s="4" customFormat="1" ht="15">
      <c r="A25" s="671" t="s">
        <v>169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M18+M24</f>
        <v>218</v>
      </c>
    </row>
    <row r="26" spans="1:15" s="4" customFormat="1" ht="15">
      <c r="C26" s="320"/>
      <c r="D26" s="320"/>
    </row>
    <row r="27" spans="1:15" s="4" customFormat="1" ht="15">
      <c r="A27" s="678" t="str">
        <f>CANAM!D25</f>
        <v>Nam Định, ngày      tháng      năm 2020</v>
      </c>
      <c r="B27" s="678"/>
      <c r="C27" s="678"/>
      <c r="D27" s="678"/>
      <c r="E27" s="678"/>
      <c r="F27" s="678"/>
      <c r="G27" s="678"/>
      <c r="H27" s="678"/>
      <c r="I27" s="678"/>
      <c r="J27" s="678"/>
      <c r="K27" s="678"/>
      <c r="L27" s="678"/>
      <c r="M27" s="678"/>
    </row>
    <row r="28" spans="1:15" s="1" customFormat="1" ht="34.5" customHeight="1">
      <c r="A28" s="674" t="s">
        <v>451</v>
      </c>
      <c r="B28" s="674"/>
      <c r="C28" s="674"/>
      <c r="D28" s="674" t="s">
        <v>448</v>
      </c>
      <c r="E28" s="674"/>
      <c r="F28" s="674"/>
      <c r="G28" s="674"/>
      <c r="H28" s="674"/>
      <c r="I28" s="675" t="s">
        <v>416</v>
      </c>
      <c r="J28" s="675"/>
      <c r="K28" s="675"/>
      <c r="L28" s="675"/>
      <c r="M28" s="675"/>
    </row>
    <row r="32" spans="1:15">
      <c r="N32" s="27"/>
    </row>
    <row r="33" spans="1:14">
      <c r="B33" s="26"/>
      <c r="C33" s="322"/>
      <c r="D33" s="322"/>
      <c r="E33" s="27"/>
      <c r="F33" s="27"/>
      <c r="G33" s="27"/>
      <c r="H33" s="27"/>
      <c r="I33" s="669"/>
      <c r="J33" s="669"/>
      <c r="K33" s="669"/>
      <c r="L33" s="669"/>
      <c r="M33" s="669"/>
      <c r="N33" s="27"/>
    </row>
    <row r="34" spans="1:14">
      <c r="A34" s="631" t="s">
        <v>449</v>
      </c>
      <c r="B34" s="631"/>
      <c r="C34" s="631"/>
      <c r="D34" s="315"/>
      <c r="E34" s="631" t="s">
        <v>68</v>
      </c>
      <c r="F34" s="631"/>
      <c r="G34" s="631"/>
      <c r="H34" s="631"/>
      <c r="I34" s="631" t="s">
        <v>308</v>
      </c>
      <c r="J34" s="631"/>
      <c r="K34" s="631"/>
      <c r="L34" s="631"/>
      <c r="M34" s="631"/>
      <c r="N34" s="27"/>
    </row>
    <row r="35" spans="1:14">
      <c r="B35" s="26"/>
      <c r="C35" s="322"/>
      <c r="D35" s="322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8"/>
    </row>
  </sheetData>
  <mergeCells count="28">
    <mergeCell ref="D28:H28"/>
    <mergeCell ref="I33:M33"/>
    <mergeCell ref="A34:C34"/>
    <mergeCell ref="E34:H34"/>
    <mergeCell ref="I34:M34"/>
    <mergeCell ref="A28:C28"/>
    <mergeCell ref="I28:M28"/>
    <mergeCell ref="A18:K18"/>
    <mergeCell ref="A24:K24"/>
    <mergeCell ref="A25:K25"/>
    <mergeCell ref="A27:M27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3" zoomScale="85" zoomScaleNormal="85" workbookViewId="0">
      <selection activeCell="Q22" sqref="Q22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7">
      <c r="A1" s="1" t="s">
        <v>0</v>
      </c>
      <c r="K1" s="2" t="s">
        <v>142</v>
      </c>
    </row>
    <row r="2" spans="1:17">
      <c r="A2" s="3" t="s">
        <v>2</v>
      </c>
      <c r="B2" s="1" t="s">
        <v>51</v>
      </c>
    </row>
    <row r="3" spans="1:17">
      <c r="A3" s="3" t="s">
        <v>4</v>
      </c>
      <c r="B3" s="1" t="s">
        <v>262</v>
      </c>
    </row>
    <row r="4" spans="1:17" ht="10.5" customHeight="1"/>
    <row r="5" spans="1:17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7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7" ht="10.5" customHeight="1"/>
    <row r="8" spans="1:17" s="4" customFormat="1" ht="15">
      <c r="A8" s="4" t="s">
        <v>188</v>
      </c>
      <c r="C8" s="320"/>
      <c r="D8" s="320"/>
      <c r="E8" s="4" t="s">
        <v>178</v>
      </c>
      <c r="I8" s="4" t="s">
        <v>145</v>
      </c>
    </row>
    <row r="9" spans="1:17" s="4" customFormat="1" ht="15">
      <c r="C9" s="320"/>
      <c r="D9" s="320"/>
    </row>
    <row r="10" spans="1:17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7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7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7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7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7" s="4" customFormat="1" ht="29.25" customHeight="1">
      <c r="A15" s="323">
        <v>1</v>
      </c>
      <c r="B15" s="458" t="s">
        <v>282</v>
      </c>
      <c r="C15" s="325" t="s">
        <v>350</v>
      </c>
      <c r="D15" s="325">
        <f>F15/15</f>
        <v>3</v>
      </c>
      <c r="E15" s="327">
        <v>33</v>
      </c>
      <c r="F15" s="334">
        <v>45</v>
      </c>
      <c r="G15" s="328"/>
      <c r="H15" s="328">
        <f>D15*2</f>
        <v>6</v>
      </c>
      <c r="I15" s="329">
        <f>IF(E15&lt;=40,1,IF(E15&lt;51,1.1,IF(E15&lt;61,1.2,IF(E15&lt;71,1.3,IF(E15&lt;81,1.4,IF(E15&lt;91,1.5,1.6))))))</f>
        <v>1</v>
      </c>
      <c r="J15" s="330"/>
      <c r="K15" s="331">
        <v>0.75</v>
      </c>
      <c r="L15" s="331">
        <v>1</v>
      </c>
      <c r="M15" s="488">
        <f t="shared" ref="M15" si="0">(F15*I15+H15*K15)*L15</f>
        <v>49.5</v>
      </c>
      <c r="N15" s="4">
        <f>49.5*1.2</f>
        <v>59.4</v>
      </c>
    </row>
    <row r="16" spans="1:17" s="4" customFormat="1" ht="40.5" customHeight="1">
      <c r="A16" s="323">
        <v>2</v>
      </c>
      <c r="B16" s="459" t="s">
        <v>333</v>
      </c>
      <c r="C16" s="325" t="s">
        <v>350</v>
      </c>
      <c r="D16" s="342">
        <f>F16/15</f>
        <v>1.6666666666666667</v>
      </c>
      <c r="E16" s="327">
        <v>5</v>
      </c>
      <c r="F16" s="460">
        <v>25</v>
      </c>
      <c r="G16" s="328"/>
      <c r="H16" s="328"/>
      <c r="I16" s="329">
        <f>IF(E16&lt;=40,1,IF(E16&lt;51,1.1,IF(E16&lt;61,1.2,IF(E16&lt;71,1.3,IF(E16&lt;81,1.4,IF(E16&lt;91,1.5,1.6))))))</f>
        <v>1</v>
      </c>
      <c r="J16" s="330"/>
      <c r="K16" s="331"/>
      <c r="L16" s="330">
        <v>1</v>
      </c>
      <c r="M16" s="488">
        <f>(F16*I16+H16*K16)*L16</f>
        <v>25</v>
      </c>
      <c r="Q16" s="4" t="s">
        <v>225</v>
      </c>
    </row>
    <row r="17" spans="1:13" s="4" customFormat="1" ht="40.5" customHeight="1">
      <c r="A17" s="323">
        <v>3</v>
      </c>
      <c r="B17" s="458" t="s">
        <v>463</v>
      </c>
      <c r="C17" s="325" t="s">
        <v>351</v>
      </c>
      <c r="D17" s="342">
        <v>2</v>
      </c>
      <c r="E17" s="327">
        <v>20</v>
      </c>
      <c r="F17" s="460"/>
      <c r="G17" s="328"/>
      <c r="H17" s="328"/>
      <c r="I17" s="329">
        <f>IF(E17&lt;21,20,IF(E17&lt;26,22,24))+IF((E17-30)&gt;0, (E17-30)*0.6,0)</f>
        <v>20</v>
      </c>
      <c r="J17" s="330"/>
      <c r="K17" s="331"/>
      <c r="L17" s="330">
        <v>1</v>
      </c>
      <c r="M17" s="488">
        <f>I17*D17</f>
        <v>40</v>
      </c>
    </row>
    <row r="18" spans="1:13" s="4" customFormat="1" ht="40.5" customHeight="1">
      <c r="A18" s="323">
        <v>4</v>
      </c>
      <c r="B18" s="458" t="s">
        <v>281</v>
      </c>
      <c r="C18" s="325" t="s">
        <v>351</v>
      </c>
      <c r="D18" s="342">
        <v>3</v>
      </c>
      <c r="E18" s="327">
        <v>18</v>
      </c>
      <c r="F18" s="460"/>
      <c r="G18" s="328"/>
      <c r="H18" s="328"/>
      <c r="I18" s="329">
        <f>IF(E18&lt;21,20,IF(E18&lt;26,22,24))+IF((E18-30)&gt;0, (E18-30)*0.6,0)</f>
        <v>20</v>
      </c>
      <c r="J18" s="330"/>
      <c r="K18" s="331"/>
      <c r="L18" s="330">
        <v>1</v>
      </c>
      <c r="M18" s="488">
        <f>I18*D18</f>
        <v>60</v>
      </c>
    </row>
    <row r="19" spans="1:13" s="4" customFormat="1" ht="40.5" customHeight="1">
      <c r="A19" s="323">
        <v>5</v>
      </c>
      <c r="B19" s="461" t="s">
        <v>283</v>
      </c>
      <c r="C19" s="325" t="s">
        <v>352</v>
      </c>
      <c r="D19" s="342"/>
      <c r="E19" s="327">
        <v>11</v>
      </c>
      <c r="F19" s="460"/>
      <c r="G19" s="328"/>
      <c r="H19" s="328"/>
      <c r="I19" s="329"/>
      <c r="J19" s="330"/>
      <c r="K19" s="331"/>
      <c r="L19" s="330"/>
      <c r="M19" s="488">
        <v>33</v>
      </c>
    </row>
    <row r="20" spans="1:13" s="4" customFormat="1" ht="23.25" customHeight="1">
      <c r="A20" s="671" t="s">
        <v>184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3"/>
      <c r="L20" s="317"/>
      <c r="M20" s="529">
        <f>SUM(M15:M19)</f>
        <v>207.5</v>
      </c>
    </row>
    <row r="21" spans="1:13" s="4" customFormat="1" ht="22.5" customHeight="1">
      <c r="A21" s="10" t="s">
        <v>167</v>
      </c>
      <c r="B21" s="11"/>
      <c r="C21" s="316"/>
      <c r="D21" s="316"/>
      <c r="E21" s="11"/>
      <c r="F21" s="11"/>
      <c r="G21" s="11"/>
      <c r="H21" s="11"/>
      <c r="I21" s="11"/>
      <c r="J21" s="11"/>
      <c r="K21" s="11"/>
      <c r="L21" s="11"/>
      <c r="M21" s="74"/>
    </row>
    <row r="22" spans="1:13" s="4" customFormat="1" ht="22.5" customHeight="1">
      <c r="A22" s="323">
        <v>1</v>
      </c>
      <c r="B22" s="336" t="s">
        <v>182</v>
      </c>
      <c r="C22" s="323"/>
      <c r="D22" s="323"/>
      <c r="E22" s="336"/>
      <c r="F22" s="336"/>
      <c r="G22" s="336"/>
      <c r="H22" s="336"/>
      <c r="I22" s="336"/>
      <c r="J22" s="336"/>
      <c r="K22" s="336"/>
      <c r="L22" s="336"/>
      <c r="M22" s="339">
        <f>'Mẫu 3 kỳ II'!E15</f>
        <v>23.3</v>
      </c>
    </row>
    <row r="23" spans="1:13" s="4" customFormat="1" ht="30" customHeight="1">
      <c r="A23" s="323">
        <v>2</v>
      </c>
      <c r="B23" s="338" t="s">
        <v>168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7">
        <v>38</v>
      </c>
    </row>
    <row r="24" spans="1:13" s="4" customFormat="1" ht="30" customHeight="1">
      <c r="A24" s="323">
        <v>3</v>
      </c>
      <c r="B24" s="338" t="s">
        <v>421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7">
        <f>64-58.4+3</f>
        <v>8.6000000000000014</v>
      </c>
    </row>
    <row r="25" spans="1:13" s="4" customFormat="1" ht="15">
      <c r="A25" s="671" t="s">
        <v>456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3"/>
      <c r="L25" s="317"/>
      <c r="M25" s="73">
        <f>SUM(M22:M24)</f>
        <v>69.900000000000006</v>
      </c>
    </row>
    <row r="26" spans="1:13" s="4" customFormat="1" ht="15">
      <c r="A26" s="671" t="s">
        <v>169</v>
      </c>
      <c r="B26" s="672"/>
      <c r="C26" s="672"/>
      <c r="D26" s="672"/>
      <c r="E26" s="672"/>
      <c r="F26" s="672"/>
      <c r="G26" s="672"/>
      <c r="H26" s="672"/>
      <c r="I26" s="672"/>
      <c r="J26" s="672"/>
      <c r="K26" s="673"/>
      <c r="L26" s="317"/>
      <c r="M26" s="73">
        <f>M20+M25</f>
        <v>277.39999999999998</v>
      </c>
    </row>
    <row r="27" spans="1:13" s="4" customFormat="1" ht="15">
      <c r="C27" s="320"/>
      <c r="D27" s="320"/>
    </row>
    <row r="28" spans="1:13" s="4" customFormat="1" ht="15">
      <c r="A28" s="678" t="str">
        <f>CANAM!D25</f>
        <v>Nam Định, ngày      tháng      năm 2020</v>
      </c>
      <c r="B28" s="678"/>
      <c r="C28" s="678"/>
      <c r="D28" s="678"/>
      <c r="E28" s="678"/>
      <c r="F28" s="678"/>
      <c r="G28" s="678"/>
      <c r="H28" s="678"/>
      <c r="I28" s="678"/>
      <c r="J28" s="678"/>
      <c r="K28" s="678"/>
      <c r="L28" s="678"/>
      <c r="M28" s="678"/>
    </row>
    <row r="29" spans="1:13" s="1" customFormat="1" ht="34.5" customHeight="1">
      <c r="A29" s="674" t="s">
        <v>451</v>
      </c>
      <c r="B29" s="674"/>
      <c r="C29" s="674"/>
      <c r="D29" s="674" t="s">
        <v>448</v>
      </c>
      <c r="E29" s="674"/>
      <c r="F29" s="674"/>
      <c r="G29" s="674"/>
      <c r="H29" s="674"/>
      <c r="I29" s="675" t="s">
        <v>416</v>
      </c>
      <c r="J29" s="675"/>
      <c r="K29" s="675"/>
      <c r="L29" s="675"/>
      <c r="M29" s="675"/>
    </row>
    <row r="33" spans="1:14">
      <c r="N33" s="27"/>
    </row>
    <row r="34" spans="1:14">
      <c r="B34" s="26"/>
      <c r="C34" s="322"/>
      <c r="D34" s="322"/>
      <c r="E34" s="27"/>
      <c r="F34" s="27"/>
      <c r="G34" s="27"/>
      <c r="H34" s="27"/>
      <c r="I34" s="669"/>
      <c r="J34" s="669"/>
      <c r="K34" s="669"/>
      <c r="L34" s="669"/>
      <c r="M34" s="669"/>
      <c r="N34" s="27"/>
    </row>
    <row r="35" spans="1:14">
      <c r="A35" s="631" t="s">
        <v>449</v>
      </c>
      <c r="B35" s="631"/>
      <c r="C35" s="631"/>
      <c r="D35" s="631" t="s">
        <v>68</v>
      </c>
      <c r="E35" s="631"/>
      <c r="F35" s="631"/>
      <c r="G35" s="631"/>
      <c r="H35" s="631"/>
      <c r="I35" s="631" t="s">
        <v>308</v>
      </c>
      <c r="J35" s="631"/>
      <c r="K35" s="631"/>
      <c r="L35" s="631"/>
      <c r="M35" s="631"/>
      <c r="N35" s="27"/>
    </row>
    <row r="36" spans="1:14">
      <c r="B36" s="26"/>
      <c r="C36" s="322"/>
      <c r="D36" s="322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B37" s="26"/>
      <c r="C37" s="322"/>
      <c r="D37" s="322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>
      <c r="B38" s="28"/>
    </row>
  </sheetData>
  <mergeCells count="28">
    <mergeCell ref="D29:H29"/>
    <mergeCell ref="D35:H35"/>
    <mergeCell ref="I34:M34"/>
    <mergeCell ref="A35:C35"/>
    <mergeCell ref="I35:M35"/>
    <mergeCell ref="A29:C29"/>
    <mergeCell ref="I29:M29"/>
    <mergeCell ref="A20:K20"/>
    <mergeCell ref="A25:K25"/>
    <mergeCell ref="A26:K26"/>
    <mergeCell ref="A28:M28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4" zoomScale="85" zoomScaleNormal="85" workbookViewId="0">
      <selection activeCell="V24" sqref="V24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313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183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29.25" customHeight="1">
      <c r="A15" s="323"/>
      <c r="B15" s="246"/>
      <c r="C15" s="325"/>
      <c r="D15" s="325"/>
      <c r="E15" s="247"/>
      <c r="F15" s="240"/>
      <c r="G15" s="328"/>
      <c r="H15" s="328"/>
      <c r="I15" s="329"/>
      <c r="J15" s="330"/>
      <c r="K15" s="331"/>
      <c r="L15" s="331"/>
      <c r="M15" s="332"/>
      <c r="N15" s="4">
        <f>49.5*1.2</f>
        <v>59.4</v>
      </c>
    </row>
    <row r="16" spans="1:14" s="4" customFormat="1" ht="23.25" customHeight="1">
      <c r="A16" s="671" t="s">
        <v>184</v>
      </c>
      <c r="B16" s="672"/>
      <c r="C16" s="672"/>
      <c r="D16" s="672"/>
      <c r="E16" s="672"/>
      <c r="F16" s="672"/>
      <c r="G16" s="672"/>
      <c r="H16" s="672"/>
      <c r="I16" s="672"/>
      <c r="J16" s="672"/>
      <c r="K16" s="673"/>
      <c r="L16" s="317"/>
      <c r="M16" s="248">
        <f>SUM(M15:M15)</f>
        <v>0</v>
      </c>
    </row>
    <row r="17" spans="1:14" s="4" customFormat="1" ht="22.5" customHeight="1">
      <c r="A17" s="10" t="s">
        <v>167</v>
      </c>
      <c r="B17" s="11"/>
      <c r="C17" s="316"/>
      <c r="D17" s="316"/>
      <c r="E17" s="11"/>
      <c r="F17" s="11"/>
      <c r="G17" s="11"/>
      <c r="H17" s="11"/>
      <c r="I17" s="11"/>
      <c r="J17" s="11"/>
      <c r="K17" s="11"/>
      <c r="L17" s="11"/>
      <c r="M17" s="74"/>
    </row>
    <row r="18" spans="1:14" s="4" customFormat="1" ht="22.5" customHeight="1">
      <c r="A18" s="323">
        <v>1</v>
      </c>
      <c r="B18" s="336" t="s">
        <v>182</v>
      </c>
      <c r="C18" s="323"/>
      <c r="D18" s="323"/>
      <c r="E18" s="336"/>
      <c r="F18" s="336"/>
      <c r="G18" s="336"/>
      <c r="H18" s="336"/>
      <c r="I18" s="336"/>
      <c r="J18" s="336"/>
      <c r="K18" s="336"/>
      <c r="L18" s="336"/>
      <c r="M18" s="339"/>
    </row>
    <row r="19" spans="1:14" s="4" customFormat="1" ht="30" customHeight="1">
      <c r="A19" s="323">
        <v>2</v>
      </c>
      <c r="B19" s="338" t="s">
        <v>168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7">
        <v>0</v>
      </c>
    </row>
    <row r="20" spans="1:14" s="4" customFormat="1" ht="15">
      <c r="A20" s="671" t="s">
        <v>166</v>
      </c>
      <c r="B20" s="672"/>
      <c r="C20" s="672"/>
      <c r="D20" s="672"/>
      <c r="E20" s="672"/>
      <c r="F20" s="672"/>
      <c r="G20" s="672"/>
      <c r="H20" s="672"/>
      <c r="I20" s="672"/>
      <c r="J20" s="672"/>
      <c r="K20" s="673"/>
      <c r="L20" s="317"/>
      <c r="M20" s="73">
        <f>SUM(M18:M19)</f>
        <v>0</v>
      </c>
    </row>
    <row r="21" spans="1:14" s="4" customFormat="1" ht="15">
      <c r="A21" s="671" t="s">
        <v>169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3"/>
      <c r="L21" s="317"/>
      <c r="M21" s="73">
        <f>M16+M20</f>
        <v>0</v>
      </c>
    </row>
    <row r="22" spans="1:14" s="4" customFormat="1" ht="15">
      <c r="C22" s="320"/>
      <c r="D22" s="320"/>
    </row>
    <row r="23" spans="1:14" s="4" customFormat="1" ht="15">
      <c r="A23" s="678" t="str">
        <f>CANAM!D25</f>
        <v>Nam Định, ngày      tháng      năm 2020</v>
      </c>
      <c r="B23" s="678"/>
      <c r="C23" s="678"/>
      <c r="D23" s="678"/>
      <c r="E23" s="678"/>
      <c r="F23" s="678"/>
      <c r="G23" s="678"/>
      <c r="H23" s="678"/>
      <c r="I23" s="678"/>
      <c r="J23" s="678"/>
      <c r="K23" s="678"/>
      <c r="L23" s="678"/>
      <c r="M23" s="678"/>
    </row>
    <row r="24" spans="1:14" s="1" customFormat="1" ht="34.5" customHeight="1">
      <c r="A24" s="674" t="s">
        <v>451</v>
      </c>
      <c r="B24" s="674"/>
      <c r="C24" s="674"/>
      <c r="D24" s="674" t="s">
        <v>448</v>
      </c>
      <c r="E24" s="674"/>
      <c r="F24" s="674"/>
      <c r="G24" s="674"/>
      <c r="H24" s="674"/>
      <c r="I24" s="675" t="s">
        <v>416</v>
      </c>
      <c r="J24" s="675"/>
      <c r="K24" s="675"/>
      <c r="L24" s="675"/>
      <c r="M24" s="675"/>
    </row>
    <row r="28" spans="1:14">
      <c r="N28" s="27"/>
    </row>
    <row r="29" spans="1:14">
      <c r="B29" s="26"/>
      <c r="C29" s="322"/>
      <c r="D29" s="322"/>
      <c r="E29" s="27"/>
      <c r="F29" s="27"/>
      <c r="G29" s="27"/>
      <c r="H29" s="27"/>
      <c r="I29" s="669"/>
      <c r="J29" s="669"/>
      <c r="K29" s="669"/>
      <c r="L29" s="669"/>
      <c r="M29" s="669"/>
      <c r="N29" s="27"/>
    </row>
    <row r="30" spans="1:14">
      <c r="A30" s="631" t="s">
        <v>449</v>
      </c>
      <c r="B30" s="631"/>
      <c r="C30" s="631"/>
      <c r="D30" s="631" t="s">
        <v>68</v>
      </c>
      <c r="E30" s="631"/>
      <c r="F30" s="631"/>
      <c r="G30" s="631"/>
      <c r="H30" s="631"/>
      <c r="I30" s="631" t="s">
        <v>308</v>
      </c>
      <c r="J30" s="631"/>
      <c r="K30" s="631"/>
      <c r="L30" s="631"/>
      <c r="M30" s="631"/>
      <c r="N30" s="27"/>
    </row>
    <row r="31" spans="1:14">
      <c r="B31" s="26"/>
      <c r="C31" s="322"/>
      <c r="D31" s="322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B32" s="26"/>
      <c r="C32" s="322"/>
      <c r="D32" s="322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2">
      <c r="B33" s="28"/>
    </row>
  </sheetData>
  <mergeCells count="28">
    <mergeCell ref="D24:H24"/>
    <mergeCell ref="D30:H30"/>
    <mergeCell ref="I29:M29"/>
    <mergeCell ref="A30:C30"/>
    <mergeCell ref="I30:M30"/>
    <mergeCell ref="A24:C24"/>
    <mergeCell ref="I24:M24"/>
    <mergeCell ref="A16:K16"/>
    <mergeCell ref="A20:K20"/>
    <mergeCell ref="A21:K21"/>
    <mergeCell ref="A23:M23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3" zoomScale="85" zoomScaleNormal="85" workbookViewId="0">
      <selection activeCell="B25" sqref="B25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51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259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8.25" customHeight="1">
      <c r="A15" s="323">
        <v>1</v>
      </c>
      <c r="B15" s="458" t="s">
        <v>286</v>
      </c>
      <c r="C15" s="325" t="s">
        <v>351</v>
      </c>
      <c r="D15" s="325">
        <v>2</v>
      </c>
      <c r="E15" s="327">
        <v>17</v>
      </c>
      <c r="F15" s="327"/>
      <c r="G15" s="328"/>
      <c r="H15" s="328"/>
      <c r="I15" s="329">
        <f>IF(E15&lt;21,20,IF(E15&lt;26,22,24))+IF((E15-30)&gt;0, (E15-30)*0.6,0)</f>
        <v>20</v>
      </c>
      <c r="J15" s="330"/>
      <c r="K15" s="331"/>
      <c r="L15" s="331">
        <v>1</v>
      </c>
      <c r="M15" s="488">
        <f>D15*I15</f>
        <v>40</v>
      </c>
      <c r="N15" s="4">
        <f>6*0.75</f>
        <v>4.5</v>
      </c>
    </row>
    <row r="16" spans="1:14" s="4" customFormat="1" ht="30.75" customHeight="1">
      <c r="A16" s="323">
        <v>2</v>
      </c>
      <c r="B16" s="458" t="s">
        <v>287</v>
      </c>
      <c r="C16" s="325" t="s">
        <v>351</v>
      </c>
      <c r="D16" s="325">
        <v>2</v>
      </c>
      <c r="E16" s="327">
        <v>16</v>
      </c>
      <c r="F16" s="334"/>
      <c r="G16" s="328"/>
      <c r="H16" s="328"/>
      <c r="I16" s="329">
        <f t="shared" ref="I16:I17" si="0">IF(E16&lt;21,20,IF(E16&lt;26,22,24))+IF((E16-30)&gt;0, (E16-30)*0.6,0)</f>
        <v>20</v>
      </c>
      <c r="J16" s="330"/>
      <c r="K16" s="331"/>
      <c r="L16" s="331">
        <v>1</v>
      </c>
      <c r="M16" s="488">
        <f t="shared" ref="M16:M17" si="1">D16*I16</f>
        <v>40</v>
      </c>
      <c r="N16" s="4">
        <f>49.5*1.2</f>
        <v>59.4</v>
      </c>
    </row>
    <row r="17" spans="1:19" s="4" customFormat="1" ht="40.5" customHeight="1">
      <c r="A17" s="323">
        <v>3</v>
      </c>
      <c r="B17" s="458" t="s">
        <v>288</v>
      </c>
      <c r="C17" s="325" t="s">
        <v>351</v>
      </c>
      <c r="D17" s="325">
        <v>2</v>
      </c>
      <c r="E17" s="327">
        <v>15</v>
      </c>
      <c r="F17" s="334"/>
      <c r="G17" s="328"/>
      <c r="H17" s="328"/>
      <c r="I17" s="329">
        <f t="shared" si="0"/>
        <v>20</v>
      </c>
      <c r="J17" s="330"/>
      <c r="K17" s="331"/>
      <c r="L17" s="331">
        <v>1</v>
      </c>
      <c r="M17" s="488">
        <f t="shared" si="1"/>
        <v>40</v>
      </c>
      <c r="Q17" s="4" t="s">
        <v>225</v>
      </c>
    </row>
    <row r="18" spans="1:19" s="4" customFormat="1" ht="29.25" customHeight="1">
      <c r="A18" s="323">
        <v>4</v>
      </c>
      <c r="B18" s="458" t="s">
        <v>284</v>
      </c>
      <c r="C18" s="325" t="s">
        <v>350</v>
      </c>
      <c r="D18" s="325">
        <f t="shared" ref="D18:D21" si="2">F18/15</f>
        <v>2</v>
      </c>
      <c r="E18" s="334">
        <v>41</v>
      </c>
      <c r="F18" s="334">
        <v>30</v>
      </c>
      <c r="G18" s="328"/>
      <c r="H18" s="328">
        <f t="shared" ref="H18:H20" si="3">D18*2</f>
        <v>4</v>
      </c>
      <c r="I18" s="329">
        <f t="shared" ref="I18:I21" si="4">IF(E18&lt;=40,1,IF(E18&lt;51,1.1,IF(E18&lt;61,1.2,IF(E18&lt;71,1.3,IF(E18&lt;81,1.4,IF(E18&lt;91,1.5,1.6))))))</f>
        <v>1.1000000000000001</v>
      </c>
      <c r="J18" s="330"/>
      <c r="K18" s="331">
        <v>0.75</v>
      </c>
      <c r="L18" s="331">
        <v>1</v>
      </c>
      <c r="M18" s="488">
        <f t="shared" ref="M18:M21" si="5">(F18*I18+H18*K18)*L18</f>
        <v>36</v>
      </c>
    </row>
    <row r="19" spans="1:19" s="4" customFormat="1" ht="30.75" customHeight="1">
      <c r="A19" s="323">
        <v>5</v>
      </c>
      <c r="B19" s="458" t="s">
        <v>285</v>
      </c>
      <c r="C19" s="325" t="s">
        <v>350</v>
      </c>
      <c r="D19" s="325">
        <f t="shared" si="2"/>
        <v>2</v>
      </c>
      <c r="E19" s="334">
        <v>50</v>
      </c>
      <c r="F19" s="334">
        <v>30</v>
      </c>
      <c r="G19" s="328"/>
      <c r="H19" s="328">
        <f t="shared" si="3"/>
        <v>4</v>
      </c>
      <c r="I19" s="329">
        <f t="shared" si="4"/>
        <v>1.1000000000000001</v>
      </c>
      <c r="J19" s="330"/>
      <c r="K19" s="331">
        <v>0.75</v>
      </c>
      <c r="L19" s="331">
        <v>1</v>
      </c>
      <c r="M19" s="488">
        <f t="shared" si="5"/>
        <v>36</v>
      </c>
      <c r="S19" s="4">
        <f>248*2</f>
        <v>496</v>
      </c>
    </row>
    <row r="20" spans="1:19" s="4" customFormat="1" ht="32.25" customHeight="1">
      <c r="A20" s="323">
        <v>6</v>
      </c>
      <c r="B20" s="458" t="s">
        <v>289</v>
      </c>
      <c r="C20" s="325" t="s">
        <v>350</v>
      </c>
      <c r="D20" s="325">
        <f t="shared" si="2"/>
        <v>2</v>
      </c>
      <c r="E20" s="334">
        <v>33</v>
      </c>
      <c r="F20" s="334">
        <v>30</v>
      </c>
      <c r="G20" s="328"/>
      <c r="H20" s="328">
        <f t="shared" si="3"/>
        <v>4</v>
      </c>
      <c r="I20" s="329">
        <f t="shared" si="4"/>
        <v>1</v>
      </c>
      <c r="J20" s="330"/>
      <c r="K20" s="331">
        <v>0.75</v>
      </c>
      <c r="L20" s="331">
        <v>1</v>
      </c>
      <c r="M20" s="488">
        <f t="shared" si="5"/>
        <v>33</v>
      </c>
      <c r="S20" s="4">
        <v>308</v>
      </c>
    </row>
    <row r="21" spans="1:19" s="4" customFormat="1" ht="47.25" customHeight="1">
      <c r="A21" s="323">
        <v>7</v>
      </c>
      <c r="B21" s="459" t="s">
        <v>340</v>
      </c>
      <c r="C21" s="325" t="s">
        <v>350</v>
      </c>
      <c r="D21" s="325">
        <f t="shared" si="2"/>
        <v>1</v>
      </c>
      <c r="E21" s="334">
        <v>9</v>
      </c>
      <c r="F21" s="334">
        <v>15</v>
      </c>
      <c r="G21" s="328"/>
      <c r="H21" s="328"/>
      <c r="I21" s="329">
        <f t="shared" si="4"/>
        <v>1</v>
      </c>
      <c r="J21" s="330"/>
      <c r="K21" s="331"/>
      <c r="L21" s="331">
        <v>1</v>
      </c>
      <c r="M21" s="488">
        <f t="shared" si="5"/>
        <v>15</v>
      </c>
      <c r="S21" s="4">
        <f>S19-S20</f>
        <v>188</v>
      </c>
    </row>
    <row r="22" spans="1:19" s="4" customFormat="1" ht="23.25" customHeight="1">
      <c r="A22" s="671" t="s">
        <v>184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3"/>
      <c r="L22" s="317"/>
      <c r="M22" s="529">
        <f>SUM(M15:M21)</f>
        <v>240</v>
      </c>
    </row>
    <row r="23" spans="1:19" s="4" customFormat="1" ht="22.5" customHeight="1">
      <c r="A23" s="10" t="s">
        <v>167</v>
      </c>
      <c r="B23" s="11"/>
      <c r="C23" s="316"/>
      <c r="D23" s="316"/>
      <c r="E23" s="11"/>
      <c r="F23" s="11"/>
      <c r="G23" s="11"/>
      <c r="H23" s="11"/>
      <c r="I23" s="11"/>
      <c r="J23" s="11"/>
      <c r="K23" s="11"/>
      <c r="L23" s="11"/>
      <c r="M23" s="74"/>
    </row>
    <row r="24" spans="1:19" s="4" customFormat="1" ht="22.5" customHeight="1">
      <c r="A24" s="323">
        <v>1</v>
      </c>
      <c r="B24" s="338" t="s">
        <v>424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9">
        <f>'Mẫu 3 kỳ II'!E17</f>
        <v>28.8</v>
      </c>
    </row>
    <row r="25" spans="1:19" s="4" customFormat="1" ht="18.75" customHeight="1">
      <c r="A25" s="323">
        <v>2</v>
      </c>
      <c r="B25" s="338" t="s">
        <v>483</v>
      </c>
      <c r="C25" s="323"/>
      <c r="D25" s="323"/>
      <c r="E25" s="336"/>
      <c r="F25" s="336"/>
      <c r="G25" s="336"/>
      <c r="H25" s="336"/>
      <c r="I25" s="336"/>
      <c r="J25" s="336"/>
      <c r="K25" s="336"/>
      <c r="L25" s="336"/>
      <c r="M25" s="339">
        <v>3</v>
      </c>
    </row>
    <row r="26" spans="1:19" s="4" customFormat="1" ht="30" customHeight="1">
      <c r="A26" s="323">
        <v>3</v>
      </c>
      <c r="B26" s="338" t="s">
        <v>168</v>
      </c>
      <c r="C26" s="323"/>
      <c r="D26" s="323"/>
      <c r="E26" s="336"/>
      <c r="F26" s="336"/>
      <c r="G26" s="336"/>
      <c r="H26" s="336"/>
      <c r="I26" s="336"/>
      <c r="J26" s="336"/>
      <c r="K26" s="336"/>
      <c r="L26" s="336"/>
      <c r="M26" s="337">
        <v>38</v>
      </c>
    </row>
    <row r="27" spans="1:19" s="4" customFormat="1" ht="23.25" customHeight="1">
      <c r="A27" s="486">
        <v>4</v>
      </c>
      <c r="B27" s="338" t="s">
        <v>423</v>
      </c>
      <c r="C27" s="323"/>
      <c r="D27" s="323"/>
      <c r="E27" s="336"/>
      <c r="F27" s="336"/>
      <c r="G27" s="336"/>
      <c r="H27" s="336"/>
      <c r="I27" s="336"/>
      <c r="J27" s="336"/>
      <c r="K27" s="336"/>
      <c r="L27" s="336"/>
      <c r="M27" s="337">
        <v>1.2</v>
      </c>
    </row>
    <row r="28" spans="1:19" s="4" customFormat="1" ht="15">
      <c r="A28" s="671" t="s">
        <v>456</v>
      </c>
      <c r="B28" s="672"/>
      <c r="C28" s="672"/>
      <c r="D28" s="672"/>
      <c r="E28" s="672"/>
      <c r="F28" s="672"/>
      <c r="G28" s="672"/>
      <c r="H28" s="672"/>
      <c r="I28" s="672"/>
      <c r="J28" s="672"/>
      <c r="K28" s="673"/>
      <c r="L28" s="317"/>
      <c r="M28" s="73">
        <f>SUM(M24:M27)</f>
        <v>71</v>
      </c>
    </row>
    <row r="29" spans="1:19" s="4" customFormat="1" ht="15">
      <c r="A29" s="671" t="s">
        <v>169</v>
      </c>
      <c r="B29" s="672"/>
      <c r="C29" s="672"/>
      <c r="D29" s="672"/>
      <c r="E29" s="672"/>
      <c r="F29" s="672"/>
      <c r="G29" s="672"/>
      <c r="H29" s="672"/>
      <c r="I29" s="672"/>
      <c r="J29" s="672"/>
      <c r="K29" s="673"/>
      <c r="L29" s="317"/>
      <c r="M29" s="73">
        <f>M22+M28</f>
        <v>311</v>
      </c>
    </row>
    <row r="30" spans="1:19" s="4" customFormat="1" ht="15">
      <c r="C30" s="320"/>
      <c r="D30" s="320"/>
    </row>
    <row r="31" spans="1:19" s="4" customFormat="1" ht="15">
      <c r="A31" s="678" t="str">
        <f>CANAM!D25</f>
        <v>Nam Định, ngày      tháng      năm 2020</v>
      </c>
      <c r="B31" s="678"/>
      <c r="C31" s="678"/>
      <c r="D31" s="678"/>
      <c r="E31" s="678"/>
      <c r="F31" s="678"/>
      <c r="G31" s="678"/>
      <c r="H31" s="678"/>
      <c r="I31" s="678"/>
      <c r="J31" s="678"/>
      <c r="K31" s="678"/>
      <c r="L31" s="678"/>
      <c r="M31" s="678"/>
    </row>
    <row r="32" spans="1:19" s="1" customFormat="1" ht="34.5" customHeight="1">
      <c r="A32" s="674" t="s">
        <v>451</v>
      </c>
      <c r="B32" s="674"/>
      <c r="C32" s="674"/>
      <c r="D32" s="674" t="s">
        <v>448</v>
      </c>
      <c r="E32" s="674"/>
      <c r="F32" s="674"/>
      <c r="G32" s="674"/>
      <c r="H32" s="674"/>
      <c r="I32" s="675" t="s">
        <v>416</v>
      </c>
      <c r="J32" s="675"/>
      <c r="K32" s="675"/>
      <c r="L32" s="675"/>
      <c r="M32" s="675"/>
    </row>
    <row r="36" spans="1:14">
      <c r="N36" s="27"/>
    </row>
    <row r="37" spans="1:14">
      <c r="B37" s="26"/>
      <c r="C37" s="322"/>
      <c r="D37" s="322"/>
      <c r="E37" s="27"/>
      <c r="F37" s="27"/>
      <c r="G37" s="27"/>
      <c r="H37" s="27"/>
      <c r="I37" s="669"/>
      <c r="J37" s="669"/>
      <c r="K37" s="669"/>
      <c r="L37" s="669"/>
      <c r="M37" s="669"/>
      <c r="N37" s="27"/>
    </row>
    <row r="38" spans="1:14">
      <c r="A38" s="631" t="s">
        <v>449</v>
      </c>
      <c r="B38" s="631"/>
      <c r="C38" s="631"/>
      <c r="D38" s="631" t="s">
        <v>68</v>
      </c>
      <c r="E38" s="631"/>
      <c r="F38" s="631"/>
      <c r="G38" s="631"/>
      <c r="H38" s="631"/>
      <c r="I38" s="631" t="s">
        <v>308</v>
      </c>
      <c r="J38" s="631"/>
      <c r="K38" s="631"/>
      <c r="L38" s="631"/>
      <c r="M38" s="631"/>
      <c r="N38" s="27"/>
    </row>
    <row r="39" spans="1:14">
      <c r="B39" s="26"/>
      <c r="C39" s="322"/>
      <c r="D39" s="322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B40" s="26"/>
      <c r="C40" s="322"/>
      <c r="D40" s="322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>
      <c r="B41" s="28"/>
    </row>
  </sheetData>
  <mergeCells count="28">
    <mergeCell ref="D32:H32"/>
    <mergeCell ref="D38:H38"/>
    <mergeCell ref="I37:M37"/>
    <mergeCell ref="A38:C38"/>
    <mergeCell ref="I38:M38"/>
    <mergeCell ref="A32:C32"/>
    <mergeCell ref="I32:M32"/>
    <mergeCell ref="A22:K22"/>
    <mergeCell ref="A28:K28"/>
    <mergeCell ref="A29:K29"/>
    <mergeCell ref="A31:M31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7" zoomScale="85" zoomScaleNormal="85" workbookViewId="0">
      <selection activeCell="M27" sqref="M27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4">
      <c r="A1" s="1" t="s">
        <v>0</v>
      </c>
      <c r="K1" s="2" t="s">
        <v>142</v>
      </c>
    </row>
    <row r="2" spans="1:14">
      <c r="A2" s="3" t="s">
        <v>2</v>
      </c>
      <c r="B2" s="1" t="s">
        <v>51</v>
      </c>
    </row>
    <row r="3" spans="1:14">
      <c r="A3" s="3" t="s">
        <v>4</v>
      </c>
      <c r="B3" s="1" t="s">
        <v>262</v>
      </c>
    </row>
    <row r="4" spans="1:14" ht="10.5" customHeight="1"/>
    <row r="5" spans="1:14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4" ht="10.5" customHeight="1"/>
    <row r="8" spans="1:14" s="4" customFormat="1" ht="15">
      <c r="A8" s="4" t="s">
        <v>297</v>
      </c>
      <c r="C8" s="320"/>
      <c r="D8" s="320"/>
      <c r="E8" s="4" t="s">
        <v>178</v>
      </c>
      <c r="I8" s="4" t="s">
        <v>145</v>
      </c>
    </row>
    <row r="9" spans="1:14" s="4" customFormat="1" ht="15">
      <c r="C9" s="320"/>
      <c r="D9" s="320"/>
    </row>
    <row r="10" spans="1:14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4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4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4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4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4" s="4" customFormat="1" ht="37.5" customHeight="1">
      <c r="A15" s="323">
        <v>1</v>
      </c>
      <c r="B15" s="458" t="s">
        <v>305</v>
      </c>
      <c r="C15" s="325" t="s">
        <v>351</v>
      </c>
      <c r="D15" s="325">
        <f>F15/15</f>
        <v>2</v>
      </c>
      <c r="E15" s="327">
        <v>15</v>
      </c>
      <c r="F15" s="334">
        <v>30</v>
      </c>
      <c r="G15" s="328"/>
      <c r="H15" s="328"/>
      <c r="I15" s="329">
        <v>20</v>
      </c>
      <c r="J15" s="330"/>
      <c r="K15" s="331"/>
      <c r="L15" s="331">
        <v>1</v>
      </c>
      <c r="M15" s="488">
        <f>I15*D15</f>
        <v>40</v>
      </c>
      <c r="N15" s="4">
        <f>49.5*1.2</f>
        <v>59.4</v>
      </c>
    </row>
    <row r="16" spans="1:14" s="4" customFormat="1" ht="33.75" customHeight="1">
      <c r="A16" s="323">
        <v>2</v>
      </c>
      <c r="B16" s="458" t="s">
        <v>306</v>
      </c>
      <c r="C16" s="325" t="s">
        <v>351</v>
      </c>
      <c r="D16" s="342">
        <f>F16/15</f>
        <v>2</v>
      </c>
      <c r="E16" s="327">
        <v>17</v>
      </c>
      <c r="F16" s="334">
        <v>30</v>
      </c>
      <c r="G16" s="328"/>
      <c r="H16" s="328"/>
      <c r="I16" s="329">
        <v>20</v>
      </c>
      <c r="J16" s="330"/>
      <c r="K16" s="331"/>
      <c r="L16" s="330">
        <v>1</v>
      </c>
      <c r="M16" s="488">
        <f>I16*D16</f>
        <v>40</v>
      </c>
    </row>
    <row r="17" spans="1:13" s="4" customFormat="1" ht="33.75" customHeight="1">
      <c r="A17" s="323">
        <v>3</v>
      </c>
      <c r="B17" s="458" t="s">
        <v>307</v>
      </c>
      <c r="C17" s="325" t="s">
        <v>350</v>
      </c>
      <c r="D17" s="342">
        <f>F17/15</f>
        <v>2</v>
      </c>
      <c r="E17" s="327">
        <v>33</v>
      </c>
      <c r="F17" s="344">
        <v>30</v>
      </c>
      <c r="G17" s="328"/>
      <c r="H17" s="328">
        <f>D17*2</f>
        <v>4</v>
      </c>
      <c r="I17" s="329">
        <f>IF(E17&lt;=40,1,IF(E17&lt;51,1.1,IF(E17&lt;61,1.2,IF(E17&lt;71,1.3,IF(E17&lt;81,1.4,IF(E17&lt;91,1.5,1.6))))))</f>
        <v>1</v>
      </c>
      <c r="J17" s="330"/>
      <c r="K17" s="331">
        <v>0.75</v>
      </c>
      <c r="L17" s="330">
        <v>1</v>
      </c>
      <c r="M17" s="488">
        <f>(F17*I17+H17*K17)*L17</f>
        <v>33</v>
      </c>
    </row>
    <row r="18" spans="1:13" s="4" customFormat="1" ht="33.75" customHeight="1">
      <c r="A18" s="323">
        <v>4</v>
      </c>
      <c r="B18" s="459" t="s">
        <v>339</v>
      </c>
      <c r="C18" s="325" t="s">
        <v>426</v>
      </c>
      <c r="D18" s="342">
        <f>F18/15</f>
        <v>2</v>
      </c>
      <c r="E18" s="327">
        <v>10</v>
      </c>
      <c r="F18" s="344">
        <v>30</v>
      </c>
      <c r="G18" s="328"/>
      <c r="H18" s="328"/>
      <c r="I18" s="329">
        <f>IF(E18&lt;=40,1,IF(E18&lt;51,1.1,IF(E18&lt;61,1.2,IF(E18&lt;71,1.3,IF(E18&lt;81,1.4,IF(E18&lt;91,1.5,1.6))))))</f>
        <v>1</v>
      </c>
      <c r="J18" s="330"/>
      <c r="K18" s="331"/>
      <c r="L18" s="330">
        <v>1</v>
      </c>
      <c r="M18" s="488">
        <f>(F18*I18+H18*K18)*L18</f>
        <v>30</v>
      </c>
    </row>
    <row r="19" spans="1:13" s="4" customFormat="1" ht="33.75" customHeight="1">
      <c r="A19" s="323">
        <v>5</v>
      </c>
      <c r="B19" s="459" t="s">
        <v>425</v>
      </c>
      <c r="C19" s="325" t="s">
        <v>426</v>
      </c>
      <c r="D19" s="342">
        <v>2</v>
      </c>
      <c r="E19" s="327">
        <v>1</v>
      </c>
      <c r="F19" s="344">
        <v>30</v>
      </c>
      <c r="G19" s="328"/>
      <c r="H19" s="328"/>
      <c r="I19" s="329">
        <f>IF(E19&lt;=40,1,IF(E19&lt;51,1.1,IF(E19&lt;61,1.2,IF(E19&lt;71,1.3,IF(E19&lt;81,1.4,IF(E19&lt;91,1.5,1.6))))))</f>
        <v>1</v>
      </c>
      <c r="J19" s="330"/>
      <c r="K19" s="331"/>
      <c r="L19" s="330">
        <v>1</v>
      </c>
      <c r="M19" s="488">
        <f>(F19*I19+H19*K19)*L19</f>
        <v>30</v>
      </c>
    </row>
    <row r="20" spans="1:13" s="4" customFormat="1" ht="33.75" customHeight="1">
      <c r="A20" s="323">
        <v>6</v>
      </c>
      <c r="B20" s="338" t="s">
        <v>304</v>
      </c>
      <c r="C20" s="325" t="s">
        <v>352</v>
      </c>
      <c r="D20" s="342">
        <v>2</v>
      </c>
      <c r="E20" s="327">
        <v>10</v>
      </c>
      <c r="F20" s="344"/>
      <c r="G20" s="328"/>
      <c r="H20" s="328"/>
      <c r="I20" s="329"/>
      <c r="J20" s="330"/>
      <c r="K20" s="331"/>
      <c r="L20" s="330"/>
      <c r="M20" s="488">
        <f>E20*3</f>
        <v>30</v>
      </c>
    </row>
    <row r="21" spans="1:13" s="4" customFormat="1" ht="23.25" customHeight="1">
      <c r="A21" s="671" t="s">
        <v>184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3"/>
      <c r="L21" s="317"/>
      <c r="M21" s="529">
        <f>SUM(M15:M20)</f>
        <v>203</v>
      </c>
    </row>
    <row r="22" spans="1:13" s="4" customFormat="1" ht="22.5" customHeight="1">
      <c r="A22" s="10" t="s">
        <v>167</v>
      </c>
      <c r="B22" s="11"/>
      <c r="C22" s="316"/>
      <c r="D22" s="316"/>
      <c r="E22" s="11"/>
      <c r="F22" s="11"/>
      <c r="G22" s="11"/>
      <c r="H22" s="11"/>
      <c r="I22" s="11"/>
      <c r="J22" s="11"/>
      <c r="K22" s="11"/>
      <c r="L22" s="11"/>
      <c r="M22" s="74"/>
    </row>
    <row r="23" spans="1:13" s="4" customFormat="1" ht="22.5" customHeight="1">
      <c r="A23" s="323">
        <v>1</v>
      </c>
      <c r="B23" s="338" t="s">
        <v>424</v>
      </c>
      <c r="C23" s="323"/>
      <c r="D23" s="323"/>
      <c r="E23" s="336"/>
      <c r="F23" s="336"/>
      <c r="G23" s="336"/>
      <c r="H23" s="336"/>
      <c r="I23" s="336"/>
      <c r="J23" s="336"/>
      <c r="K23" s="336"/>
      <c r="L23" s="336"/>
      <c r="M23" s="339">
        <f>'Mẫu 3 kỳ II'!E16</f>
        <v>28.1</v>
      </c>
    </row>
    <row r="24" spans="1:13" s="4" customFormat="1" ht="22.5" customHeight="1">
      <c r="A24" s="323">
        <v>2</v>
      </c>
      <c r="B24" s="338" t="s">
        <v>481</v>
      </c>
      <c r="C24" s="323"/>
      <c r="D24" s="323"/>
      <c r="E24" s="336"/>
      <c r="F24" s="336"/>
      <c r="G24" s="336"/>
      <c r="H24" s="336"/>
      <c r="I24" s="336"/>
      <c r="J24" s="336"/>
      <c r="K24" s="336"/>
      <c r="L24" s="336"/>
      <c r="M24" s="339">
        <v>2.85</v>
      </c>
    </row>
    <row r="25" spans="1:13" s="4" customFormat="1" ht="30" customHeight="1">
      <c r="A25" s="323">
        <v>3</v>
      </c>
      <c r="B25" s="338" t="s">
        <v>168</v>
      </c>
      <c r="C25" s="323"/>
      <c r="D25" s="323"/>
      <c r="E25" s="336"/>
      <c r="F25" s="336"/>
      <c r="G25" s="336"/>
      <c r="H25" s="336"/>
      <c r="I25" s="336"/>
      <c r="J25" s="336"/>
      <c r="K25" s="336"/>
      <c r="L25" s="336"/>
      <c r="M25" s="337">
        <v>38</v>
      </c>
    </row>
    <row r="26" spans="1:13" s="4" customFormat="1" ht="30" customHeight="1">
      <c r="A26" s="323">
        <v>4</v>
      </c>
      <c r="B26" s="338" t="s">
        <v>421</v>
      </c>
      <c r="C26" s="323"/>
      <c r="D26" s="323"/>
      <c r="E26" s="336"/>
      <c r="F26" s="336"/>
      <c r="G26" s="336"/>
      <c r="H26" s="336"/>
      <c r="I26" s="336"/>
      <c r="J26" s="336"/>
      <c r="K26" s="336"/>
      <c r="L26" s="336"/>
      <c r="M26" s="337">
        <v>1.45</v>
      </c>
    </row>
    <row r="27" spans="1:13" s="4" customFormat="1" ht="30" customHeight="1">
      <c r="A27" s="323">
        <v>5</v>
      </c>
      <c r="B27" s="338" t="s">
        <v>423</v>
      </c>
      <c r="C27" s="323"/>
      <c r="D27" s="323"/>
      <c r="E27" s="336"/>
      <c r="F27" s="336"/>
      <c r="G27" s="336"/>
      <c r="H27" s="336"/>
      <c r="I27" s="336"/>
      <c r="J27" s="336"/>
      <c r="K27" s="336"/>
      <c r="L27" s="487"/>
      <c r="M27" s="337">
        <v>2.85</v>
      </c>
    </row>
    <row r="28" spans="1:13" s="4" customFormat="1" ht="15">
      <c r="A28" s="671" t="s">
        <v>456</v>
      </c>
      <c r="B28" s="672"/>
      <c r="C28" s="672"/>
      <c r="D28" s="672"/>
      <c r="E28" s="672"/>
      <c r="F28" s="672"/>
      <c r="G28" s="672"/>
      <c r="H28" s="672"/>
      <c r="I28" s="672"/>
      <c r="J28" s="672"/>
      <c r="K28" s="673"/>
      <c r="L28" s="484"/>
      <c r="M28" s="73">
        <f>SUM(M23:M27)</f>
        <v>73.25</v>
      </c>
    </row>
    <row r="29" spans="1:13" s="4" customFormat="1" ht="15">
      <c r="A29" s="671" t="s">
        <v>169</v>
      </c>
      <c r="B29" s="672"/>
      <c r="C29" s="672"/>
      <c r="D29" s="672"/>
      <c r="E29" s="672"/>
      <c r="F29" s="672"/>
      <c r="G29" s="672"/>
      <c r="H29" s="672"/>
      <c r="I29" s="672"/>
      <c r="J29" s="672"/>
      <c r="K29" s="673"/>
      <c r="L29" s="317"/>
      <c r="M29" s="73">
        <f>M21+M28</f>
        <v>276.25</v>
      </c>
    </row>
    <row r="30" spans="1:13" s="4" customFormat="1" ht="15">
      <c r="C30" s="320"/>
      <c r="D30" s="320"/>
    </row>
    <row r="31" spans="1:13" s="4" customFormat="1" ht="15">
      <c r="A31" s="678" t="str">
        <f>CANAM!D25</f>
        <v>Nam Định, ngày      tháng      năm 2020</v>
      </c>
      <c r="B31" s="678"/>
      <c r="C31" s="678"/>
      <c r="D31" s="678"/>
      <c r="E31" s="678"/>
      <c r="F31" s="678"/>
      <c r="G31" s="678"/>
      <c r="H31" s="678"/>
      <c r="I31" s="678"/>
      <c r="J31" s="678"/>
      <c r="K31" s="678"/>
      <c r="L31" s="678"/>
      <c r="M31" s="678"/>
    </row>
    <row r="32" spans="1:13" s="1" customFormat="1" ht="34.5" customHeight="1">
      <c r="A32" s="674" t="s">
        <v>451</v>
      </c>
      <c r="B32" s="674"/>
      <c r="C32" s="674"/>
      <c r="D32" s="674" t="s">
        <v>448</v>
      </c>
      <c r="E32" s="674"/>
      <c r="F32" s="674"/>
      <c r="G32" s="674"/>
      <c r="H32" s="674"/>
      <c r="I32" s="675" t="s">
        <v>416</v>
      </c>
      <c r="J32" s="675"/>
      <c r="K32" s="675"/>
      <c r="L32" s="675"/>
      <c r="M32" s="675"/>
    </row>
    <row r="35" spans="1:14">
      <c r="N35" s="27"/>
    </row>
    <row r="36" spans="1:14">
      <c r="B36" s="26"/>
      <c r="C36" s="322"/>
      <c r="D36" s="322"/>
      <c r="E36" s="27"/>
      <c r="F36" s="27"/>
      <c r="G36" s="27"/>
      <c r="H36" s="27"/>
      <c r="I36" s="669"/>
      <c r="J36" s="669"/>
      <c r="K36" s="669"/>
      <c r="L36" s="669"/>
      <c r="M36" s="669"/>
      <c r="N36" s="27"/>
    </row>
    <row r="37" spans="1:14">
      <c r="A37" s="631" t="s">
        <v>449</v>
      </c>
      <c r="B37" s="631"/>
      <c r="C37" s="631"/>
      <c r="D37" s="631" t="s">
        <v>68</v>
      </c>
      <c r="E37" s="631"/>
      <c r="F37" s="631"/>
      <c r="G37" s="631"/>
      <c r="H37" s="631"/>
      <c r="I37" s="631" t="s">
        <v>308</v>
      </c>
      <c r="J37" s="631"/>
      <c r="K37" s="631"/>
      <c r="L37" s="631"/>
      <c r="M37" s="631"/>
      <c r="N37" s="27"/>
    </row>
    <row r="38" spans="1:14">
      <c r="B38" s="26"/>
      <c r="C38" s="322"/>
      <c r="D38" s="322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>
      <c r="B39" s="26"/>
      <c r="C39" s="322"/>
      <c r="D39" s="322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B40" s="28"/>
    </row>
  </sheetData>
  <mergeCells count="28">
    <mergeCell ref="D32:H32"/>
    <mergeCell ref="D37:H37"/>
    <mergeCell ref="I36:M36"/>
    <mergeCell ref="A37:C37"/>
    <mergeCell ref="I37:M37"/>
    <mergeCell ref="A32:C32"/>
    <mergeCell ref="I32:M32"/>
    <mergeCell ref="A21:K21"/>
    <mergeCell ref="A28:K28"/>
    <mergeCell ref="A29:K29"/>
    <mergeCell ref="A31:M31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zoomScale="85" zoomScaleNormal="85" workbookViewId="0">
      <selection activeCell="C23" sqref="C23"/>
    </sheetView>
  </sheetViews>
  <sheetFormatPr defaultRowHeight="15.75"/>
  <cols>
    <col min="1" max="1" width="3.5703125" style="2" customWidth="1"/>
    <col min="2" max="2" width="21.28515625" style="2" customWidth="1"/>
    <col min="3" max="4" width="7.42578125" style="321" customWidth="1"/>
    <col min="5" max="5" width="5" style="2" customWidth="1"/>
    <col min="6" max="6" width="4.42578125" style="2" customWidth="1"/>
    <col min="7" max="7" width="8.140625" style="2" customWidth="1"/>
    <col min="8" max="8" width="6" style="2" customWidth="1"/>
    <col min="9" max="9" width="5.42578125" style="2" customWidth="1"/>
    <col min="10" max="10" width="7.85546875" style="2" customWidth="1"/>
    <col min="11" max="12" width="5.85546875" style="2" customWidth="1"/>
    <col min="13" max="13" width="9.28515625" style="2" customWidth="1"/>
    <col min="14" max="255" width="9.140625" style="2"/>
    <col min="256" max="256" width="3.5703125" style="2" customWidth="1"/>
    <col min="257" max="257" width="18" style="2" customWidth="1"/>
    <col min="258" max="258" width="9.42578125" style="2" customWidth="1"/>
    <col min="259" max="259" width="5" style="2" customWidth="1"/>
    <col min="260" max="260" width="4.42578125" style="2" customWidth="1"/>
    <col min="261" max="261" width="4.5703125" style="2" customWidth="1"/>
    <col min="262" max="262" width="5" style="2" customWidth="1"/>
    <col min="263" max="263" width="5.42578125" style="2" customWidth="1"/>
    <col min="264" max="265" width="5.85546875" style="2" customWidth="1"/>
    <col min="266" max="267" width="6.5703125" style="2" customWidth="1"/>
    <col min="268" max="268" width="5.28515625" style="2" customWidth="1"/>
    <col min="269" max="269" width="7.28515625" style="2" customWidth="1"/>
    <col min="270" max="511" width="9.140625" style="2"/>
    <col min="512" max="512" width="3.5703125" style="2" customWidth="1"/>
    <col min="513" max="513" width="18" style="2" customWidth="1"/>
    <col min="514" max="514" width="9.42578125" style="2" customWidth="1"/>
    <col min="515" max="515" width="5" style="2" customWidth="1"/>
    <col min="516" max="516" width="4.42578125" style="2" customWidth="1"/>
    <col min="517" max="517" width="4.5703125" style="2" customWidth="1"/>
    <col min="518" max="518" width="5" style="2" customWidth="1"/>
    <col min="519" max="519" width="5.42578125" style="2" customWidth="1"/>
    <col min="520" max="521" width="5.85546875" style="2" customWidth="1"/>
    <col min="522" max="523" width="6.5703125" style="2" customWidth="1"/>
    <col min="524" max="524" width="5.28515625" style="2" customWidth="1"/>
    <col min="525" max="525" width="7.28515625" style="2" customWidth="1"/>
    <col min="526" max="767" width="9.140625" style="2"/>
    <col min="768" max="768" width="3.5703125" style="2" customWidth="1"/>
    <col min="769" max="769" width="18" style="2" customWidth="1"/>
    <col min="770" max="770" width="9.42578125" style="2" customWidth="1"/>
    <col min="771" max="771" width="5" style="2" customWidth="1"/>
    <col min="772" max="772" width="4.42578125" style="2" customWidth="1"/>
    <col min="773" max="773" width="4.5703125" style="2" customWidth="1"/>
    <col min="774" max="774" width="5" style="2" customWidth="1"/>
    <col min="775" max="775" width="5.42578125" style="2" customWidth="1"/>
    <col min="776" max="777" width="5.85546875" style="2" customWidth="1"/>
    <col min="778" max="779" width="6.5703125" style="2" customWidth="1"/>
    <col min="780" max="780" width="5.28515625" style="2" customWidth="1"/>
    <col min="781" max="781" width="7.28515625" style="2" customWidth="1"/>
    <col min="782" max="1023" width="9.140625" style="2"/>
    <col min="1024" max="1024" width="3.5703125" style="2" customWidth="1"/>
    <col min="1025" max="1025" width="18" style="2" customWidth="1"/>
    <col min="1026" max="1026" width="9.42578125" style="2" customWidth="1"/>
    <col min="1027" max="1027" width="5" style="2" customWidth="1"/>
    <col min="1028" max="1028" width="4.42578125" style="2" customWidth="1"/>
    <col min="1029" max="1029" width="4.5703125" style="2" customWidth="1"/>
    <col min="1030" max="1030" width="5" style="2" customWidth="1"/>
    <col min="1031" max="1031" width="5.42578125" style="2" customWidth="1"/>
    <col min="1032" max="1033" width="5.85546875" style="2" customWidth="1"/>
    <col min="1034" max="1035" width="6.5703125" style="2" customWidth="1"/>
    <col min="1036" max="1036" width="5.28515625" style="2" customWidth="1"/>
    <col min="1037" max="1037" width="7.28515625" style="2" customWidth="1"/>
    <col min="1038" max="1279" width="9.140625" style="2"/>
    <col min="1280" max="1280" width="3.5703125" style="2" customWidth="1"/>
    <col min="1281" max="1281" width="18" style="2" customWidth="1"/>
    <col min="1282" max="1282" width="9.42578125" style="2" customWidth="1"/>
    <col min="1283" max="1283" width="5" style="2" customWidth="1"/>
    <col min="1284" max="1284" width="4.42578125" style="2" customWidth="1"/>
    <col min="1285" max="1285" width="4.5703125" style="2" customWidth="1"/>
    <col min="1286" max="1286" width="5" style="2" customWidth="1"/>
    <col min="1287" max="1287" width="5.42578125" style="2" customWidth="1"/>
    <col min="1288" max="1289" width="5.85546875" style="2" customWidth="1"/>
    <col min="1290" max="1291" width="6.5703125" style="2" customWidth="1"/>
    <col min="1292" max="1292" width="5.28515625" style="2" customWidth="1"/>
    <col min="1293" max="1293" width="7.28515625" style="2" customWidth="1"/>
    <col min="1294" max="1535" width="9.140625" style="2"/>
    <col min="1536" max="1536" width="3.5703125" style="2" customWidth="1"/>
    <col min="1537" max="1537" width="18" style="2" customWidth="1"/>
    <col min="1538" max="1538" width="9.42578125" style="2" customWidth="1"/>
    <col min="1539" max="1539" width="5" style="2" customWidth="1"/>
    <col min="1540" max="1540" width="4.42578125" style="2" customWidth="1"/>
    <col min="1541" max="1541" width="4.5703125" style="2" customWidth="1"/>
    <col min="1542" max="1542" width="5" style="2" customWidth="1"/>
    <col min="1543" max="1543" width="5.42578125" style="2" customWidth="1"/>
    <col min="1544" max="1545" width="5.85546875" style="2" customWidth="1"/>
    <col min="1546" max="1547" width="6.5703125" style="2" customWidth="1"/>
    <col min="1548" max="1548" width="5.28515625" style="2" customWidth="1"/>
    <col min="1549" max="1549" width="7.28515625" style="2" customWidth="1"/>
    <col min="1550" max="1791" width="9.140625" style="2"/>
    <col min="1792" max="1792" width="3.5703125" style="2" customWidth="1"/>
    <col min="1793" max="1793" width="18" style="2" customWidth="1"/>
    <col min="1794" max="1794" width="9.42578125" style="2" customWidth="1"/>
    <col min="1795" max="1795" width="5" style="2" customWidth="1"/>
    <col min="1796" max="1796" width="4.42578125" style="2" customWidth="1"/>
    <col min="1797" max="1797" width="4.5703125" style="2" customWidth="1"/>
    <col min="1798" max="1798" width="5" style="2" customWidth="1"/>
    <col min="1799" max="1799" width="5.42578125" style="2" customWidth="1"/>
    <col min="1800" max="1801" width="5.85546875" style="2" customWidth="1"/>
    <col min="1802" max="1803" width="6.5703125" style="2" customWidth="1"/>
    <col min="1804" max="1804" width="5.28515625" style="2" customWidth="1"/>
    <col min="1805" max="1805" width="7.28515625" style="2" customWidth="1"/>
    <col min="1806" max="2047" width="9.140625" style="2"/>
    <col min="2048" max="2048" width="3.5703125" style="2" customWidth="1"/>
    <col min="2049" max="2049" width="18" style="2" customWidth="1"/>
    <col min="2050" max="2050" width="9.42578125" style="2" customWidth="1"/>
    <col min="2051" max="2051" width="5" style="2" customWidth="1"/>
    <col min="2052" max="2052" width="4.42578125" style="2" customWidth="1"/>
    <col min="2053" max="2053" width="4.5703125" style="2" customWidth="1"/>
    <col min="2054" max="2054" width="5" style="2" customWidth="1"/>
    <col min="2055" max="2055" width="5.42578125" style="2" customWidth="1"/>
    <col min="2056" max="2057" width="5.85546875" style="2" customWidth="1"/>
    <col min="2058" max="2059" width="6.5703125" style="2" customWidth="1"/>
    <col min="2060" max="2060" width="5.28515625" style="2" customWidth="1"/>
    <col min="2061" max="2061" width="7.28515625" style="2" customWidth="1"/>
    <col min="2062" max="2303" width="9.140625" style="2"/>
    <col min="2304" max="2304" width="3.5703125" style="2" customWidth="1"/>
    <col min="2305" max="2305" width="18" style="2" customWidth="1"/>
    <col min="2306" max="2306" width="9.42578125" style="2" customWidth="1"/>
    <col min="2307" max="2307" width="5" style="2" customWidth="1"/>
    <col min="2308" max="2308" width="4.42578125" style="2" customWidth="1"/>
    <col min="2309" max="2309" width="4.5703125" style="2" customWidth="1"/>
    <col min="2310" max="2310" width="5" style="2" customWidth="1"/>
    <col min="2311" max="2311" width="5.42578125" style="2" customWidth="1"/>
    <col min="2312" max="2313" width="5.85546875" style="2" customWidth="1"/>
    <col min="2314" max="2315" width="6.5703125" style="2" customWidth="1"/>
    <col min="2316" max="2316" width="5.28515625" style="2" customWidth="1"/>
    <col min="2317" max="2317" width="7.28515625" style="2" customWidth="1"/>
    <col min="2318" max="2559" width="9.140625" style="2"/>
    <col min="2560" max="2560" width="3.5703125" style="2" customWidth="1"/>
    <col min="2561" max="2561" width="18" style="2" customWidth="1"/>
    <col min="2562" max="2562" width="9.42578125" style="2" customWidth="1"/>
    <col min="2563" max="2563" width="5" style="2" customWidth="1"/>
    <col min="2564" max="2564" width="4.42578125" style="2" customWidth="1"/>
    <col min="2565" max="2565" width="4.5703125" style="2" customWidth="1"/>
    <col min="2566" max="2566" width="5" style="2" customWidth="1"/>
    <col min="2567" max="2567" width="5.42578125" style="2" customWidth="1"/>
    <col min="2568" max="2569" width="5.85546875" style="2" customWidth="1"/>
    <col min="2570" max="2571" width="6.5703125" style="2" customWidth="1"/>
    <col min="2572" max="2572" width="5.28515625" style="2" customWidth="1"/>
    <col min="2573" max="2573" width="7.28515625" style="2" customWidth="1"/>
    <col min="2574" max="2815" width="9.140625" style="2"/>
    <col min="2816" max="2816" width="3.5703125" style="2" customWidth="1"/>
    <col min="2817" max="2817" width="18" style="2" customWidth="1"/>
    <col min="2818" max="2818" width="9.42578125" style="2" customWidth="1"/>
    <col min="2819" max="2819" width="5" style="2" customWidth="1"/>
    <col min="2820" max="2820" width="4.42578125" style="2" customWidth="1"/>
    <col min="2821" max="2821" width="4.5703125" style="2" customWidth="1"/>
    <col min="2822" max="2822" width="5" style="2" customWidth="1"/>
    <col min="2823" max="2823" width="5.42578125" style="2" customWidth="1"/>
    <col min="2824" max="2825" width="5.85546875" style="2" customWidth="1"/>
    <col min="2826" max="2827" width="6.5703125" style="2" customWidth="1"/>
    <col min="2828" max="2828" width="5.28515625" style="2" customWidth="1"/>
    <col min="2829" max="2829" width="7.28515625" style="2" customWidth="1"/>
    <col min="2830" max="3071" width="9.140625" style="2"/>
    <col min="3072" max="3072" width="3.5703125" style="2" customWidth="1"/>
    <col min="3073" max="3073" width="18" style="2" customWidth="1"/>
    <col min="3074" max="3074" width="9.42578125" style="2" customWidth="1"/>
    <col min="3075" max="3075" width="5" style="2" customWidth="1"/>
    <col min="3076" max="3076" width="4.42578125" style="2" customWidth="1"/>
    <col min="3077" max="3077" width="4.5703125" style="2" customWidth="1"/>
    <col min="3078" max="3078" width="5" style="2" customWidth="1"/>
    <col min="3079" max="3079" width="5.42578125" style="2" customWidth="1"/>
    <col min="3080" max="3081" width="5.85546875" style="2" customWidth="1"/>
    <col min="3082" max="3083" width="6.5703125" style="2" customWidth="1"/>
    <col min="3084" max="3084" width="5.28515625" style="2" customWidth="1"/>
    <col min="3085" max="3085" width="7.28515625" style="2" customWidth="1"/>
    <col min="3086" max="3327" width="9.140625" style="2"/>
    <col min="3328" max="3328" width="3.5703125" style="2" customWidth="1"/>
    <col min="3329" max="3329" width="18" style="2" customWidth="1"/>
    <col min="3330" max="3330" width="9.42578125" style="2" customWidth="1"/>
    <col min="3331" max="3331" width="5" style="2" customWidth="1"/>
    <col min="3332" max="3332" width="4.42578125" style="2" customWidth="1"/>
    <col min="3333" max="3333" width="4.5703125" style="2" customWidth="1"/>
    <col min="3334" max="3334" width="5" style="2" customWidth="1"/>
    <col min="3335" max="3335" width="5.42578125" style="2" customWidth="1"/>
    <col min="3336" max="3337" width="5.85546875" style="2" customWidth="1"/>
    <col min="3338" max="3339" width="6.5703125" style="2" customWidth="1"/>
    <col min="3340" max="3340" width="5.28515625" style="2" customWidth="1"/>
    <col min="3341" max="3341" width="7.28515625" style="2" customWidth="1"/>
    <col min="3342" max="3583" width="9.140625" style="2"/>
    <col min="3584" max="3584" width="3.5703125" style="2" customWidth="1"/>
    <col min="3585" max="3585" width="18" style="2" customWidth="1"/>
    <col min="3586" max="3586" width="9.42578125" style="2" customWidth="1"/>
    <col min="3587" max="3587" width="5" style="2" customWidth="1"/>
    <col min="3588" max="3588" width="4.42578125" style="2" customWidth="1"/>
    <col min="3589" max="3589" width="4.5703125" style="2" customWidth="1"/>
    <col min="3590" max="3590" width="5" style="2" customWidth="1"/>
    <col min="3591" max="3591" width="5.42578125" style="2" customWidth="1"/>
    <col min="3592" max="3593" width="5.85546875" style="2" customWidth="1"/>
    <col min="3594" max="3595" width="6.5703125" style="2" customWidth="1"/>
    <col min="3596" max="3596" width="5.28515625" style="2" customWidth="1"/>
    <col min="3597" max="3597" width="7.28515625" style="2" customWidth="1"/>
    <col min="3598" max="3839" width="9.140625" style="2"/>
    <col min="3840" max="3840" width="3.5703125" style="2" customWidth="1"/>
    <col min="3841" max="3841" width="18" style="2" customWidth="1"/>
    <col min="3842" max="3842" width="9.42578125" style="2" customWidth="1"/>
    <col min="3843" max="3843" width="5" style="2" customWidth="1"/>
    <col min="3844" max="3844" width="4.42578125" style="2" customWidth="1"/>
    <col min="3845" max="3845" width="4.5703125" style="2" customWidth="1"/>
    <col min="3846" max="3846" width="5" style="2" customWidth="1"/>
    <col min="3847" max="3847" width="5.42578125" style="2" customWidth="1"/>
    <col min="3848" max="3849" width="5.85546875" style="2" customWidth="1"/>
    <col min="3850" max="3851" width="6.5703125" style="2" customWidth="1"/>
    <col min="3852" max="3852" width="5.28515625" style="2" customWidth="1"/>
    <col min="3853" max="3853" width="7.28515625" style="2" customWidth="1"/>
    <col min="3854" max="4095" width="9.140625" style="2"/>
    <col min="4096" max="4096" width="3.5703125" style="2" customWidth="1"/>
    <col min="4097" max="4097" width="18" style="2" customWidth="1"/>
    <col min="4098" max="4098" width="9.42578125" style="2" customWidth="1"/>
    <col min="4099" max="4099" width="5" style="2" customWidth="1"/>
    <col min="4100" max="4100" width="4.42578125" style="2" customWidth="1"/>
    <col min="4101" max="4101" width="4.5703125" style="2" customWidth="1"/>
    <col min="4102" max="4102" width="5" style="2" customWidth="1"/>
    <col min="4103" max="4103" width="5.42578125" style="2" customWidth="1"/>
    <col min="4104" max="4105" width="5.85546875" style="2" customWidth="1"/>
    <col min="4106" max="4107" width="6.5703125" style="2" customWidth="1"/>
    <col min="4108" max="4108" width="5.28515625" style="2" customWidth="1"/>
    <col min="4109" max="4109" width="7.28515625" style="2" customWidth="1"/>
    <col min="4110" max="4351" width="9.140625" style="2"/>
    <col min="4352" max="4352" width="3.5703125" style="2" customWidth="1"/>
    <col min="4353" max="4353" width="18" style="2" customWidth="1"/>
    <col min="4354" max="4354" width="9.42578125" style="2" customWidth="1"/>
    <col min="4355" max="4355" width="5" style="2" customWidth="1"/>
    <col min="4356" max="4356" width="4.42578125" style="2" customWidth="1"/>
    <col min="4357" max="4357" width="4.5703125" style="2" customWidth="1"/>
    <col min="4358" max="4358" width="5" style="2" customWidth="1"/>
    <col min="4359" max="4359" width="5.42578125" style="2" customWidth="1"/>
    <col min="4360" max="4361" width="5.85546875" style="2" customWidth="1"/>
    <col min="4362" max="4363" width="6.5703125" style="2" customWidth="1"/>
    <col min="4364" max="4364" width="5.28515625" style="2" customWidth="1"/>
    <col min="4365" max="4365" width="7.28515625" style="2" customWidth="1"/>
    <col min="4366" max="4607" width="9.140625" style="2"/>
    <col min="4608" max="4608" width="3.5703125" style="2" customWidth="1"/>
    <col min="4609" max="4609" width="18" style="2" customWidth="1"/>
    <col min="4610" max="4610" width="9.42578125" style="2" customWidth="1"/>
    <col min="4611" max="4611" width="5" style="2" customWidth="1"/>
    <col min="4612" max="4612" width="4.42578125" style="2" customWidth="1"/>
    <col min="4613" max="4613" width="4.5703125" style="2" customWidth="1"/>
    <col min="4614" max="4614" width="5" style="2" customWidth="1"/>
    <col min="4615" max="4615" width="5.42578125" style="2" customWidth="1"/>
    <col min="4616" max="4617" width="5.85546875" style="2" customWidth="1"/>
    <col min="4618" max="4619" width="6.5703125" style="2" customWidth="1"/>
    <col min="4620" max="4620" width="5.28515625" style="2" customWidth="1"/>
    <col min="4621" max="4621" width="7.28515625" style="2" customWidth="1"/>
    <col min="4622" max="4863" width="9.140625" style="2"/>
    <col min="4864" max="4864" width="3.5703125" style="2" customWidth="1"/>
    <col min="4865" max="4865" width="18" style="2" customWidth="1"/>
    <col min="4866" max="4866" width="9.42578125" style="2" customWidth="1"/>
    <col min="4867" max="4867" width="5" style="2" customWidth="1"/>
    <col min="4868" max="4868" width="4.42578125" style="2" customWidth="1"/>
    <col min="4869" max="4869" width="4.5703125" style="2" customWidth="1"/>
    <col min="4870" max="4870" width="5" style="2" customWidth="1"/>
    <col min="4871" max="4871" width="5.42578125" style="2" customWidth="1"/>
    <col min="4872" max="4873" width="5.85546875" style="2" customWidth="1"/>
    <col min="4874" max="4875" width="6.5703125" style="2" customWidth="1"/>
    <col min="4876" max="4876" width="5.28515625" style="2" customWidth="1"/>
    <col min="4877" max="4877" width="7.28515625" style="2" customWidth="1"/>
    <col min="4878" max="5119" width="9.140625" style="2"/>
    <col min="5120" max="5120" width="3.5703125" style="2" customWidth="1"/>
    <col min="5121" max="5121" width="18" style="2" customWidth="1"/>
    <col min="5122" max="5122" width="9.42578125" style="2" customWidth="1"/>
    <col min="5123" max="5123" width="5" style="2" customWidth="1"/>
    <col min="5124" max="5124" width="4.42578125" style="2" customWidth="1"/>
    <col min="5125" max="5125" width="4.5703125" style="2" customWidth="1"/>
    <col min="5126" max="5126" width="5" style="2" customWidth="1"/>
    <col min="5127" max="5127" width="5.42578125" style="2" customWidth="1"/>
    <col min="5128" max="5129" width="5.85546875" style="2" customWidth="1"/>
    <col min="5130" max="5131" width="6.5703125" style="2" customWidth="1"/>
    <col min="5132" max="5132" width="5.28515625" style="2" customWidth="1"/>
    <col min="5133" max="5133" width="7.28515625" style="2" customWidth="1"/>
    <col min="5134" max="5375" width="9.140625" style="2"/>
    <col min="5376" max="5376" width="3.5703125" style="2" customWidth="1"/>
    <col min="5377" max="5377" width="18" style="2" customWidth="1"/>
    <col min="5378" max="5378" width="9.42578125" style="2" customWidth="1"/>
    <col min="5379" max="5379" width="5" style="2" customWidth="1"/>
    <col min="5380" max="5380" width="4.42578125" style="2" customWidth="1"/>
    <col min="5381" max="5381" width="4.5703125" style="2" customWidth="1"/>
    <col min="5382" max="5382" width="5" style="2" customWidth="1"/>
    <col min="5383" max="5383" width="5.42578125" style="2" customWidth="1"/>
    <col min="5384" max="5385" width="5.85546875" style="2" customWidth="1"/>
    <col min="5386" max="5387" width="6.5703125" style="2" customWidth="1"/>
    <col min="5388" max="5388" width="5.28515625" style="2" customWidth="1"/>
    <col min="5389" max="5389" width="7.28515625" style="2" customWidth="1"/>
    <col min="5390" max="5631" width="9.140625" style="2"/>
    <col min="5632" max="5632" width="3.5703125" style="2" customWidth="1"/>
    <col min="5633" max="5633" width="18" style="2" customWidth="1"/>
    <col min="5634" max="5634" width="9.42578125" style="2" customWidth="1"/>
    <col min="5635" max="5635" width="5" style="2" customWidth="1"/>
    <col min="5636" max="5636" width="4.42578125" style="2" customWidth="1"/>
    <col min="5637" max="5637" width="4.5703125" style="2" customWidth="1"/>
    <col min="5638" max="5638" width="5" style="2" customWidth="1"/>
    <col min="5639" max="5639" width="5.42578125" style="2" customWidth="1"/>
    <col min="5640" max="5641" width="5.85546875" style="2" customWidth="1"/>
    <col min="5642" max="5643" width="6.5703125" style="2" customWidth="1"/>
    <col min="5644" max="5644" width="5.28515625" style="2" customWidth="1"/>
    <col min="5645" max="5645" width="7.28515625" style="2" customWidth="1"/>
    <col min="5646" max="5887" width="9.140625" style="2"/>
    <col min="5888" max="5888" width="3.5703125" style="2" customWidth="1"/>
    <col min="5889" max="5889" width="18" style="2" customWidth="1"/>
    <col min="5890" max="5890" width="9.42578125" style="2" customWidth="1"/>
    <col min="5891" max="5891" width="5" style="2" customWidth="1"/>
    <col min="5892" max="5892" width="4.42578125" style="2" customWidth="1"/>
    <col min="5893" max="5893" width="4.5703125" style="2" customWidth="1"/>
    <col min="5894" max="5894" width="5" style="2" customWidth="1"/>
    <col min="5895" max="5895" width="5.42578125" style="2" customWidth="1"/>
    <col min="5896" max="5897" width="5.85546875" style="2" customWidth="1"/>
    <col min="5898" max="5899" width="6.5703125" style="2" customWidth="1"/>
    <col min="5900" max="5900" width="5.28515625" style="2" customWidth="1"/>
    <col min="5901" max="5901" width="7.28515625" style="2" customWidth="1"/>
    <col min="5902" max="6143" width="9.140625" style="2"/>
    <col min="6144" max="6144" width="3.5703125" style="2" customWidth="1"/>
    <col min="6145" max="6145" width="18" style="2" customWidth="1"/>
    <col min="6146" max="6146" width="9.42578125" style="2" customWidth="1"/>
    <col min="6147" max="6147" width="5" style="2" customWidth="1"/>
    <col min="6148" max="6148" width="4.42578125" style="2" customWidth="1"/>
    <col min="6149" max="6149" width="4.5703125" style="2" customWidth="1"/>
    <col min="6150" max="6150" width="5" style="2" customWidth="1"/>
    <col min="6151" max="6151" width="5.42578125" style="2" customWidth="1"/>
    <col min="6152" max="6153" width="5.85546875" style="2" customWidth="1"/>
    <col min="6154" max="6155" width="6.5703125" style="2" customWidth="1"/>
    <col min="6156" max="6156" width="5.28515625" style="2" customWidth="1"/>
    <col min="6157" max="6157" width="7.28515625" style="2" customWidth="1"/>
    <col min="6158" max="6399" width="9.140625" style="2"/>
    <col min="6400" max="6400" width="3.5703125" style="2" customWidth="1"/>
    <col min="6401" max="6401" width="18" style="2" customWidth="1"/>
    <col min="6402" max="6402" width="9.42578125" style="2" customWidth="1"/>
    <col min="6403" max="6403" width="5" style="2" customWidth="1"/>
    <col min="6404" max="6404" width="4.42578125" style="2" customWidth="1"/>
    <col min="6405" max="6405" width="4.5703125" style="2" customWidth="1"/>
    <col min="6406" max="6406" width="5" style="2" customWidth="1"/>
    <col min="6407" max="6407" width="5.42578125" style="2" customWidth="1"/>
    <col min="6408" max="6409" width="5.85546875" style="2" customWidth="1"/>
    <col min="6410" max="6411" width="6.5703125" style="2" customWidth="1"/>
    <col min="6412" max="6412" width="5.28515625" style="2" customWidth="1"/>
    <col min="6413" max="6413" width="7.28515625" style="2" customWidth="1"/>
    <col min="6414" max="6655" width="9.140625" style="2"/>
    <col min="6656" max="6656" width="3.5703125" style="2" customWidth="1"/>
    <col min="6657" max="6657" width="18" style="2" customWidth="1"/>
    <col min="6658" max="6658" width="9.42578125" style="2" customWidth="1"/>
    <col min="6659" max="6659" width="5" style="2" customWidth="1"/>
    <col min="6660" max="6660" width="4.42578125" style="2" customWidth="1"/>
    <col min="6661" max="6661" width="4.5703125" style="2" customWidth="1"/>
    <col min="6662" max="6662" width="5" style="2" customWidth="1"/>
    <col min="6663" max="6663" width="5.42578125" style="2" customWidth="1"/>
    <col min="6664" max="6665" width="5.85546875" style="2" customWidth="1"/>
    <col min="6666" max="6667" width="6.5703125" style="2" customWidth="1"/>
    <col min="6668" max="6668" width="5.28515625" style="2" customWidth="1"/>
    <col min="6669" max="6669" width="7.28515625" style="2" customWidth="1"/>
    <col min="6670" max="6911" width="9.140625" style="2"/>
    <col min="6912" max="6912" width="3.5703125" style="2" customWidth="1"/>
    <col min="6913" max="6913" width="18" style="2" customWidth="1"/>
    <col min="6914" max="6914" width="9.42578125" style="2" customWidth="1"/>
    <col min="6915" max="6915" width="5" style="2" customWidth="1"/>
    <col min="6916" max="6916" width="4.42578125" style="2" customWidth="1"/>
    <col min="6917" max="6917" width="4.5703125" style="2" customWidth="1"/>
    <col min="6918" max="6918" width="5" style="2" customWidth="1"/>
    <col min="6919" max="6919" width="5.42578125" style="2" customWidth="1"/>
    <col min="6920" max="6921" width="5.85546875" style="2" customWidth="1"/>
    <col min="6922" max="6923" width="6.5703125" style="2" customWidth="1"/>
    <col min="6924" max="6924" width="5.28515625" style="2" customWidth="1"/>
    <col min="6925" max="6925" width="7.28515625" style="2" customWidth="1"/>
    <col min="6926" max="7167" width="9.140625" style="2"/>
    <col min="7168" max="7168" width="3.5703125" style="2" customWidth="1"/>
    <col min="7169" max="7169" width="18" style="2" customWidth="1"/>
    <col min="7170" max="7170" width="9.42578125" style="2" customWidth="1"/>
    <col min="7171" max="7171" width="5" style="2" customWidth="1"/>
    <col min="7172" max="7172" width="4.42578125" style="2" customWidth="1"/>
    <col min="7173" max="7173" width="4.5703125" style="2" customWidth="1"/>
    <col min="7174" max="7174" width="5" style="2" customWidth="1"/>
    <col min="7175" max="7175" width="5.42578125" style="2" customWidth="1"/>
    <col min="7176" max="7177" width="5.85546875" style="2" customWidth="1"/>
    <col min="7178" max="7179" width="6.5703125" style="2" customWidth="1"/>
    <col min="7180" max="7180" width="5.28515625" style="2" customWidth="1"/>
    <col min="7181" max="7181" width="7.28515625" style="2" customWidth="1"/>
    <col min="7182" max="7423" width="9.140625" style="2"/>
    <col min="7424" max="7424" width="3.5703125" style="2" customWidth="1"/>
    <col min="7425" max="7425" width="18" style="2" customWidth="1"/>
    <col min="7426" max="7426" width="9.42578125" style="2" customWidth="1"/>
    <col min="7427" max="7427" width="5" style="2" customWidth="1"/>
    <col min="7428" max="7428" width="4.42578125" style="2" customWidth="1"/>
    <col min="7429" max="7429" width="4.5703125" style="2" customWidth="1"/>
    <col min="7430" max="7430" width="5" style="2" customWidth="1"/>
    <col min="7431" max="7431" width="5.42578125" style="2" customWidth="1"/>
    <col min="7432" max="7433" width="5.85546875" style="2" customWidth="1"/>
    <col min="7434" max="7435" width="6.5703125" style="2" customWidth="1"/>
    <col min="7436" max="7436" width="5.28515625" style="2" customWidth="1"/>
    <col min="7437" max="7437" width="7.28515625" style="2" customWidth="1"/>
    <col min="7438" max="7679" width="9.140625" style="2"/>
    <col min="7680" max="7680" width="3.5703125" style="2" customWidth="1"/>
    <col min="7681" max="7681" width="18" style="2" customWidth="1"/>
    <col min="7682" max="7682" width="9.42578125" style="2" customWidth="1"/>
    <col min="7683" max="7683" width="5" style="2" customWidth="1"/>
    <col min="7684" max="7684" width="4.42578125" style="2" customWidth="1"/>
    <col min="7685" max="7685" width="4.5703125" style="2" customWidth="1"/>
    <col min="7686" max="7686" width="5" style="2" customWidth="1"/>
    <col min="7687" max="7687" width="5.42578125" style="2" customWidth="1"/>
    <col min="7688" max="7689" width="5.85546875" style="2" customWidth="1"/>
    <col min="7690" max="7691" width="6.5703125" style="2" customWidth="1"/>
    <col min="7692" max="7692" width="5.28515625" style="2" customWidth="1"/>
    <col min="7693" max="7693" width="7.28515625" style="2" customWidth="1"/>
    <col min="7694" max="7935" width="9.140625" style="2"/>
    <col min="7936" max="7936" width="3.5703125" style="2" customWidth="1"/>
    <col min="7937" max="7937" width="18" style="2" customWidth="1"/>
    <col min="7938" max="7938" width="9.42578125" style="2" customWidth="1"/>
    <col min="7939" max="7939" width="5" style="2" customWidth="1"/>
    <col min="7940" max="7940" width="4.42578125" style="2" customWidth="1"/>
    <col min="7941" max="7941" width="4.5703125" style="2" customWidth="1"/>
    <col min="7942" max="7942" width="5" style="2" customWidth="1"/>
    <col min="7943" max="7943" width="5.42578125" style="2" customWidth="1"/>
    <col min="7944" max="7945" width="5.85546875" style="2" customWidth="1"/>
    <col min="7946" max="7947" width="6.5703125" style="2" customWidth="1"/>
    <col min="7948" max="7948" width="5.28515625" style="2" customWidth="1"/>
    <col min="7949" max="7949" width="7.28515625" style="2" customWidth="1"/>
    <col min="7950" max="8191" width="9.140625" style="2"/>
    <col min="8192" max="8192" width="3.5703125" style="2" customWidth="1"/>
    <col min="8193" max="8193" width="18" style="2" customWidth="1"/>
    <col min="8194" max="8194" width="9.42578125" style="2" customWidth="1"/>
    <col min="8195" max="8195" width="5" style="2" customWidth="1"/>
    <col min="8196" max="8196" width="4.42578125" style="2" customWidth="1"/>
    <col min="8197" max="8197" width="4.5703125" style="2" customWidth="1"/>
    <col min="8198" max="8198" width="5" style="2" customWidth="1"/>
    <col min="8199" max="8199" width="5.42578125" style="2" customWidth="1"/>
    <col min="8200" max="8201" width="5.85546875" style="2" customWidth="1"/>
    <col min="8202" max="8203" width="6.5703125" style="2" customWidth="1"/>
    <col min="8204" max="8204" width="5.28515625" style="2" customWidth="1"/>
    <col min="8205" max="8205" width="7.28515625" style="2" customWidth="1"/>
    <col min="8206" max="8447" width="9.140625" style="2"/>
    <col min="8448" max="8448" width="3.5703125" style="2" customWidth="1"/>
    <col min="8449" max="8449" width="18" style="2" customWidth="1"/>
    <col min="8450" max="8450" width="9.42578125" style="2" customWidth="1"/>
    <col min="8451" max="8451" width="5" style="2" customWidth="1"/>
    <col min="8452" max="8452" width="4.42578125" style="2" customWidth="1"/>
    <col min="8453" max="8453" width="4.5703125" style="2" customWidth="1"/>
    <col min="8454" max="8454" width="5" style="2" customWidth="1"/>
    <col min="8455" max="8455" width="5.42578125" style="2" customWidth="1"/>
    <col min="8456" max="8457" width="5.85546875" style="2" customWidth="1"/>
    <col min="8458" max="8459" width="6.5703125" style="2" customWidth="1"/>
    <col min="8460" max="8460" width="5.28515625" style="2" customWidth="1"/>
    <col min="8461" max="8461" width="7.28515625" style="2" customWidth="1"/>
    <col min="8462" max="8703" width="9.140625" style="2"/>
    <col min="8704" max="8704" width="3.5703125" style="2" customWidth="1"/>
    <col min="8705" max="8705" width="18" style="2" customWidth="1"/>
    <col min="8706" max="8706" width="9.42578125" style="2" customWidth="1"/>
    <col min="8707" max="8707" width="5" style="2" customWidth="1"/>
    <col min="8708" max="8708" width="4.42578125" style="2" customWidth="1"/>
    <col min="8709" max="8709" width="4.5703125" style="2" customWidth="1"/>
    <col min="8710" max="8710" width="5" style="2" customWidth="1"/>
    <col min="8711" max="8711" width="5.42578125" style="2" customWidth="1"/>
    <col min="8712" max="8713" width="5.85546875" style="2" customWidth="1"/>
    <col min="8714" max="8715" width="6.5703125" style="2" customWidth="1"/>
    <col min="8716" max="8716" width="5.28515625" style="2" customWidth="1"/>
    <col min="8717" max="8717" width="7.28515625" style="2" customWidth="1"/>
    <col min="8718" max="8959" width="9.140625" style="2"/>
    <col min="8960" max="8960" width="3.5703125" style="2" customWidth="1"/>
    <col min="8961" max="8961" width="18" style="2" customWidth="1"/>
    <col min="8962" max="8962" width="9.42578125" style="2" customWidth="1"/>
    <col min="8963" max="8963" width="5" style="2" customWidth="1"/>
    <col min="8964" max="8964" width="4.42578125" style="2" customWidth="1"/>
    <col min="8965" max="8965" width="4.5703125" style="2" customWidth="1"/>
    <col min="8966" max="8966" width="5" style="2" customWidth="1"/>
    <col min="8967" max="8967" width="5.42578125" style="2" customWidth="1"/>
    <col min="8968" max="8969" width="5.85546875" style="2" customWidth="1"/>
    <col min="8970" max="8971" width="6.5703125" style="2" customWidth="1"/>
    <col min="8972" max="8972" width="5.28515625" style="2" customWidth="1"/>
    <col min="8973" max="8973" width="7.28515625" style="2" customWidth="1"/>
    <col min="8974" max="9215" width="9.140625" style="2"/>
    <col min="9216" max="9216" width="3.5703125" style="2" customWidth="1"/>
    <col min="9217" max="9217" width="18" style="2" customWidth="1"/>
    <col min="9218" max="9218" width="9.42578125" style="2" customWidth="1"/>
    <col min="9219" max="9219" width="5" style="2" customWidth="1"/>
    <col min="9220" max="9220" width="4.42578125" style="2" customWidth="1"/>
    <col min="9221" max="9221" width="4.5703125" style="2" customWidth="1"/>
    <col min="9222" max="9222" width="5" style="2" customWidth="1"/>
    <col min="9223" max="9223" width="5.42578125" style="2" customWidth="1"/>
    <col min="9224" max="9225" width="5.85546875" style="2" customWidth="1"/>
    <col min="9226" max="9227" width="6.5703125" style="2" customWidth="1"/>
    <col min="9228" max="9228" width="5.28515625" style="2" customWidth="1"/>
    <col min="9229" max="9229" width="7.28515625" style="2" customWidth="1"/>
    <col min="9230" max="9471" width="9.140625" style="2"/>
    <col min="9472" max="9472" width="3.5703125" style="2" customWidth="1"/>
    <col min="9473" max="9473" width="18" style="2" customWidth="1"/>
    <col min="9474" max="9474" width="9.42578125" style="2" customWidth="1"/>
    <col min="9475" max="9475" width="5" style="2" customWidth="1"/>
    <col min="9476" max="9476" width="4.42578125" style="2" customWidth="1"/>
    <col min="9477" max="9477" width="4.5703125" style="2" customWidth="1"/>
    <col min="9478" max="9478" width="5" style="2" customWidth="1"/>
    <col min="9479" max="9479" width="5.42578125" style="2" customWidth="1"/>
    <col min="9480" max="9481" width="5.85546875" style="2" customWidth="1"/>
    <col min="9482" max="9483" width="6.5703125" style="2" customWidth="1"/>
    <col min="9484" max="9484" width="5.28515625" style="2" customWidth="1"/>
    <col min="9485" max="9485" width="7.28515625" style="2" customWidth="1"/>
    <col min="9486" max="9727" width="9.140625" style="2"/>
    <col min="9728" max="9728" width="3.5703125" style="2" customWidth="1"/>
    <col min="9729" max="9729" width="18" style="2" customWidth="1"/>
    <col min="9730" max="9730" width="9.42578125" style="2" customWidth="1"/>
    <col min="9731" max="9731" width="5" style="2" customWidth="1"/>
    <col min="9732" max="9732" width="4.42578125" style="2" customWidth="1"/>
    <col min="9733" max="9733" width="4.5703125" style="2" customWidth="1"/>
    <col min="9734" max="9734" width="5" style="2" customWidth="1"/>
    <col min="9735" max="9735" width="5.42578125" style="2" customWidth="1"/>
    <col min="9736" max="9737" width="5.85546875" style="2" customWidth="1"/>
    <col min="9738" max="9739" width="6.5703125" style="2" customWidth="1"/>
    <col min="9740" max="9740" width="5.28515625" style="2" customWidth="1"/>
    <col min="9741" max="9741" width="7.28515625" style="2" customWidth="1"/>
    <col min="9742" max="9983" width="9.140625" style="2"/>
    <col min="9984" max="9984" width="3.5703125" style="2" customWidth="1"/>
    <col min="9985" max="9985" width="18" style="2" customWidth="1"/>
    <col min="9986" max="9986" width="9.42578125" style="2" customWidth="1"/>
    <col min="9987" max="9987" width="5" style="2" customWidth="1"/>
    <col min="9988" max="9988" width="4.42578125" style="2" customWidth="1"/>
    <col min="9989" max="9989" width="4.5703125" style="2" customWidth="1"/>
    <col min="9990" max="9990" width="5" style="2" customWidth="1"/>
    <col min="9991" max="9991" width="5.42578125" style="2" customWidth="1"/>
    <col min="9992" max="9993" width="5.85546875" style="2" customWidth="1"/>
    <col min="9994" max="9995" width="6.5703125" style="2" customWidth="1"/>
    <col min="9996" max="9996" width="5.28515625" style="2" customWidth="1"/>
    <col min="9997" max="9997" width="7.28515625" style="2" customWidth="1"/>
    <col min="9998" max="10239" width="9.140625" style="2"/>
    <col min="10240" max="10240" width="3.5703125" style="2" customWidth="1"/>
    <col min="10241" max="10241" width="18" style="2" customWidth="1"/>
    <col min="10242" max="10242" width="9.42578125" style="2" customWidth="1"/>
    <col min="10243" max="10243" width="5" style="2" customWidth="1"/>
    <col min="10244" max="10244" width="4.42578125" style="2" customWidth="1"/>
    <col min="10245" max="10245" width="4.5703125" style="2" customWidth="1"/>
    <col min="10246" max="10246" width="5" style="2" customWidth="1"/>
    <col min="10247" max="10247" width="5.42578125" style="2" customWidth="1"/>
    <col min="10248" max="10249" width="5.85546875" style="2" customWidth="1"/>
    <col min="10250" max="10251" width="6.5703125" style="2" customWidth="1"/>
    <col min="10252" max="10252" width="5.28515625" style="2" customWidth="1"/>
    <col min="10253" max="10253" width="7.28515625" style="2" customWidth="1"/>
    <col min="10254" max="10495" width="9.140625" style="2"/>
    <col min="10496" max="10496" width="3.5703125" style="2" customWidth="1"/>
    <col min="10497" max="10497" width="18" style="2" customWidth="1"/>
    <col min="10498" max="10498" width="9.42578125" style="2" customWidth="1"/>
    <col min="10499" max="10499" width="5" style="2" customWidth="1"/>
    <col min="10500" max="10500" width="4.42578125" style="2" customWidth="1"/>
    <col min="10501" max="10501" width="4.5703125" style="2" customWidth="1"/>
    <col min="10502" max="10502" width="5" style="2" customWidth="1"/>
    <col min="10503" max="10503" width="5.42578125" style="2" customWidth="1"/>
    <col min="10504" max="10505" width="5.85546875" style="2" customWidth="1"/>
    <col min="10506" max="10507" width="6.5703125" style="2" customWidth="1"/>
    <col min="10508" max="10508" width="5.28515625" style="2" customWidth="1"/>
    <col min="10509" max="10509" width="7.28515625" style="2" customWidth="1"/>
    <col min="10510" max="10751" width="9.140625" style="2"/>
    <col min="10752" max="10752" width="3.5703125" style="2" customWidth="1"/>
    <col min="10753" max="10753" width="18" style="2" customWidth="1"/>
    <col min="10754" max="10754" width="9.42578125" style="2" customWidth="1"/>
    <col min="10755" max="10755" width="5" style="2" customWidth="1"/>
    <col min="10756" max="10756" width="4.42578125" style="2" customWidth="1"/>
    <col min="10757" max="10757" width="4.5703125" style="2" customWidth="1"/>
    <col min="10758" max="10758" width="5" style="2" customWidth="1"/>
    <col min="10759" max="10759" width="5.42578125" style="2" customWidth="1"/>
    <col min="10760" max="10761" width="5.85546875" style="2" customWidth="1"/>
    <col min="10762" max="10763" width="6.5703125" style="2" customWidth="1"/>
    <col min="10764" max="10764" width="5.28515625" style="2" customWidth="1"/>
    <col min="10765" max="10765" width="7.28515625" style="2" customWidth="1"/>
    <col min="10766" max="11007" width="9.140625" style="2"/>
    <col min="11008" max="11008" width="3.5703125" style="2" customWidth="1"/>
    <col min="11009" max="11009" width="18" style="2" customWidth="1"/>
    <col min="11010" max="11010" width="9.42578125" style="2" customWidth="1"/>
    <col min="11011" max="11011" width="5" style="2" customWidth="1"/>
    <col min="11012" max="11012" width="4.42578125" style="2" customWidth="1"/>
    <col min="11013" max="11013" width="4.5703125" style="2" customWidth="1"/>
    <col min="11014" max="11014" width="5" style="2" customWidth="1"/>
    <col min="11015" max="11015" width="5.42578125" style="2" customWidth="1"/>
    <col min="11016" max="11017" width="5.85546875" style="2" customWidth="1"/>
    <col min="11018" max="11019" width="6.5703125" style="2" customWidth="1"/>
    <col min="11020" max="11020" width="5.28515625" style="2" customWidth="1"/>
    <col min="11021" max="11021" width="7.28515625" style="2" customWidth="1"/>
    <col min="11022" max="11263" width="9.140625" style="2"/>
    <col min="11264" max="11264" width="3.5703125" style="2" customWidth="1"/>
    <col min="11265" max="11265" width="18" style="2" customWidth="1"/>
    <col min="11266" max="11266" width="9.42578125" style="2" customWidth="1"/>
    <col min="11267" max="11267" width="5" style="2" customWidth="1"/>
    <col min="11268" max="11268" width="4.42578125" style="2" customWidth="1"/>
    <col min="11269" max="11269" width="4.5703125" style="2" customWidth="1"/>
    <col min="11270" max="11270" width="5" style="2" customWidth="1"/>
    <col min="11271" max="11271" width="5.42578125" style="2" customWidth="1"/>
    <col min="11272" max="11273" width="5.85546875" style="2" customWidth="1"/>
    <col min="11274" max="11275" width="6.5703125" style="2" customWidth="1"/>
    <col min="11276" max="11276" width="5.28515625" style="2" customWidth="1"/>
    <col min="11277" max="11277" width="7.28515625" style="2" customWidth="1"/>
    <col min="11278" max="11519" width="9.140625" style="2"/>
    <col min="11520" max="11520" width="3.5703125" style="2" customWidth="1"/>
    <col min="11521" max="11521" width="18" style="2" customWidth="1"/>
    <col min="11522" max="11522" width="9.42578125" style="2" customWidth="1"/>
    <col min="11523" max="11523" width="5" style="2" customWidth="1"/>
    <col min="11524" max="11524" width="4.42578125" style="2" customWidth="1"/>
    <col min="11525" max="11525" width="4.5703125" style="2" customWidth="1"/>
    <col min="11526" max="11526" width="5" style="2" customWidth="1"/>
    <col min="11527" max="11527" width="5.42578125" style="2" customWidth="1"/>
    <col min="11528" max="11529" width="5.85546875" style="2" customWidth="1"/>
    <col min="11530" max="11531" width="6.5703125" style="2" customWidth="1"/>
    <col min="11532" max="11532" width="5.28515625" style="2" customWidth="1"/>
    <col min="11533" max="11533" width="7.28515625" style="2" customWidth="1"/>
    <col min="11534" max="11775" width="9.140625" style="2"/>
    <col min="11776" max="11776" width="3.5703125" style="2" customWidth="1"/>
    <col min="11777" max="11777" width="18" style="2" customWidth="1"/>
    <col min="11778" max="11778" width="9.42578125" style="2" customWidth="1"/>
    <col min="11779" max="11779" width="5" style="2" customWidth="1"/>
    <col min="11780" max="11780" width="4.42578125" style="2" customWidth="1"/>
    <col min="11781" max="11781" width="4.5703125" style="2" customWidth="1"/>
    <col min="11782" max="11782" width="5" style="2" customWidth="1"/>
    <col min="11783" max="11783" width="5.42578125" style="2" customWidth="1"/>
    <col min="11784" max="11785" width="5.85546875" style="2" customWidth="1"/>
    <col min="11786" max="11787" width="6.5703125" style="2" customWidth="1"/>
    <col min="11788" max="11788" width="5.28515625" style="2" customWidth="1"/>
    <col min="11789" max="11789" width="7.28515625" style="2" customWidth="1"/>
    <col min="11790" max="12031" width="9.140625" style="2"/>
    <col min="12032" max="12032" width="3.5703125" style="2" customWidth="1"/>
    <col min="12033" max="12033" width="18" style="2" customWidth="1"/>
    <col min="12034" max="12034" width="9.42578125" style="2" customWidth="1"/>
    <col min="12035" max="12035" width="5" style="2" customWidth="1"/>
    <col min="12036" max="12036" width="4.42578125" style="2" customWidth="1"/>
    <col min="12037" max="12037" width="4.5703125" style="2" customWidth="1"/>
    <col min="12038" max="12038" width="5" style="2" customWidth="1"/>
    <col min="12039" max="12039" width="5.42578125" style="2" customWidth="1"/>
    <col min="12040" max="12041" width="5.85546875" style="2" customWidth="1"/>
    <col min="12042" max="12043" width="6.5703125" style="2" customWidth="1"/>
    <col min="12044" max="12044" width="5.28515625" style="2" customWidth="1"/>
    <col min="12045" max="12045" width="7.28515625" style="2" customWidth="1"/>
    <col min="12046" max="12287" width="9.140625" style="2"/>
    <col min="12288" max="12288" width="3.5703125" style="2" customWidth="1"/>
    <col min="12289" max="12289" width="18" style="2" customWidth="1"/>
    <col min="12290" max="12290" width="9.42578125" style="2" customWidth="1"/>
    <col min="12291" max="12291" width="5" style="2" customWidth="1"/>
    <col min="12292" max="12292" width="4.42578125" style="2" customWidth="1"/>
    <col min="12293" max="12293" width="4.5703125" style="2" customWidth="1"/>
    <col min="12294" max="12294" width="5" style="2" customWidth="1"/>
    <col min="12295" max="12295" width="5.42578125" style="2" customWidth="1"/>
    <col min="12296" max="12297" width="5.85546875" style="2" customWidth="1"/>
    <col min="12298" max="12299" width="6.5703125" style="2" customWidth="1"/>
    <col min="12300" max="12300" width="5.28515625" style="2" customWidth="1"/>
    <col min="12301" max="12301" width="7.28515625" style="2" customWidth="1"/>
    <col min="12302" max="12543" width="9.140625" style="2"/>
    <col min="12544" max="12544" width="3.5703125" style="2" customWidth="1"/>
    <col min="12545" max="12545" width="18" style="2" customWidth="1"/>
    <col min="12546" max="12546" width="9.42578125" style="2" customWidth="1"/>
    <col min="12547" max="12547" width="5" style="2" customWidth="1"/>
    <col min="12548" max="12548" width="4.42578125" style="2" customWidth="1"/>
    <col min="12549" max="12549" width="4.5703125" style="2" customWidth="1"/>
    <col min="12550" max="12550" width="5" style="2" customWidth="1"/>
    <col min="12551" max="12551" width="5.42578125" style="2" customWidth="1"/>
    <col min="12552" max="12553" width="5.85546875" style="2" customWidth="1"/>
    <col min="12554" max="12555" width="6.5703125" style="2" customWidth="1"/>
    <col min="12556" max="12556" width="5.28515625" style="2" customWidth="1"/>
    <col min="12557" max="12557" width="7.28515625" style="2" customWidth="1"/>
    <col min="12558" max="12799" width="9.140625" style="2"/>
    <col min="12800" max="12800" width="3.5703125" style="2" customWidth="1"/>
    <col min="12801" max="12801" width="18" style="2" customWidth="1"/>
    <col min="12802" max="12802" width="9.42578125" style="2" customWidth="1"/>
    <col min="12803" max="12803" width="5" style="2" customWidth="1"/>
    <col min="12804" max="12804" width="4.42578125" style="2" customWidth="1"/>
    <col min="12805" max="12805" width="4.5703125" style="2" customWidth="1"/>
    <col min="12806" max="12806" width="5" style="2" customWidth="1"/>
    <col min="12807" max="12807" width="5.42578125" style="2" customWidth="1"/>
    <col min="12808" max="12809" width="5.85546875" style="2" customWidth="1"/>
    <col min="12810" max="12811" width="6.5703125" style="2" customWidth="1"/>
    <col min="12812" max="12812" width="5.28515625" style="2" customWidth="1"/>
    <col min="12813" max="12813" width="7.28515625" style="2" customWidth="1"/>
    <col min="12814" max="13055" width="9.140625" style="2"/>
    <col min="13056" max="13056" width="3.5703125" style="2" customWidth="1"/>
    <col min="13057" max="13057" width="18" style="2" customWidth="1"/>
    <col min="13058" max="13058" width="9.42578125" style="2" customWidth="1"/>
    <col min="13059" max="13059" width="5" style="2" customWidth="1"/>
    <col min="13060" max="13060" width="4.42578125" style="2" customWidth="1"/>
    <col min="13061" max="13061" width="4.5703125" style="2" customWidth="1"/>
    <col min="13062" max="13062" width="5" style="2" customWidth="1"/>
    <col min="13063" max="13063" width="5.42578125" style="2" customWidth="1"/>
    <col min="13064" max="13065" width="5.85546875" style="2" customWidth="1"/>
    <col min="13066" max="13067" width="6.5703125" style="2" customWidth="1"/>
    <col min="13068" max="13068" width="5.28515625" style="2" customWidth="1"/>
    <col min="13069" max="13069" width="7.28515625" style="2" customWidth="1"/>
    <col min="13070" max="13311" width="9.140625" style="2"/>
    <col min="13312" max="13312" width="3.5703125" style="2" customWidth="1"/>
    <col min="13313" max="13313" width="18" style="2" customWidth="1"/>
    <col min="13314" max="13314" width="9.42578125" style="2" customWidth="1"/>
    <col min="13315" max="13315" width="5" style="2" customWidth="1"/>
    <col min="13316" max="13316" width="4.42578125" style="2" customWidth="1"/>
    <col min="13317" max="13317" width="4.5703125" style="2" customWidth="1"/>
    <col min="13318" max="13318" width="5" style="2" customWidth="1"/>
    <col min="13319" max="13319" width="5.42578125" style="2" customWidth="1"/>
    <col min="13320" max="13321" width="5.85546875" style="2" customWidth="1"/>
    <col min="13322" max="13323" width="6.5703125" style="2" customWidth="1"/>
    <col min="13324" max="13324" width="5.28515625" style="2" customWidth="1"/>
    <col min="13325" max="13325" width="7.28515625" style="2" customWidth="1"/>
    <col min="13326" max="13567" width="9.140625" style="2"/>
    <col min="13568" max="13568" width="3.5703125" style="2" customWidth="1"/>
    <col min="13569" max="13569" width="18" style="2" customWidth="1"/>
    <col min="13570" max="13570" width="9.42578125" style="2" customWidth="1"/>
    <col min="13571" max="13571" width="5" style="2" customWidth="1"/>
    <col min="13572" max="13572" width="4.42578125" style="2" customWidth="1"/>
    <col min="13573" max="13573" width="4.5703125" style="2" customWidth="1"/>
    <col min="13574" max="13574" width="5" style="2" customWidth="1"/>
    <col min="13575" max="13575" width="5.42578125" style="2" customWidth="1"/>
    <col min="13576" max="13577" width="5.85546875" style="2" customWidth="1"/>
    <col min="13578" max="13579" width="6.5703125" style="2" customWidth="1"/>
    <col min="13580" max="13580" width="5.28515625" style="2" customWidth="1"/>
    <col min="13581" max="13581" width="7.28515625" style="2" customWidth="1"/>
    <col min="13582" max="13823" width="9.140625" style="2"/>
    <col min="13824" max="13824" width="3.5703125" style="2" customWidth="1"/>
    <col min="13825" max="13825" width="18" style="2" customWidth="1"/>
    <col min="13826" max="13826" width="9.42578125" style="2" customWidth="1"/>
    <col min="13827" max="13827" width="5" style="2" customWidth="1"/>
    <col min="13828" max="13828" width="4.42578125" style="2" customWidth="1"/>
    <col min="13829" max="13829" width="4.5703125" style="2" customWidth="1"/>
    <col min="13830" max="13830" width="5" style="2" customWidth="1"/>
    <col min="13831" max="13831" width="5.42578125" style="2" customWidth="1"/>
    <col min="13832" max="13833" width="5.85546875" style="2" customWidth="1"/>
    <col min="13834" max="13835" width="6.5703125" style="2" customWidth="1"/>
    <col min="13836" max="13836" width="5.28515625" style="2" customWidth="1"/>
    <col min="13837" max="13837" width="7.28515625" style="2" customWidth="1"/>
    <col min="13838" max="14079" width="9.140625" style="2"/>
    <col min="14080" max="14080" width="3.5703125" style="2" customWidth="1"/>
    <col min="14081" max="14081" width="18" style="2" customWidth="1"/>
    <col min="14082" max="14082" width="9.42578125" style="2" customWidth="1"/>
    <col min="14083" max="14083" width="5" style="2" customWidth="1"/>
    <col min="14084" max="14084" width="4.42578125" style="2" customWidth="1"/>
    <col min="14085" max="14085" width="4.5703125" style="2" customWidth="1"/>
    <col min="14086" max="14086" width="5" style="2" customWidth="1"/>
    <col min="14087" max="14087" width="5.42578125" style="2" customWidth="1"/>
    <col min="14088" max="14089" width="5.85546875" style="2" customWidth="1"/>
    <col min="14090" max="14091" width="6.5703125" style="2" customWidth="1"/>
    <col min="14092" max="14092" width="5.28515625" style="2" customWidth="1"/>
    <col min="14093" max="14093" width="7.28515625" style="2" customWidth="1"/>
    <col min="14094" max="14335" width="9.140625" style="2"/>
    <col min="14336" max="14336" width="3.5703125" style="2" customWidth="1"/>
    <col min="14337" max="14337" width="18" style="2" customWidth="1"/>
    <col min="14338" max="14338" width="9.42578125" style="2" customWidth="1"/>
    <col min="14339" max="14339" width="5" style="2" customWidth="1"/>
    <col min="14340" max="14340" width="4.42578125" style="2" customWidth="1"/>
    <col min="14341" max="14341" width="4.5703125" style="2" customWidth="1"/>
    <col min="14342" max="14342" width="5" style="2" customWidth="1"/>
    <col min="14343" max="14343" width="5.42578125" style="2" customWidth="1"/>
    <col min="14344" max="14345" width="5.85546875" style="2" customWidth="1"/>
    <col min="14346" max="14347" width="6.5703125" style="2" customWidth="1"/>
    <col min="14348" max="14348" width="5.28515625" style="2" customWidth="1"/>
    <col min="14349" max="14349" width="7.28515625" style="2" customWidth="1"/>
    <col min="14350" max="14591" width="9.140625" style="2"/>
    <col min="14592" max="14592" width="3.5703125" style="2" customWidth="1"/>
    <col min="14593" max="14593" width="18" style="2" customWidth="1"/>
    <col min="14594" max="14594" width="9.42578125" style="2" customWidth="1"/>
    <col min="14595" max="14595" width="5" style="2" customWidth="1"/>
    <col min="14596" max="14596" width="4.42578125" style="2" customWidth="1"/>
    <col min="14597" max="14597" width="4.5703125" style="2" customWidth="1"/>
    <col min="14598" max="14598" width="5" style="2" customWidth="1"/>
    <col min="14599" max="14599" width="5.42578125" style="2" customWidth="1"/>
    <col min="14600" max="14601" width="5.85546875" style="2" customWidth="1"/>
    <col min="14602" max="14603" width="6.5703125" style="2" customWidth="1"/>
    <col min="14604" max="14604" width="5.28515625" style="2" customWidth="1"/>
    <col min="14605" max="14605" width="7.28515625" style="2" customWidth="1"/>
    <col min="14606" max="14847" width="9.140625" style="2"/>
    <col min="14848" max="14848" width="3.5703125" style="2" customWidth="1"/>
    <col min="14849" max="14849" width="18" style="2" customWidth="1"/>
    <col min="14850" max="14850" width="9.42578125" style="2" customWidth="1"/>
    <col min="14851" max="14851" width="5" style="2" customWidth="1"/>
    <col min="14852" max="14852" width="4.42578125" style="2" customWidth="1"/>
    <col min="14853" max="14853" width="4.5703125" style="2" customWidth="1"/>
    <col min="14854" max="14854" width="5" style="2" customWidth="1"/>
    <col min="14855" max="14855" width="5.42578125" style="2" customWidth="1"/>
    <col min="14856" max="14857" width="5.85546875" style="2" customWidth="1"/>
    <col min="14858" max="14859" width="6.5703125" style="2" customWidth="1"/>
    <col min="14860" max="14860" width="5.28515625" style="2" customWidth="1"/>
    <col min="14861" max="14861" width="7.28515625" style="2" customWidth="1"/>
    <col min="14862" max="15103" width="9.140625" style="2"/>
    <col min="15104" max="15104" width="3.5703125" style="2" customWidth="1"/>
    <col min="15105" max="15105" width="18" style="2" customWidth="1"/>
    <col min="15106" max="15106" width="9.42578125" style="2" customWidth="1"/>
    <col min="15107" max="15107" width="5" style="2" customWidth="1"/>
    <col min="15108" max="15108" width="4.42578125" style="2" customWidth="1"/>
    <col min="15109" max="15109" width="4.5703125" style="2" customWidth="1"/>
    <col min="15110" max="15110" width="5" style="2" customWidth="1"/>
    <col min="15111" max="15111" width="5.42578125" style="2" customWidth="1"/>
    <col min="15112" max="15113" width="5.85546875" style="2" customWidth="1"/>
    <col min="15114" max="15115" width="6.5703125" style="2" customWidth="1"/>
    <col min="15116" max="15116" width="5.28515625" style="2" customWidth="1"/>
    <col min="15117" max="15117" width="7.28515625" style="2" customWidth="1"/>
    <col min="15118" max="15359" width="9.140625" style="2"/>
    <col min="15360" max="15360" width="3.5703125" style="2" customWidth="1"/>
    <col min="15361" max="15361" width="18" style="2" customWidth="1"/>
    <col min="15362" max="15362" width="9.42578125" style="2" customWidth="1"/>
    <col min="15363" max="15363" width="5" style="2" customWidth="1"/>
    <col min="15364" max="15364" width="4.42578125" style="2" customWidth="1"/>
    <col min="15365" max="15365" width="4.5703125" style="2" customWidth="1"/>
    <col min="15366" max="15366" width="5" style="2" customWidth="1"/>
    <col min="15367" max="15367" width="5.42578125" style="2" customWidth="1"/>
    <col min="15368" max="15369" width="5.85546875" style="2" customWidth="1"/>
    <col min="15370" max="15371" width="6.5703125" style="2" customWidth="1"/>
    <col min="15372" max="15372" width="5.28515625" style="2" customWidth="1"/>
    <col min="15373" max="15373" width="7.28515625" style="2" customWidth="1"/>
    <col min="15374" max="15615" width="9.140625" style="2"/>
    <col min="15616" max="15616" width="3.5703125" style="2" customWidth="1"/>
    <col min="15617" max="15617" width="18" style="2" customWidth="1"/>
    <col min="15618" max="15618" width="9.42578125" style="2" customWidth="1"/>
    <col min="15619" max="15619" width="5" style="2" customWidth="1"/>
    <col min="15620" max="15620" width="4.42578125" style="2" customWidth="1"/>
    <col min="15621" max="15621" width="4.5703125" style="2" customWidth="1"/>
    <col min="15622" max="15622" width="5" style="2" customWidth="1"/>
    <col min="15623" max="15623" width="5.42578125" style="2" customWidth="1"/>
    <col min="15624" max="15625" width="5.85546875" style="2" customWidth="1"/>
    <col min="15626" max="15627" width="6.5703125" style="2" customWidth="1"/>
    <col min="15628" max="15628" width="5.28515625" style="2" customWidth="1"/>
    <col min="15629" max="15629" width="7.28515625" style="2" customWidth="1"/>
    <col min="15630" max="15871" width="9.140625" style="2"/>
    <col min="15872" max="15872" width="3.5703125" style="2" customWidth="1"/>
    <col min="15873" max="15873" width="18" style="2" customWidth="1"/>
    <col min="15874" max="15874" width="9.42578125" style="2" customWidth="1"/>
    <col min="15875" max="15875" width="5" style="2" customWidth="1"/>
    <col min="15876" max="15876" width="4.42578125" style="2" customWidth="1"/>
    <col min="15877" max="15877" width="4.5703125" style="2" customWidth="1"/>
    <col min="15878" max="15878" width="5" style="2" customWidth="1"/>
    <col min="15879" max="15879" width="5.42578125" style="2" customWidth="1"/>
    <col min="15880" max="15881" width="5.85546875" style="2" customWidth="1"/>
    <col min="15882" max="15883" width="6.5703125" style="2" customWidth="1"/>
    <col min="15884" max="15884" width="5.28515625" style="2" customWidth="1"/>
    <col min="15885" max="15885" width="7.28515625" style="2" customWidth="1"/>
    <col min="15886" max="16127" width="9.140625" style="2"/>
    <col min="16128" max="16128" width="3.5703125" style="2" customWidth="1"/>
    <col min="16129" max="16129" width="18" style="2" customWidth="1"/>
    <col min="16130" max="16130" width="9.42578125" style="2" customWidth="1"/>
    <col min="16131" max="16131" width="5" style="2" customWidth="1"/>
    <col min="16132" max="16132" width="4.42578125" style="2" customWidth="1"/>
    <col min="16133" max="16133" width="4.5703125" style="2" customWidth="1"/>
    <col min="16134" max="16134" width="5" style="2" customWidth="1"/>
    <col min="16135" max="16135" width="5.42578125" style="2" customWidth="1"/>
    <col min="16136" max="16137" width="5.85546875" style="2" customWidth="1"/>
    <col min="16138" max="16139" width="6.5703125" style="2" customWidth="1"/>
    <col min="16140" max="16140" width="5.28515625" style="2" customWidth="1"/>
    <col min="16141" max="16141" width="7.28515625" style="2" customWidth="1"/>
    <col min="16142" max="16382" width="9.140625" style="2"/>
    <col min="16383" max="16384" width="9" style="2" customWidth="1"/>
  </cols>
  <sheetData>
    <row r="1" spans="1:13">
      <c r="A1" s="1" t="s">
        <v>0</v>
      </c>
      <c r="K1" s="2" t="s">
        <v>142</v>
      </c>
    </row>
    <row r="2" spans="1:13">
      <c r="A2" s="3" t="s">
        <v>2</v>
      </c>
      <c r="B2" s="1" t="s">
        <v>51</v>
      </c>
    </row>
    <row r="3" spans="1:13">
      <c r="A3" s="3" t="s">
        <v>4</v>
      </c>
      <c r="B3" s="1" t="s">
        <v>262</v>
      </c>
    </row>
    <row r="4" spans="1:13" ht="10.5" customHeight="1"/>
    <row r="5" spans="1:13" ht="20.25" customHeight="1">
      <c r="A5" s="679" t="s">
        <v>144</v>
      </c>
      <c r="B5" s="679"/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3">
      <c r="A6" s="680" t="s">
        <v>417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</row>
    <row r="7" spans="1:13" ht="10.5" customHeight="1"/>
    <row r="8" spans="1:13" s="4" customFormat="1" ht="15">
      <c r="A8" s="4" t="s">
        <v>347</v>
      </c>
      <c r="C8" s="320"/>
      <c r="D8" s="320"/>
      <c r="E8" s="4" t="s">
        <v>178</v>
      </c>
      <c r="I8" s="4" t="s">
        <v>362</v>
      </c>
      <c r="L8" s="4">
        <f>248*4.5/22</f>
        <v>50.727272727272727</v>
      </c>
      <c r="M8" s="4" t="s">
        <v>363</v>
      </c>
    </row>
    <row r="9" spans="1:13" s="4" customFormat="1" ht="15">
      <c r="A9" s="4" t="s">
        <v>464</v>
      </c>
      <c r="C9" s="320"/>
      <c r="D9" s="320"/>
    </row>
    <row r="10" spans="1:13" s="4" customFormat="1" ht="20.25" customHeight="1">
      <c r="A10" s="676" t="s">
        <v>74</v>
      </c>
      <c r="B10" s="676" t="s">
        <v>75</v>
      </c>
      <c r="C10" s="676" t="s">
        <v>348</v>
      </c>
      <c r="D10" s="688" t="s">
        <v>349</v>
      </c>
      <c r="E10" s="676" t="s">
        <v>89</v>
      </c>
      <c r="F10" s="683" t="s">
        <v>353</v>
      </c>
      <c r="G10" s="684"/>
      <c r="H10" s="684"/>
      <c r="I10" s="685" t="s">
        <v>90</v>
      </c>
      <c r="J10" s="686"/>
      <c r="K10" s="686"/>
      <c r="L10" s="687"/>
      <c r="M10" s="676" t="s">
        <v>119</v>
      </c>
    </row>
    <row r="11" spans="1:13" s="4" customFormat="1" ht="21" customHeight="1">
      <c r="A11" s="681"/>
      <c r="B11" s="681"/>
      <c r="C11" s="681"/>
      <c r="D11" s="688"/>
      <c r="E11" s="681"/>
      <c r="F11" s="676" t="s">
        <v>354</v>
      </c>
      <c r="G11" s="676" t="s">
        <v>355</v>
      </c>
      <c r="H11" s="676" t="s">
        <v>356</v>
      </c>
      <c r="I11" s="676" t="s">
        <v>354</v>
      </c>
      <c r="J11" s="676" t="s">
        <v>355</v>
      </c>
      <c r="K11" s="676" t="s">
        <v>356</v>
      </c>
      <c r="L11" s="670" t="s">
        <v>357</v>
      </c>
      <c r="M11" s="681"/>
    </row>
    <row r="12" spans="1:13" s="4" customFormat="1" ht="57.75" customHeight="1">
      <c r="A12" s="677"/>
      <c r="B12" s="677"/>
      <c r="C12" s="677"/>
      <c r="D12" s="688"/>
      <c r="E12" s="677"/>
      <c r="F12" s="677"/>
      <c r="G12" s="677"/>
      <c r="H12" s="677"/>
      <c r="I12" s="677"/>
      <c r="J12" s="677"/>
      <c r="K12" s="677"/>
      <c r="L12" s="670"/>
      <c r="M12" s="677"/>
    </row>
    <row r="13" spans="1:13" s="4" customFormat="1" ht="15">
      <c r="A13" s="491">
        <v>1</v>
      </c>
      <c r="B13" s="491">
        <v>2</v>
      </c>
      <c r="C13" s="491">
        <v>3</v>
      </c>
      <c r="D13" s="491">
        <v>4</v>
      </c>
      <c r="E13" s="491">
        <v>5</v>
      </c>
      <c r="F13" s="491">
        <v>6</v>
      </c>
      <c r="G13" s="491">
        <v>7</v>
      </c>
      <c r="H13" s="491">
        <v>8</v>
      </c>
      <c r="I13" s="491">
        <v>9</v>
      </c>
      <c r="J13" s="491">
        <v>10</v>
      </c>
      <c r="K13" s="491">
        <v>11</v>
      </c>
      <c r="L13" s="491">
        <v>12</v>
      </c>
      <c r="M13" s="491">
        <v>13</v>
      </c>
    </row>
    <row r="14" spans="1:13" s="4" customFormat="1" ht="22.5" customHeight="1">
      <c r="A14" s="82" t="s">
        <v>165</v>
      </c>
      <c r="B14" s="61"/>
      <c r="C14" s="61"/>
      <c r="D14" s="61"/>
      <c r="E14" s="61"/>
      <c r="F14" s="61"/>
      <c r="G14" s="61"/>
      <c r="H14" s="61"/>
      <c r="I14" s="61"/>
      <c r="J14" s="86"/>
      <c r="K14" s="86"/>
      <c r="L14" s="86"/>
      <c r="M14" s="87"/>
    </row>
    <row r="15" spans="1:13" s="4" customFormat="1" ht="40.5" customHeight="1">
      <c r="A15" s="323">
        <v>1</v>
      </c>
      <c r="B15" s="343" t="s">
        <v>338</v>
      </c>
      <c r="C15" s="325" t="s">
        <v>350</v>
      </c>
      <c r="D15" s="342">
        <f>F15/15</f>
        <v>3</v>
      </c>
      <c r="E15" s="327">
        <v>7</v>
      </c>
      <c r="F15" s="344">
        <v>45</v>
      </c>
      <c r="G15" s="328"/>
      <c r="H15" s="328"/>
      <c r="I15" s="329">
        <f>IF(E15&lt;=40,1,IF(E15&lt;51,1.1,IF(E15&lt;61,1.2,IF(E15&lt;71,1.3,IF(E15&lt;81,1.4,IF(E15&lt;91,1.5,1.6))))))</f>
        <v>1</v>
      </c>
      <c r="J15" s="330"/>
      <c r="K15" s="331"/>
      <c r="L15" s="330">
        <v>1</v>
      </c>
      <c r="M15" s="488">
        <f>(F15*I15+H15*K15)*L15</f>
        <v>45</v>
      </c>
    </row>
    <row r="16" spans="1:13" s="4" customFormat="1" ht="23.25" customHeight="1">
      <c r="A16" s="671" t="s">
        <v>184</v>
      </c>
      <c r="B16" s="672"/>
      <c r="C16" s="672"/>
      <c r="D16" s="672"/>
      <c r="E16" s="672"/>
      <c r="F16" s="672"/>
      <c r="G16" s="672"/>
      <c r="H16" s="672"/>
      <c r="I16" s="672"/>
      <c r="J16" s="672"/>
      <c r="K16" s="673"/>
      <c r="L16" s="317"/>
      <c r="M16" s="529">
        <f>SUM(M15:M15)</f>
        <v>45</v>
      </c>
    </row>
    <row r="17" spans="1:14" s="4" customFormat="1" ht="22.5" customHeight="1">
      <c r="A17" s="10" t="s">
        <v>167</v>
      </c>
      <c r="B17" s="11"/>
      <c r="C17" s="316"/>
      <c r="D17" s="316"/>
      <c r="E17" s="11"/>
      <c r="F17" s="11"/>
      <c r="G17" s="11"/>
      <c r="H17" s="11"/>
      <c r="I17" s="11"/>
      <c r="J17" s="11"/>
      <c r="K17" s="11"/>
      <c r="L17" s="11"/>
      <c r="M17" s="74"/>
    </row>
    <row r="18" spans="1:14" s="4" customFormat="1" ht="22.5" customHeight="1">
      <c r="A18" s="323">
        <v>1</v>
      </c>
      <c r="B18" s="336" t="s">
        <v>182</v>
      </c>
      <c r="C18" s="323"/>
      <c r="D18" s="323"/>
      <c r="E18" s="336"/>
      <c r="F18" s="336"/>
      <c r="G18" s="336"/>
      <c r="H18" s="336"/>
      <c r="I18" s="336"/>
      <c r="J18" s="336"/>
      <c r="K18" s="336"/>
      <c r="L18" s="336"/>
      <c r="M18" s="339">
        <f>'Mẫu 3 kỳ II'!E18</f>
        <v>1.2</v>
      </c>
    </row>
    <row r="19" spans="1:14" s="4" customFormat="1" ht="22.5" customHeight="1">
      <c r="A19" s="323">
        <v>2</v>
      </c>
      <c r="B19" s="336" t="s">
        <v>482</v>
      </c>
      <c r="C19" s="323"/>
      <c r="D19" s="323"/>
      <c r="E19" s="336"/>
      <c r="F19" s="336"/>
      <c r="G19" s="336"/>
      <c r="H19" s="336"/>
      <c r="I19" s="336"/>
      <c r="J19" s="336"/>
      <c r="K19" s="336"/>
      <c r="L19" s="336"/>
      <c r="M19" s="339">
        <v>3.2</v>
      </c>
    </row>
    <row r="20" spans="1:14" s="4" customFormat="1" ht="30" customHeight="1">
      <c r="A20" s="323">
        <v>3</v>
      </c>
      <c r="B20" s="338" t="s">
        <v>168</v>
      </c>
      <c r="C20" s="323"/>
      <c r="D20" s="323"/>
      <c r="E20" s="336"/>
      <c r="F20" s="336"/>
      <c r="G20" s="336"/>
      <c r="H20" s="336"/>
      <c r="I20" s="336"/>
      <c r="J20" s="336"/>
      <c r="K20" s="336"/>
      <c r="L20" s="336"/>
      <c r="M20" s="337">
        <v>0</v>
      </c>
    </row>
    <row r="21" spans="1:14" s="4" customFormat="1" ht="15">
      <c r="A21" s="671" t="s">
        <v>456</v>
      </c>
      <c r="B21" s="672"/>
      <c r="C21" s="672"/>
      <c r="D21" s="672"/>
      <c r="E21" s="672"/>
      <c r="F21" s="672"/>
      <c r="G21" s="672"/>
      <c r="H21" s="672"/>
      <c r="I21" s="672"/>
      <c r="J21" s="672"/>
      <c r="K21" s="673"/>
      <c r="L21" s="317"/>
      <c r="M21" s="73">
        <f>SUM(M18:M20)</f>
        <v>4.4000000000000004</v>
      </c>
    </row>
    <row r="22" spans="1:14" s="4" customFormat="1" ht="15">
      <c r="A22" s="671" t="s">
        <v>169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3"/>
      <c r="L22" s="317"/>
      <c r="M22" s="73">
        <f>M16+M21</f>
        <v>49.4</v>
      </c>
    </row>
    <row r="23" spans="1:14" s="4" customFormat="1" ht="15">
      <c r="C23" s="320"/>
      <c r="D23" s="320"/>
    </row>
    <row r="24" spans="1:14" s="4" customFormat="1" ht="15">
      <c r="A24" s="678" t="str">
        <f>CANAM!D25</f>
        <v>Nam Định, ngày      tháng      năm 2020</v>
      </c>
      <c r="B24" s="678"/>
      <c r="C24" s="678"/>
      <c r="D24" s="678"/>
      <c r="E24" s="678"/>
      <c r="F24" s="678"/>
      <c r="G24" s="678"/>
      <c r="H24" s="678"/>
      <c r="I24" s="678"/>
      <c r="J24" s="678"/>
      <c r="K24" s="678"/>
      <c r="L24" s="678"/>
      <c r="M24" s="678"/>
    </row>
    <row r="25" spans="1:14" s="1" customFormat="1" ht="34.5" customHeight="1">
      <c r="A25" s="674" t="s">
        <v>451</v>
      </c>
      <c r="B25" s="674"/>
      <c r="C25" s="674"/>
      <c r="D25" s="674" t="s">
        <v>448</v>
      </c>
      <c r="E25" s="674"/>
      <c r="F25" s="674"/>
      <c r="G25" s="674"/>
      <c r="H25" s="674"/>
      <c r="I25" s="675" t="s">
        <v>416</v>
      </c>
      <c r="J25" s="675"/>
      <c r="K25" s="675"/>
      <c r="L25" s="675"/>
      <c r="M25" s="675"/>
    </row>
    <row r="29" spans="1:14">
      <c r="N29" s="27"/>
    </row>
    <row r="30" spans="1:14">
      <c r="B30" s="26"/>
      <c r="C30" s="322"/>
      <c r="D30" s="322"/>
      <c r="E30" s="27"/>
      <c r="F30" s="27"/>
      <c r="G30" s="27"/>
      <c r="H30" s="27"/>
      <c r="I30" s="669"/>
      <c r="J30" s="669"/>
      <c r="K30" s="669"/>
      <c r="L30" s="669"/>
      <c r="M30" s="669"/>
      <c r="N30" s="27"/>
    </row>
    <row r="31" spans="1:14">
      <c r="A31" s="631" t="s">
        <v>449</v>
      </c>
      <c r="B31" s="631"/>
      <c r="C31" s="631"/>
      <c r="D31" s="631" t="s">
        <v>68</v>
      </c>
      <c r="E31" s="631"/>
      <c r="F31" s="631"/>
      <c r="G31" s="631"/>
      <c r="H31" s="631"/>
      <c r="I31" s="631" t="s">
        <v>308</v>
      </c>
      <c r="J31" s="631"/>
      <c r="K31" s="631"/>
      <c r="L31" s="631"/>
      <c r="M31" s="631"/>
      <c r="N31" s="27"/>
    </row>
    <row r="32" spans="1:14">
      <c r="B32" s="26"/>
      <c r="C32" s="322"/>
      <c r="D32" s="322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2:14">
      <c r="B33" s="26"/>
      <c r="C33" s="322"/>
      <c r="D33" s="322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2:14">
      <c r="B34" s="28"/>
    </row>
  </sheetData>
  <mergeCells count="28">
    <mergeCell ref="D25:H25"/>
    <mergeCell ref="D31:H31"/>
    <mergeCell ref="I30:M30"/>
    <mergeCell ref="A31:C31"/>
    <mergeCell ref="I31:M31"/>
    <mergeCell ref="A25:C25"/>
    <mergeCell ref="I25:M25"/>
    <mergeCell ref="A16:K16"/>
    <mergeCell ref="A21:K21"/>
    <mergeCell ref="A22:K22"/>
    <mergeCell ref="A24:M24"/>
    <mergeCell ref="F11:F12"/>
    <mergeCell ref="G11:G12"/>
    <mergeCell ref="H11:H12"/>
    <mergeCell ref="I11:I12"/>
    <mergeCell ref="J11:J12"/>
    <mergeCell ref="K11:K12"/>
    <mergeCell ref="A5:M5"/>
    <mergeCell ref="A6:M6"/>
    <mergeCell ref="A10:A12"/>
    <mergeCell ref="B10:B12"/>
    <mergeCell ref="C10:C12"/>
    <mergeCell ref="D10:D12"/>
    <mergeCell ref="E10:E12"/>
    <mergeCell ref="F10:H10"/>
    <mergeCell ref="I10:L10"/>
    <mergeCell ref="M10:M12"/>
    <mergeCell ref="L11:L12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selection activeCell="I24" sqref="I24"/>
    </sheetView>
  </sheetViews>
  <sheetFormatPr defaultRowHeight="15.75"/>
  <cols>
    <col min="1" max="1" width="3.28515625" style="258" customWidth="1"/>
    <col min="2" max="2" width="21.42578125" style="265" customWidth="1"/>
    <col min="3" max="3" width="35.28515625" style="258" customWidth="1"/>
    <col min="4" max="4" width="6.140625" style="257" customWidth="1"/>
    <col min="5" max="5" width="7.28515625" style="258" customWidth="1"/>
    <col min="6" max="6" width="6" style="259" customWidth="1"/>
    <col min="7" max="7" width="6.42578125" style="259" customWidth="1"/>
    <col min="8" max="8" width="7.5703125" style="259" customWidth="1"/>
    <col min="9" max="9" width="9.5703125" style="260" customWidth="1"/>
    <col min="10" max="10" width="9.28515625" style="260" customWidth="1"/>
    <col min="11" max="11" width="9.28515625" style="258" customWidth="1"/>
    <col min="12" max="256" width="9" style="258"/>
    <col min="257" max="257" width="3.28515625" style="258" customWidth="1"/>
    <col min="258" max="258" width="21.42578125" style="258" customWidth="1"/>
    <col min="259" max="259" width="35.28515625" style="258" customWidth="1"/>
    <col min="260" max="260" width="6.140625" style="258" customWidth="1"/>
    <col min="261" max="261" width="7.28515625" style="258" customWidth="1"/>
    <col min="262" max="262" width="6" style="258" customWidth="1"/>
    <col min="263" max="263" width="6.42578125" style="258" customWidth="1"/>
    <col min="264" max="264" width="7.5703125" style="258" customWidth="1"/>
    <col min="265" max="265" width="9.5703125" style="258" customWidth="1"/>
    <col min="266" max="267" width="9.28515625" style="258" customWidth="1"/>
    <col min="268" max="512" width="9" style="258"/>
    <col min="513" max="513" width="3.28515625" style="258" customWidth="1"/>
    <col min="514" max="514" width="21.42578125" style="258" customWidth="1"/>
    <col min="515" max="515" width="35.28515625" style="258" customWidth="1"/>
    <col min="516" max="516" width="6.140625" style="258" customWidth="1"/>
    <col min="517" max="517" width="7.28515625" style="258" customWidth="1"/>
    <col min="518" max="518" width="6" style="258" customWidth="1"/>
    <col min="519" max="519" width="6.42578125" style="258" customWidth="1"/>
    <col min="520" max="520" width="7.5703125" style="258" customWidth="1"/>
    <col min="521" max="521" width="9.5703125" style="258" customWidth="1"/>
    <col min="522" max="523" width="9.28515625" style="258" customWidth="1"/>
    <col min="524" max="768" width="9" style="258"/>
    <col min="769" max="769" width="3.28515625" style="258" customWidth="1"/>
    <col min="770" max="770" width="21.42578125" style="258" customWidth="1"/>
    <col min="771" max="771" width="35.28515625" style="258" customWidth="1"/>
    <col min="772" max="772" width="6.140625" style="258" customWidth="1"/>
    <col min="773" max="773" width="7.28515625" style="258" customWidth="1"/>
    <col min="774" max="774" width="6" style="258" customWidth="1"/>
    <col min="775" max="775" width="6.42578125" style="258" customWidth="1"/>
    <col min="776" max="776" width="7.5703125" style="258" customWidth="1"/>
    <col min="777" max="777" width="9.5703125" style="258" customWidth="1"/>
    <col min="778" max="779" width="9.28515625" style="258" customWidth="1"/>
    <col min="780" max="1024" width="9" style="258"/>
    <col min="1025" max="1025" width="3.28515625" style="258" customWidth="1"/>
    <col min="1026" max="1026" width="21.42578125" style="258" customWidth="1"/>
    <col min="1027" max="1027" width="35.28515625" style="258" customWidth="1"/>
    <col min="1028" max="1028" width="6.140625" style="258" customWidth="1"/>
    <col min="1029" max="1029" width="7.28515625" style="258" customWidth="1"/>
    <col min="1030" max="1030" width="6" style="258" customWidth="1"/>
    <col min="1031" max="1031" width="6.42578125" style="258" customWidth="1"/>
    <col min="1032" max="1032" width="7.5703125" style="258" customWidth="1"/>
    <col min="1033" max="1033" width="9.5703125" style="258" customWidth="1"/>
    <col min="1034" max="1035" width="9.28515625" style="258" customWidth="1"/>
    <col min="1036" max="1280" width="9" style="258"/>
    <col min="1281" max="1281" width="3.28515625" style="258" customWidth="1"/>
    <col min="1282" max="1282" width="21.42578125" style="258" customWidth="1"/>
    <col min="1283" max="1283" width="35.28515625" style="258" customWidth="1"/>
    <col min="1284" max="1284" width="6.140625" style="258" customWidth="1"/>
    <col min="1285" max="1285" width="7.28515625" style="258" customWidth="1"/>
    <col min="1286" max="1286" width="6" style="258" customWidth="1"/>
    <col min="1287" max="1287" width="6.42578125" style="258" customWidth="1"/>
    <col min="1288" max="1288" width="7.5703125" style="258" customWidth="1"/>
    <col min="1289" max="1289" width="9.5703125" style="258" customWidth="1"/>
    <col min="1290" max="1291" width="9.28515625" style="258" customWidth="1"/>
    <col min="1292" max="1536" width="9" style="258"/>
    <col min="1537" max="1537" width="3.28515625" style="258" customWidth="1"/>
    <col min="1538" max="1538" width="21.42578125" style="258" customWidth="1"/>
    <col min="1539" max="1539" width="35.28515625" style="258" customWidth="1"/>
    <col min="1540" max="1540" width="6.140625" style="258" customWidth="1"/>
    <col min="1541" max="1541" width="7.28515625" style="258" customWidth="1"/>
    <col min="1542" max="1542" width="6" style="258" customWidth="1"/>
    <col min="1543" max="1543" width="6.42578125" style="258" customWidth="1"/>
    <col min="1544" max="1544" width="7.5703125" style="258" customWidth="1"/>
    <col min="1545" max="1545" width="9.5703125" style="258" customWidth="1"/>
    <col min="1546" max="1547" width="9.28515625" style="258" customWidth="1"/>
    <col min="1548" max="1792" width="9" style="258"/>
    <col min="1793" max="1793" width="3.28515625" style="258" customWidth="1"/>
    <col min="1794" max="1794" width="21.42578125" style="258" customWidth="1"/>
    <col min="1795" max="1795" width="35.28515625" style="258" customWidth="1"/>
    <col min="1796" max="1796" width="6.140625" style="258" customWidth="1"/>
    <col min="1797" max="1797" width="7.28515625" style="258" customWidth="1"/>
    <col min="1798" max="1798" width="6" style="258" customWidth="1"/>
    <col min="1799" max="1799" width="6.42578125" style="258" customWidth="1"/>
    <col min="1800" max="1800" width="7.5703125" style="258" customWidth="1"/>
    <col min="1801" max="1801" width="9.5703125" style="258" customWidth="1"/>
    <col min="1802" max="1803" width="9.28515625" style="258" customWidth="1"/>
    <col min="1804" max="2048" width="9" style="258"/>
    <col min="2049" max="2049" width="3.28515625" style="258" customWidth="1"/>
    <col min="2050" max="2050" width="21.42578125" style="258" customWidth="1"/>
    <col min="2051" max="2051" width="35.28515625" style="258" customWidth="1"/>
    <col min="2052" max="2052" width="6.140625" style="258" customWidth="1"/>
    <col min="2053" max="2053" width="7.28515625" style="258" customWidth="1"/>
    <col min="2054" max="2054" width="6" style="258" customWidth="1"/>
    <col min="2055" max="2055" width="6.42578125" style="258" customWidth="1"/>
    <col min="2056" max="2056" width="7.5703125" style="258" customWidth="1"/>
    <col min="2057" max="2057" width="9.5703125" style="258" customWidth="1"/>
    <col min="2058" max="2059" width="9.28515625" style="258" customWidth="1"/>
    <col min="2060" max="2304" width="9" style="258"/>
    <col min="2305" max="2305" width="3.28515625" style="258" customWidth="1"/>
    <col min="2306" max="2306" width="21.42578125" style="258" customWidth="1"/>
    <col min="2307" max="2307" width="35.28515625" style="258" customWidth="1"/>
    <col min="2308" max="2308" width="6.140625" style="258" customWidth="1"/>
    <col min="2309" max="2309" width="7.28515625" style="258" customWidth="1"/>
    <col min="2310" max="2310" width="6" style="258" customWidth="1"/>
    <col min="2311" max="2311" width="6.42578125" style="258" customWidth="1"/>
    <col min="2312" max="2312" width="7.5703125" style="258" customWidth="1"/>
    <col min="2313" max="2313" width="9.5703125" style="258" customWidth="1"/>
    <col min="2314" max="2315" width="9.28515625" style="258" customWidth="1"/>
    <col min="2316" max="2560" width="9" style="258"/>
    <col min="2561" max="2561" width="3.28515625" style="258" customWidth="1"/>
    <col min="2562" max="2562" width="21.42578125" style="258" customWidth="1"/>
    <col min="2563" max="2563" width="35.28515625" style="258" customWidth="1"/>
    <col min="2564" max="2564" width="6.140625" style="258" customWidth="1"/>
    <col min="2565" max="2565" width="7.28515625" style="258" customWidth="1"/>
    <col min="2566" max="2566" width="6" style="258" customWidth="1"/>
    <col min="2567" max="2567" width="6.42578125" style="258" customWidth="1"/>
    <col min="2568" max="2568" width="7.5703125" style="258" customWidth="1"/>
    <col min="2569" max="2569" width="9.5703125" style="258" customWidth="1"/>
    <col min="2570" max="2571" width="9.28515625" style="258" customWidth="1"/>
    <col min="2572" max="2816" width="9" style="258"/>
    <col min="2817" max="2817" width="3.28515625" style="258" customWidth="1"/>
    <col min="2818" max="2818" width="21.42578125" style="258" customWidth="1"/>
    <col min="2819" max="2819" width="35.28515625" style="258" customWidth="1"/>
    <col min="2820" max="2820" width="6.140625" style="258" customWidth="1"/>
    <col min="2821" max="2821" width="7.28515625" style="258" customWidth="1"/>
    <col min="2822" max="2822" width="6" style="258" customWidth="1"/>
    <col min="2823" max="2823" width="6.42578125" style="258" customWidth="1"/>
    <col min="2824" max="2824" width="7.5703125" style="258" customWidth="1"/>
    <col min="2825" max="2825" width="9.5703125" style="258" customWidth="1"/>
    <col min="2826" max="2827" width="9.28515625" style="258" customWidth="1"/>
    <col min="2828" max="3072" width="9" style="258"/>
    <col min="3073" max="3073" width="3.28515625" style="258" customWidth="1"/>
    <col min="3074" max="3074" width="21.42578125" style="258" customWidth="1"/>
    <col min="3075" max="3075" width="35.28515625" style="258" customWidth="1"/>
    <col min="3076" max="3076" width="6.140625" style="258" customWidth="1"/>
    <col min="3077" max="3077" width="7.28515625" style="258" customWidth="1"/>
    <col min="3078" max="3078" width="6" style="258" customWidth="1"/>
    <col min="3079" max="3079" width="6.42578125" style="258" customWidth="1"/>
    <col min="3080" max="3080" width="7.5703125" style="258" customWidth="1"/>
    <col min="3081" max="3081" width="9.5703125" style="258" customWidth="1"/>
    <col min="3082" max="3083" width="9.28515625" style="258" customWidth="1"/>
    <col min="3084" max="3328" width="9" style="258"/>
    <col min="3329" max="3329" width="3.28515625" style="258" customWidth="1"/>
    <col min="3330" max="3330" width="21.42578125" style="258" customWidth="1"/>
    <col min="3331" max="3331" width="35.28515625" style="258" customWidth="1"/>
    <col min="3332" max="3332" width="6.140625" style="258" customWidth="1"/>
    <col min="3333" max="3333" width="7.28515625" style="258" customWidth="1"/>
    <col min="3334" max="3334" width="6" style="258" customWidth="1"/>
    <col min="3335" max="3335" width="6.42578125" style="258" customWidth="1"/>
    <col min="3336" max="3336" width="7.5703125" style="258" customWidth="1"/>
    <col min="3337" max="3337" width="9.5703125" style="258" customWidth="1"/>
    <col min="3338" max="3339" width="9.28515625" style="258" customWidth="1"/>
    <col min="3340" max="3584" width="9" style="258"/>
    <col min="3585" max="3585" width="3.28515625" style="258" customWidth="1"/>
    <col min="3586" max="3586" width="21.42578125" style="258" customWidth="1"/>
    <col min="3587" max="3587" width="35.28515625" style="258" customWidth="1"/>
    <col min="3588" max="3588" width="6.140625" style="258" customWidth="1"/>
    <col min="3589" max="3589" width="7.28515625" style="258" customWidth="1"/>
    <col min="3590" max="3590" width="6" style="258" customWidth="1"/>
    <col min="3591" max="3591" width="6.42578125" style="258" customWidth="1"/>
    <col min="3592" max="3592" width="7.5703125" style="258" customWidth="1"/>
    <col min="3593" max="3593" width="9.5703125" style="258" customWidth="1"/>
    <col min="3594" max="3595" width="9.28515625" style="258" customWidth="1"/>
    <col min="3596" max="3840" width="9" style="258"/>
    <col min="3841" max="3841" width="3.28515625" style="258" customWidth="1"/>
    <col min="3842" max="3842" width="21.42578125" style="258" customWidth="1"/>
    <col min="3843" max="3843" width="35.28515625" style="258" customWidth="1"/>
    <col min="3844" max="3844" width="6.140625" style="258" customWidth="1"/>
    <col min="3845" max="3845" width="7.28515625" style="258" customWidth="1"/>
    <col min="3846" max="3846" width="6" style="258" customWidth="1"/>
    <col min="3847" max="3847" width="6.42578125" style="258" customWidth="1"/>
    <col min="3848" max="3848" width="7.5703125" style="258" customWidth="1"/>
    <col min="3849" max="3849" width="9.5703125" style="258" customWidth="1"/>
    <col min="3850" max="3851" width="9.28515625" style="258" customWidth="1"/>
    <col min="3852" max="4096" width="9" style="258"/>
    <col min="4097" max="4097" width="3.28515625" style="258" customWidth="1"/>
    <col min="4098" max="4098" width="21.42578125" style="258" customWidth="1"/>
    <col min="4099" max="4099" width="35.28515625" style="258" customWidth="1"/>
    <col min="4100" max="4100" width="6.140625" style="258" customWidth="1"/>
    <col min="4101" max="4101" width="7.28515625" style="258" customWidth="1"/>
    <col min="4102" max="4102" width="6" style="258" customWidth="1"/>
    <col min="4103" max="4103" width="6.42578125" style="258" customWidth="1"/>
    <col min="4104" max="4104" width="7.5703125" style="258" customWidth="1"/>
    <col min="4105" max="4105" width="9.5703125" style="258" customWidth="1"/>
    <col min="4106" max="4107" width="9.28515625" style="258" customWidth="1"/>
    <col min="4108" max="4352" width="9" style="258"/>
    <col min="4353" max="4353" width="3.28515625" style="258" customWidth="1"/>
    <col min="4354" max="4354" width="21.42578125" style="258" customWidth="1"/>
    <col min="4355" max="4355" width="35.28515625" style="258" customWidth="1"/>
    <col min="4356" max="4356" width="6.140625" style="258" customWidth="1"/>
    <col min="4357" max="4357" width="7.28515625" style="258" customWidth="1"/>
    <col min="4358" max="4358" width="6" style="258" customWidth="1"/>
    <col min="4359" max="4359" width="6.42578125" style="258" customWidth="1"/>
    <col min="4360" max="4360" width="7.5703125" style="258" customWidth="1"/>
    <col min="4361" max="4361" width="9.5703125" style="258" customWidth="1"/>
    <col min="4362" max="4363" width="9.28515625" style="258" customWidth="1"/>
    <col min="4364" max="4608" width="9" style="258"/>
    <col min="4609" max="4609" width="3.28515625" style="258" customWidth="1"/>
    <col min="4610" max="4610" width="21.42578125" style="258" customWidth="1"/>
    <col min="4611" max="4611" width="35.28515625" style="258" customWidth="1"/>
    <col min="4612" max="4612" width="6.140625" style="258" customWidth="1"/>
    <col min="4613" max="4613" width="7.28515625" style="258" customWidth="1"/>
    <col min="4614" max="4614" width="6" style="258" customWidth="1"/>
    <col min="4615" max="4615" width="6.42578125" style="258" customWidth="1"/>
    <col min="4616" max="4616" width="7.5703125" style="258" customWidth="1"/>
    <col min="4617" max="4617" width="9.5703125" style="258" customWidth="1"/>
    <col min="4618" max="4619" width="9.28515625" style="258" customWidth="1"/>
    <col min="4620" max="4864" width="9" style="258"/>
    <col min="4865" max="4865" width="3.28515625" style="258" customWidth="1"/>
    <col min="4866" max="4866" width="21.42578125" style="258" customWidth="1"/>
    <col min="4867" max="4867" width="35.28515625" style="258" customWidth="1"/>
    <col min="4868" max="4868" width="6.140625" style="258" customWidth="1"/>
    <col min="4869" max="4869" width="7.28515625" style="258" customWidth="1"/>
    <col min="4870" max="4870" width="6" style="258" customWidth="1"/>
    <col min="4871" max="4871" width="6.42578125" style="258" customWidth="1"/>
    <col min="4872" max="4872" width="7.5703125" style="258" customWidth="1"/>
    <col min="4873" max="4873" width="9.5703125" style="258" customWidth="1"/>
    <col min="4874" max="4875" width="9.28515625" style="258" customWidth="1"/>
    <col min="4876" max="5120" width="9" style="258"/>
    <col min="5121" max="5121" width="3.28515625" style="258" customWidth="1"/>
    <col min="5122" max="5122" width="21.42578125" style="258" customWidth="1"/>
    <col min="5123" max="5123" width="35.28515625" style="258" customWidth="1"/>
    <col min="5124" max="5124" width="6.140625" style="258" customWidth="1"/>
    <col min="5125" max="5125" width="7.28515625" style="258" customWidth="1"/>
    <col min="5126" max="5126" width="6" style="258" customWidth="1"/>
    <col min="5127" max="5127" width="6.42578125" style="258" customWidth="1"/>
    <col min="5128" max="5128" width="7.5703125" style="258" customWidth="1"/>
    <col min="5129" max="5129" width="9.5703125" style="258" customWidth="1"/>
    <col min="5130" max="5131" width="9.28515625" style="258" customWidth="1"/>
    <col min="5132" max="5376" width="9" style="258"/>
    <col min="5377" max="5377" width="3.28515625" style="258" customWidth="1"/>
    <col min="5378" max="5378" width="21.42578125" style="258" customWidth="1"/>
    <col min="5379" max="5379" width="35.28515625" style="258" customWidth="1"/>
    <col min="5380" max="5380" width="6.140625" style="258" customWidth="1"/>
    <col min="5381" max="5381" width="7.28515625" style="258" customWidth="1"/>
    <col min="5382" max="5382" width="6" style="258" customWidth="1"/>
    <col min="5383" max="5383" width="6.42578125" style="258" customWidth="1"/>
    <col min="5384" max="5384" width="7.5703125" style="258" customWidth="1"/>
    <col min="5385" max="5385" width="9.5703125" style="258" customWidth="1"/>
    <col min="5386" max="5387" width="9.28515625" style="258" customWidth="1"/>
    <col min="5388" max="5632" width="9" style="258"/>
    <col min="5633" max="5633" width="3.28515625" style="258" customWidth="1"/>
    <col min="5634" max="5634" width="21.42578125" style="258" customWidth="1"/>
    <col min="5635" max="5635" width="35.28515625" style="258" customWidth="1"/>
    <col min="5636" max="5636" width="6.140625" style="258" customWidth="1"/>
    <col min="5637" max="5637" width="7.28515625" style="258" customWidth="1"/>
    <col min="5638" max="5638" width="6" style="258" customWidth="1"/>
    <col min="5639" max="5639" width="6.42578125" style="258" customWidth="1"/>
    <col min="5640" max="5640" width="7.5703125" style="258" customWidth="1"/>
    <col min="5641" max="5641" width="9.5703125" style="258" customWidth="1"/>
    <col min="5642" max="5643" width="9.28515625" style="258" customWidth="1"/>
    <col min="5644" max="5888" width="9" style="258"/>
    <col min="5889" max="5889" width="3.28515625" style="258" customWidth="1"/>
    <col min="5890" max="5890" width="21.42578125" style="258" customWidth="1"/>
    <col min="5891" max="5891" width="35.28515625" style="258" customWidth="1"/>
    <col min="5892" max="5892" width="6.140625" style="258" customWidth="1"/>
    <col min="5893" max="5893" width="7.28515625" style="258" customWidth="1"/>
    <col min="5894" max="5894" width="6" style="258" customWidth="1"/>
    <col min="5895" max="5895" width="6.42578125" style="258" customWidth="1"/>
    <col min="5896" max="5896" width="7.5703125" style="258" customWidth="1"/>
    <col min="5897" max="5897" width="9.5703125" style="258" customWidth="1"/>
    <col min="5898" max="5899" width="9.28515625" style="258" customWidth="1"/>
    <col min="5900" max="6144" width="9" style="258"/>
    <col min="6145" max="6145" width="3.28515625" style="258" customWidth="1"/>
    <col min="6146" max="6146" width="21.42578125" style="258" customWidth="1"/>
    <col min="6147" max="6147" width="35.28515625" style="258" customWidth="1"/>
    <col min="6148" max="6148" width="6.140625" style="258" customWidth="1"/>
    <col min="6149" max="6149" width="7.28515625" style="258" customWidth="1"/>
    <col min="6150" max="6150" width="6" style="258" customWidth="1"/>
    <col min="6151" max="6151" width="6.42578125" style="258" customWidth="1"/>
    <col min="6152" max="6152" width="7.5703125" style="258" customWidth="1"/>
    <col min="6153" max="6153" width="9.5703125" style="258" customWidth="1"/>
    <col min="6154" max="6155" width="9.28515625" style="258" customWidth="1"/>
    <col min="6156" max="6400" width="9" style="258"/>
    <col min="6401" max="6401" width="3.28515625" style="258" customWidth="1"/>
    <col min="6402" max="6402" width="21.42578125" style="258" customWidth="1"/>
    <col min="6403" max="6403" width="35.28515625" style="258" customWidth="1"/>
    <col min="6404" max="6404" width="6.140625" style="258" customWidth="1"/>
    <col min="6405" max="6405" width="7.28515625" style="258" customWidth="1"/>
    <col min="6406" max="6406" width="6" style="258" customWidth="1"/>
    <col min="6407" max="6407" width="6.42578125" style="258" customWidth="1"/>
    <col min="6408" max="6408" width="7.5703125" style="258" customWidth="1"/>
    <col min="6409" max="6409" width="9.5703125" style="258" customWidth="1"/>
    <col min="6410" max="6411" width="9.28515625" style="258" customWidth="1"/>
    <col min="6412" max="6656" width="9" style="258"/>
    <col min="6657" max="6657" width="3.28515625" style="258" customWidth="1"/>
    <col min="6658" max="6658" width="21.42578125" style="258" customWidth="1"/>
    <col min="6659" max="6659" width="35.28515625" style="258" customWidth="1"/>
    <col min="6660" max="6660" width="6.140625" style="258" customWidth="1"/>
    <col min="6661" max="6661" width="7.28515625" style="258" customWidth="1"/>
    <col min="6662" max="6662" width="6" style="258" customWidth="1"/>
    <col min="6663" max="6663" width="6.42578125" style="258" customWidth="1"/>
    <col min="6664" max="6664" width="7.5703125" style="258" customWidth="1"/>
    <col min="6665" max="6665" width="9.5703125" style="258" customWidth="1"/>
    <col min="6666" max="6667" width="9.28515625" style="258" customWidth="1"/>
    <col min="6668" max="6912" width="9" style="258"/>
    <col min="6913" max="6913" width="3.28515625" style="258" customWidth="1"/>
    <col min="6914" max="6914" width="21.42578125" style="258" customWidth="1"/>
    <col min="6915" max="6915" width="35.28515625" style="258" customWidth="1"/>
    <col min="6916" max="6916" width="6.140625" style="258" customWidth="1"/>
    <col min="6917" max="6917" width="7.28515625" style="258" customWidth="1"/>
    <col min="6918" max="6918" width="6" style="258" customWidth="1"/>
    <col min="6919" max="6919" width="6.42578125" style="258" customWidth="1"/>
    <col min="6920" max="6920" width="7.5703125" style="258" customWidth="1"/>
    <col min="6921" max="6921" width="9.5703125" style="258" customWidth="1"/>
    <col min="6922" max="6923" width="9.28515625" style="258" customWidth="1"/>
    <col min="6924" max="7168" width="9" style="258"/>
    <col min="7169" max="7169" width="3.28515625" style="258" customWidth="1"/>
    <col min="7170" max="7170" width="21.42578125" style="258" customWidth="1"/>
    <col min="7171" max="7171" width="35.28515625" style="258" customWidth="1"/>
    <col min="7172" max="7172" width="6.140625" style="258" customWidth="1"/>
    <col min="7173" max="7173" width="7.28515625" style="258" customWidth="1"/>
    <col min="7174" max="7174" width="6" style="258" customWidth="1"/>
    <col min="7175" max="7175" width="6.42578125" style="258" customWidth="1"/>
    <col min="7176" max="7176" width="7.5703125" style="258" customWidth="1"/>
    <col min="7177" max="7177" width="9.5703125" style="258" customWidth="1"/>
    <col min="7178" max="7179" width="9.28515625" style="258" customWidth="1"/>
    <col min="7180" max="7424" width="9" style="258"/>
    <col min="7425" max="7425" width="3.28515625" style="258" customWidth="1"/>
    <col min="7426" max="7426" width="21.42578125" style="258" customWidth="1"/>
    <col min="7427" max="7427" width="35.28515625" style="258" customWidth="1"/>
    <col min="7428" max="7428" width="6.140625" style="258" customWidth="1"/>
    <col min="7429" max="7429" width="7.28515625" style="258" customWidth="1"/>
    <col min="7430" max="7430" width="6" style="258" customWidth="1"/>
    <col min="7431" max="7431" width="6.42578125" style="258" customWidth="1"/>
    <col min="7432" max="7432" width="7.5703125" style="258" customWidth="1"/>
    <col min="7433" max="7433" width="9.5703125" style="258" customWidth="1"/>
    <col min="7434" max="7435" width="9.28515625" style="258" customWidth="1"/>
    <col min="7436" max="7680" width="9" style="258"/>
    <col min="7681" max="7681" width="3.28515625" style="258" customWidth="1"/>
    <col min="7682" max="7682" width="21.42578125" style="258" customWidth="1"/>
    <col min="7683" max="7683" width="35.28515625" style="258" customWidth="1"/>
    <col min="7684" max="7684" width="6.140625" style="258" customWidth="1"/>
    <col min="7685" max="7685" width="7.28515625" style="258" customWidth="1"/>
    <col min="7686" max="7686" width="6" style="258" customWidth="1"/>
    <col min="7687" max="7687" width="6.42578125" style="258" customWidth="1"/>
    <col min="7688" max="7688" width="7.5703125" style="258" customWidth="1"/>
    <col min="7689" max="7689" width="9.5703125" style="258" customWidth="1"/>
    <col min="7690" max="7691" width="9.28515625" style="258" customWidth="1"/>
    <col min="7692" max="7936" width="9" style="258"/>
    <col min="7937" max="7937" width="3.28515625" style="258" customWidth="1"/>
    <col min="7938" max="7938" width="21.42578125" style="258" customWidth="1"/>
    <col min="7939" max="7939" width="35.28515625" style="258" customWidth="1"/>
    <col min="7940" max="7940" width="6.140625" style="258" customWidth="1"/>
    <col min="7941" max="7941" width="7.28515625" style="258" customWidth="1"/>
    <col min="7942" max="7942" width="6" style="258" customWidth="1"/>
    <col min="7943" max="7943" width="6.42578125" style="258" customWidth="1"/>
    <col min="7944" max="7944" width="7.5703125" style="258" customWidth="1"/>
    <col min="7945" max="7945" width="9.5703125" style="258" customWidth="1"/>
    <col min="7946" max="7947" width="9.28515625" style="258" customWidth="1"/>
    <col min="7948" max="8192" width="9" style="258"/>
    <col min="8193" max="8193" width="3.28515625" style="258" customWidth="1"/>
    <col min="8194" max="8194" width="21.42578125" style="258" customWidth="1"/>
    <col min="8195" max="8195" width="35.28515625" style="258" customWidth="1"/>
    <col min="8196" max="8196" width="6.140625" style="258" customWidth="1"/>
    <col min="8197" max="8197" width="7.28515625" style="258" customWidth="1"/>
    <col min="8198" max="8198" width="6" style="258" customWidth="1"/>
    <col min="8199" max="8199" width="6.42578125" style="258" customWidth="1"/>
    <col min="8200" max="8200" width="7.5703125" style="258" customWidth="1"/>
    <col min="8201" max="8201" width="9.5703125" style="258" customWidth="1"/>
    <col min="8202" max="8203" width="9.28515625" style="258" customWidth="1"/>
    <col min="8204" max="8448" width="9" style="258"/>
    <col min="8449" max="8449" width="3.28515625" style="258" customWidth="1"/>
    <col min="8450" max="8450" width="21.42578125" style="258" customWidth="1"/>
    <col min="8451" max="8451" width="35.28515625" style="258" customWidth="1"/>
    <col min="8452" max="8452" width="6.140625" style="258" customWidth="1"/>
    <col min="8453" max="8453" width="7.28515625" style="258" customWidth="1"/>
    <col min="8454" max="8454" width="6" style="258" customWidth="1"/>
    <col min="8455" max="8455" width="6.42578125" style="258" customWidth="1"/>
    <col min="8456" max="8456" width="7.5703125" style="258" customWidth="1"/>
    <col min="8457" max="8457" width="9.5703125" style="258" customWidth="1"/>
    <col min="8458" max="8459" width="9.28515625" style="258" customWidth="1"/>
    <col min="8460" max="8704" width="9" style="258"/>
    <col min="8705" max="8705" width="3.28515625" style="258" customWidth="1"/>
    <col min="8706" max="8706" width="21.42578125" style="258" customWidth="1"/>
    <col min="8707" max="8707" width="35.28515625" style="258" customWidth="1"/>
    <col min="8708" max="8708" width="6.140625" style="258" customWidth="1"/>
    <col min="8709" max="8709" width="7.28515625" style="258" customWidth="1"/>
    <col min="8710" max="8710" width="6" style="258" customWidth="1"/>
    <col min="8711" max="8711" width="6.42578125" style="258" customWidth="1"/>
    <col min="8712" max="8712" width="7.5703125" style="258" customWidth="1"/>
    <col min="8713" max="8713" width="9.5703125" style="258" customWidth="1"/>
    <col min="8714" max="8715" width="9.28515625" style="258" customWidth="1"/>
    <col min="8716" max="8960" width="9" style="258"/>
    <col min="8961" max="8961" width="3.28515625" style="258" customWidth="1"/>
    <col min="8962" max="8962" width="21.42578125" style="258" customWidth="1"/>
    <col min="8963" max="8963" width="35.28515625" style="258" customWidth="1"/>
    <col min="8964" max="8964" width="6.140625" style="258" customWidth="1"/>
    <col min="8965" max="8965" width="7.28515625" style="258" customWidth="1"/>
    <col min="8966" max="8966" width="6" style="258" customWidth="1"/>
    <col min="8967" max="8967" width="6.42578125" style="258" customWidth="1"/>
    <col min="8968" max="8968" width="7.5703125" style="258" customWidth="1"/>
    <col min="8969" max="8969" width="9.5703125" style="258" customWidth="1"/>
    <col min="8970" max="8971" width="9.28515625" style="258" customWidth="1"/>
    <col min="8972" max="9216" width="9" style="258"/>
    <col min="9217" max="9217" width="3.28515625" style="258" customWidth="1"/>
    <col min="9218" max="9218" width="21.42578125" style="258" customWidth="1"/>
    <col min="9219" max="9219" width="35.28515625" style="258" customWidth="1"/>
    <col min="9220" max="9220" width="6.140625" style="258" customWidth="1"/>
    <col min="9221" max="9221" width="7.28515625" style="258" customWidth="1"/>
    <col min="9222" max="9222" width="6" style="258" customWidth="1"/>
    <col min="9223" max="9223" width="6.42578125" style="258" customWidth="1"/>
    <col min="9224" max="9224" width="7.5703125" style="258" customWidth="1"/>
    <col min="9225" max="9225" width="9.5703125" style="258" customWidth="1"/>
    <col min="9226" max="9227" width="9.28515625" style="258" customWidth="1"/>
    <col min="9228" max="9472" width="9" style="258"/>
    <col min="9473" max="9473" width="3.28515625" style="258" customWidth="1"/>
    <col min="9474" max="9474" width="21.42578125" style="258" customWidth="1"/>
    <col min="9475" max="9475" width="35.28515625" style="258" customWidth="1"/>
    <col min="9476" max="9476" width="6.140625" style="258" customWidth="1"/>
    <col min="9477" max="9477" width="7.28515625" style="258" customWidth="1"/>
    <col min="9478" max="9478" width="6" style="258" customWidth="1"/>
    <col min="9479" max="9479" width="6.42578125" style="258" customWidth="1"/>
    <col min="9480" max="9480" width="7.5703125" style="258" customWidth="1"/>
    <col min="9481" max="9481" width="9.5703125" style="258" customWidth="1"/>
    <col min="9482" max="9483" width="9.28515625" style="258" customWidth="1"/>
    <col min="9484" max="9728" width="9" style="258"/>
    <col min="9729" max="9729" width="3.28515625" style="258" customWidth="1"/>
    <col min="9730" max="9730" width="21.42578125" style="258" customWidth="1"/>
    <col min="9731" max="9731" width="35.28515625" style="258" customWidth="1"/>
    <col min="9732" max="9732" width="6.140625" style="258" customWidth="1"/>
    <col min="9733" max="9733" width="7.28515625" style="258" customWidth="1"/>
    <col min="9734" max="9734" width="6" style="258" customWidth="1"/>
    <col min="9735" max="9735" width="6.42578125" style="258" customWidth="1"/>
    <col min="9736" max="9736" width="7.5703125" style="258" customWidth="1"/>
    <col min="9737" max="9737" width="9.5703125" style="258" customWidth="1"/>
    <col min="9738" max="9739" width="9.28515625" style="258" customWidth="1"/>
    <col min="9740" max="9984" width="9" style="258"/>
    <col min="9985" max="9985" width="3.28515625" style="258" customWidth="1"/>
    <col min="9986" max="9986" width="21.42578125" style="258" customWidth="1"/>
    <col min="9987" max="9987" width="35.28515625" style="258" customWidth="1"/>
    <col min="9988" max="9988" width="6.140625" style="258" customWidth="1"/>
    <col min="9989" max="9989" width="7.28515625" style="258" customWidth="1"/>
    <col min="9990" max="9990" width="6" style="258" customWidth="1"/>
    <col min="9991" max="9991" width="6.42578125" style="258" customWidth="1"/>
    <col min="9992" max="9992" width="7.5703125" style="258" customWidth="1"/>
    <col min="9993" max="9993" width="9.5703125" style="258" customWidth="1"/>
    <col min="9994" max="9995" width="9.28515625" style="258" customWidth="1"/>
    <col min="9996" max="10240" width="9" style="258"/>
    <col min="10241" max="10241" width="3.28515625" style="258" customWidth="1"/>
    <col min="10242" max="10242" width="21.42578125" style="258" customWidth="1"/>
    <col min="10243" max="10243" width="35.28515625" style="258" customWidth="1"/>
    <col min="10244" max="10244" width="6.140625" style="258" customWidth="1"/>
    <col min="10245" max="10245" width="7.28515625" style="258" customWidth="1"/>
    <col min="10246" max="10246" width="6" style="258" customWidth="1"/>
    <col min="10247" max="10247" width="6.42578125" style="258" customWidth="1"/>
    <col min="10248" max="10248" width="7.5703125" style="258" customWidth="1"/>
    <col min="10249" max="10249" width="9.5703125" style="258" customWidth="1"/>
    <col min="10250" max="10251" width="9.28515625" style="258" customWidth="1"/>
    <col min="10252" max="10496" width="9" style="258"/>
    <col min="10497" max="10497" width="3.28515625" style="258" customWidth="1"/>
    <col min="10498" max="10498" width="21.42578125" style="258" customWidth="1"/>
    <col min="10499" max="10499" width="35.28515625" style="258" customWidth="1"/>
    <col min="10500" max="10500" width="6.140625" style="258" customWidth="1"/>
    <col min="10501" max="10501" width="7.28515625" style="258" customWidth="1"/>
    <col min="10502" max="10502" width="6" style="258" customWidth="1"/>
    <col min="10503" max="10503" width="6.42578125" style="258" customWidth="1"/>
    <col min="10504" max="10504" width="7.5703125" style="258" customWidth="1"/>
    <col min="10505" max="10505" width="9.5703125" style="258" customWidth="1"/>
    <col min="10506" max="10507" width="9.28515625" style="258" customWidth="1"/>
    <col min="10508" max="10752" width="9" style="258"/>
    <col min="10753" max="10753" width="3.28515625" style="258" customWidth="1"/>
    <col min="10754" max="10754" width="21.42578125" style="258" customWidth="1"/>
    <col min="10755" max="10755" width="35.28515625" style="258" customWidth="1"/>
    <col min="10756" max="10756" width="6.140625" style="258" customWidth="1"/>
    <col min="10757" max="10757" width="7.28515625" style="258" customWidth="1"/>
    <col min="10758" max="10758" width="6" style="258" customWidth="1"/>
    <col min="10759" max="10759" width="6.42578125" style="258" customWidth="1"/>
    <col min="10760" max="10760" width="7.5703125" style="258" customWidth="1"/>
    <col min="10761" max="10761" width="9.5703125" style="258" customWidth="1"/>
    <col min="10762" max="10763" width="9.28515625" style="258" customWidth="1"/>
    <col min="10764" max="11008" width="9" style="258"/>
    <col min="11009" max="11009" width="3.28515625" style="258" customWidth="1"/>
    <col min="11010" max="11010" width="21.42578125" style="258" customWidth="1"/>
    <col min="11011" max="11011" width="35.28515625" style="258" customWidth="1"/>
    <col min="11012" max="11012" width="6.140625" style="258" customWidth="1"/>
    <col min="11013" max="11013" width="7.28515625" style="258" customWidth="1"/>
    <col min="11014" max="11014" width="6" style="258" customWidth="1"/>
    <col min="11015" max="11015" width="6.42578125" style="258" customWidth="1"/>
    <col min="11016" max="11016" width="7.5703125" style="258" customWidth="1"/>
    <col min="11017" max="11017" width="9.5703125" style="258" customWidth="1"/>
    <col min="11018" max="11019" width="9.28515625" style="258" customWidth="1"/>
    <col min="11020" max="11264" width="9" style="258"/>
    <col min="11265" max="11265" width="3.28515625" style="258" customWidth="1"/>
    <col min="11266" max="11266" width="21.42578125" style="258" customWidth="1"/>
    <col min="11267" max="11267" width="35.28515625" style="258" customWidth="1"/>
    <col min="11268" max="11268" width="6.140625" style="258" customWidth="1"/>
    <col min="11269" max="11269" width="7.28515625" style="258" customWidth="1"/>
    <col min="11270" max="11270" width="6" style="258" customWidth="1"/>
    <col min="11271" max="11271" width="6.42578125" style="258" customWidth="1"/>
    <col min="11272" max="11272" width="7.5703125" style="258" customWidth="1"/>
    <col min="11273" max="11273" width="9.5703125" style="258" customWidth="1"/>
    <col min="11274" max="11275" width="9.28515625" style="258" customWidth="1"/>
    <col min="11276" max="11520" width="9" style="258"/>
    <col min="11521" max="11521" width="3.28515625" style="258" customWidth="1"/>
    <col min="11522" max="11522" width="21.42578125" style="258" customWidth="1"/>
    <col min="11523" max="11523" width="35.28515625" style="258" customWidth="1"/>
    <col min="11524" max="11524" width="6.140625" style="258" customWidth="1"/>
    <col min="11525" max="11525" width="7.28515625" style="258" customWidth="1"/>
    <col min="11526" max="11526" width="6" style="258" customWidth="1"/>
    <col min="11527" max="11527" width="6.42578125" style="258" customWidth="1"/>
    <col min="11528" max="11528" width="7.5703125" style="258" customWidth="1"/>
    <col min="11529" max="11529" width="9.5703125" style="258" customWidth="1"/>
    <col min="11530" max="11531" width="9.28515625" style="258" customWidth="1"/>
    <col min="11532" max="11776" width="9" style="258"/>
    <col min="11777" max="11777" width="3.28515625" style="258" customWidth="1"/>
    <col min="11778" max="11778" width="21.42578125" style="258" customWidth="1"/>
    <col min="11779" max="11779" width="35.28515625" style="258" customWidth="1"/>
    <col min="11780" max="11780" width="6.140625" style="258" customWidth="1"/>
    <col min="11781" max="11781" width="7.28515625" style="258" customWidth="1"/>
    <col min="11782" max="11782" width="6" style="258" customWidth="1"/>
    <col min="11783" max="11783" width="6.42578125" style="258" customWidth="1"/>
    <col min="11784" max="11784" width="7.5703125" style="258" customWidth="1"/>
    <col min="11785" max="11785" width="9.5703125" style="258" customWidth="1"/>
    <col min="11786" max="11787" width="9.28515625" style="258" customWidth="1"/>
    <col min="11788" max="12032" width="9" style="258"/>
    <col min="12033" max="12033" width="3.28515625" style="258" customWidth="1"/>
    <col min="12034" max="12034" width="21.42578125" style="258" customWidth="1"/>
    <col min="12035" max="12035" width="35.28515625" style="258" customWidth="1"/>
    <col min="12036" max="12036" width="6.140625" style="258" customWidth="1"/>
    <col min="12037" max="12037" width="7.28515625" style="258" customWidth="1"/>
    <col min="12038" max="12038" width="6" style="258" customWidth="1"/>
    <col min="12039" max="12039" width="6.42578125" style="258" customWidth="1"/>
    <col min="12040" max="12040" width="7.5703125" style="258" customWidth="1"/>
    <col min="12041" max="12041" width="9.5703125" style="258" customWidth="1"/>
    <col min="12042" max="12043" width="9.28515625" style="258" customWidth="1"/>
    <col min="12044" max="12288" width="9" style="258"/>
    <col min="12289" max="12289" width="3.28515625" style="258" customWidth="1"/>
    <col min="12290" max="12290" width="21.42578125" style="258" customWidth="1"/>
    <col min="12291" max="12291" width="35.28515625" style="258" customWidth="1"/>
    <col min="12292" max="12292" width="6.140625" style="258" customWidth="1"/>
    <col min="12293" max="12293" width="7.28515625" style="258" customWidth="1"/>
    <col min="12294" max="12294" width="6" style="258" customWidth="1"/>
    <col min="12295" max="12295" width="6.42578125" style="258" customWidth="1"/>
    <col min="12296" max="12296" width="7.5703125" style="258" customWidth="1"/>
    <col min="12297" max="12297" width="9.5703125" style="258" customWidth="1"/>
    <col min="12298" max="12299" width="9.28515625" style="258" customWidth="1"/>
    <col min="12300" max="12544" width="9" style="258"/>
    <col min="12545" max="12545" width="3.28515625" style="258" customWidth="1"/>
    <col min="12546" max="12546" width="21.42578125" style="258" customWidth="1"/>
    <col min="12547" max="12547" width="35.28515625" style="258" customWidth="1"/>
    <col min="12548" max="12548" width="6.140625" style="258" customWidth="1"/>
    <col min="12549" max="12549" width="7.28515625" style="258" customWidth="1"/>
    <col min="12550" max="12550" width="6" style="258" customWidth="1"/>
    <col min="12551" max="12551" width="6.42578125" style="258" customWidth="1"/>
    <col min="12552" max="12552" width="7.5703125" style="258" customWidth="1"/>
    <col min="12553" max="12553" width="9.5703125" style="258" customWidth="1"/>
    <col min="12554" max="12555" width="9.28515625" style="258" customWidth="1"/>
    <col min="12556" max="12800" width="9" style="258"/>
    <col min="12801" max="12801" width="3.28515625" style="258" customWidth="1"/>
    <col min="12802" max="12802" width="21.42578125" style="258" customWidth="1"/>
    <col min="12803" max="12803" width="35.28515625" style="258" customWidth="1"/>
    <col min="12804" max="12804" width="6.140625" style="258" customWidth="1"/>
    <col min="12805" max="12805" width="7.28515625" style="258" customWidth="1"/>
    <col min="12806" max="12806" width="6" style="258" customWidth="1"/>
    <col min="12807" max="12807" width="6.42578125" style="258" customWidth="1"/>
    <col min="12808" max="12808" width="7.5703125" style="258" customWidth="1"/>
    <col min="12809" max="12809" width="9.5703125" style="258" customWidth="1"/>
    <col min="12810" max="12811" width="9.28515625" style="258" customWidth="1"/>
    <col min="12812" max="13056" width="9" style="258"/>
    <col min="13057" max="13057" width="3.28515625" style="258" customWidth="1"/>
    <col min="13058" max="13058" width="21.42578125" style="258" customWidth="1"/>
    <col min="13059" max="13059" width="35.28515625" style="258" customWidth="1"/>
    <col min="13060" max="13060" width="6.140625" style="258" customWidth="1"/>
    <col min="13061" max="13061" width="7.28515625" style="258" customWidth="1"/>
    <col min="13062" max="13062" width="6" style="258" customWidth="1"/>
    <col min="13063" max="13063" width="6.42578125" style="258" customWidth="1"/>
    <col min="13064" max="13064" width="7.5703125" style="258" customWidth="1"/>
    <col min="13065" max="13065" width="9.5703125" style="258" customWidth="1"/>
    <col min="13066" max="13067" width="9.28515625" style="258" customWidth="1"/>
    <col min="13068" max="13312" width="9" style="258"/>
    <col min="13313" max="13313" width="3.28515625" style="258" customWidth="1"/>
    <col min="13314" max="13314" width="21.42578125" style="258" customWidth="1"/>
    <col min="13315" max="13315" width="35.28515625" style="258" customWidth="1"/>
    <col min="13316" max="13316" width="6.140625" style="258" customWidth="1"/>
    <col min="13317" max="13317" width="7.28515625" style="258" customWidth="1"/>
    <col min="13318" max="13318" width="6" style="258" customWidth="1"/>
    <col min="13319" max="13319" width="6.42578125" style="258" customWidth="1"/>
    <col min="13320" max="13320" width="7.5703125" style="258" customWidth="1"/>
    <col min="13321" max="13321" width="9.5703125" style="258" customWidth="1"/>
    <col min="13322" max="13323" width="9.28515625" style="258" customWidth="1"/>
    <col min="13324" max="13568" width="9" style="258"/>
    <col min="13569" max="13569" width="3.28515625" style="258" customWidth="1"/>
    <col min="13570" max="13570" width="21.42578125" style="258" customWidth="1"/>
    <col min="13571" max="13571" width="35.28515625" style="258" customWidth="1"/>
    <col min="13572" max="13572" width="6.140625" style="258" customWidth="1"/>
    <col min="13573" max="13573" width="7.28515625" style="258" customWidth="1"/>
    <col min="13574" max="13574" width="6" style="258" customWidth="1"/>
    <col min="13575" max="13575" width="6.42578125" style="258" customWidth="1"/>
    <col min="13576" max="13576" width="7.5703125" style="258" customWidth="1"/>
    <col min="13577" max="13577" width="9.5703125" style="258" customWidth="1"/>
    <col min="13578" max="13579" width="9.28515625" style="258" customWidth="1"/>
    <col min="13580" max="13824" width="9" style="258"/>
    <col min="13825" max="13825" width="3.28515625" style="258" customWidth="1"/>
    <col min="13826" max="13826" width="21.42578125" style="258" customWidth="1"/>
    <col min="13827" max="13827" width="35.28515625" style="258" customWidth="1"/>
    <col min="13828" max="13828" width="6.140625" style="258" customWidth="1"/>
    <col min="13829" max="13829" width="7.28515625" style="258" customWidth="1"/>
    <col min="13830" max="13830" width="6" style="258" customWidth="1"/>
    <col min="13831" max="13831" width="6.42578125" style="258" customWidth="1"/>
    <col min="13832" max="13832" width="7.5703125" style="258" customWidth="1"/>
    <col min="13833" max="13833" width="9.5703125" style="258" customWidth="1"/>
    <col min="13834" max="13835" width="9.28515625" style="258" customWidth="1"/>
    <col min="13836" max="14080" width="9" style="258"/>
    <col min="14081" max="14081" width="3.28515625" style="258" customWidth="1"/>
    <col min="14082" max="14082" width="21.42578125" style="258" customWidth="1"/>
    <col min="14083" max="14083" width="35.28515625" style="258" customWidth="1"/>
    <col min="14084" max="14084" width="6.140625" style="258" customWidth="1"/>
    <col min="14085" max="14085" width="7.28515625" style="258" customWidth="1"/>
    <col min="14086" max="14086" width="6" style="258" customWidth="1"/>
    <col min="14087" max="14087" width="6.42578125" style="258" customWidth="1"/>
    <col min="14088" max="14088" width="7.5703125" style="258" customWidth="1"/>
    <col min="14089" max="14089" width="9.5703125" style="258" customWidth="1"/>
    <col min="14090" max="14091" width="9.28515625" style="258" customWidth="1"/>
    <col min="14092" max="14336" width="9" style="258"/>
    <col min="14337" max="14337" width="3.28515625" style="258" customWidth="1"/>
    <col min="14338" max="14338" width="21.42578125" style="258" customWidth="1"/>
    <col min="14339" max="14339" width="35.28515625" style="258" customWidth="1"/>
    <col min="14340" max="14340" width="6.140625" style="258" customWidth="1"/>
    <col min="14341" max="14341" width="7.28515625" style="258" customWidth="1"/>
    <col min="14342" max="14342" width="6" style="258" customWidth="1"/>
    <col min="14343" max="14343" width="6.42578125" style="258" customWidth="1"/>
    <col min="14344" max="14344" width="7.5703125" style="258" customWidth="1"/>
    <col min="14345" max="14345" width="9.5703125" style="258" customWidth="1"/>
    <col min="14346" max="14347" width="9.28515625" style="258" customWidth="1"/>
    <col min="14348" max="14592" width="9" style="258"/>
    <col min="14593" max="14593" width="3.28515625" style="258" customWidth="1"/>
    <col min="14594" max="14594" width="21.42578125" style="258" customWidth="1"/>
    <col min="14595" max="14595" width="35.28515625" style="258" customWidth="1"/>
    <col min="14596" max="14596" width="6.140625" style="258" customWidth="1"/>
    <col min="14597" max="14597" width="7.28515625" style="258" customWidth="1"/>
    <col min="14598" max="14598" width="6" style="258" customWidth="1"/>
    <col min="14599" max="14599" width="6.42578125" style="258" customWidth="1"/>
    <col min="14600" max="14600" width="7.5703125" style="258" customWidth="1"/>
    <col min="14601" max="14601" width="9.5703125" style="258" customWidth="1"/>
    <col min="14602" max="14603" width="9.28515625" style="258" customWidth="1"/>
    <col min="14604" max="14848" width="9" style="258"/>
    <col min="14849" max="14849" width="3.28515625" style="258" customWidth="1"/>
    <col min="14850" max="14850" width="21.42578125" style="258" customWidth="1"/>
    <col min="14851" max="14851" width="35.28515625" style="258" customWidth="1"/>
    <col min="14852" max="14852" width="6.140625" style="258" customWidth="1"/>
    <col min="14853" max="14853" width="7.28515625" style="258" customWidth="1"/>
    <col min="14854" max="14854" width="6" style="258" customWidth="1"/>
    <col min="14855" max="14855" width="6.42578125" style="258" customWidth="1"/>
    <col min="14856" max="14856" width="7.5703125" style="258" customWidth="1"/>
    <col min="14857" max="14857" width="9.5703125" style="258" customWidth="1"/>
    <col min="14858" max="14859" width="9.28515625" style="258" customWidth="1"/>
    <col min="14860" max="15104" width="9" style="258"/>
    <col min="15105" max="15105" width="3.28515625" style="258" customWidth="1"/>
    <col min="15106" max="15106" width="21.42578125" style="258" customWidth="1"/>
    <col min="15107" max="15107" width="35.28515625" style="258" customWidth="1"/>
    <col min="15108" max="15108" width="6.140625" style="258" customWidth="1"/>
    <col min="15109" max="15109" width="7.28515625" style="258" customWidth="1"/>
    <col min="15110" max="15110" width="6" style="258" customWidth="1"/>
    <col min="15111" max="15111" width="6.42578125" style="258" customWidth="1"/>
    <col min="15112" max="15112" width="7.5703125" style="258" customWidth="1"/>
    <col min="15113" max="15113" width="9.5703125" style="258" customWidth="1"/>
    <col min="15114" max="15115" width="9.28515625" style="258" customWidth="1"/>
    <col min="15116" max="15360" width="9" style="258"/>
    <col min="15361" max="15361" width="3.28515625" style="258" customWidth="1"/>
    <col min="15362" max="15362" width="21.42578125" style="258" customWidth="1"/>
    <col min="15363" max="15363" width="35.28515625" style="258" customWidth="1"/>
    <col min="15364" max="15364" width="6.140625" style="258" customWidth="1"/>
    <col min="15365" max="15365" width="7.28515625" style="258" customWidth="1"/>
    <col min="15366" max="15366" width="6" style="258" customWidth="1"/>
    <col min="15367" max="15367" width="6.42578125" style="258" customWidth="1"/>
    <col min="15368" max="15368" width="7.5703125" style="258" customWidth="1"/>
    <col min="15369" max="15369" width="9.5703125" style="258" customWidth="1"/>
    <col min="15370" max="15371" width="9.28515625" style="258" customWidth="1"/>
    <col min="15372" max="15616" width="9" style="258"/>
    <col min="15617" max="15617" width="3.28515625" style="258" customWidth="1"/>
    <col min="15618" max="15618" width="21.42578125" style="258" customWidth="1"/>
    <col min="15619" max="15619" width="35.28515625" style="258" customWidth="1"/>
    <col min="15620" max="15620" width="6.140625" style="258" customWidth="1"/>
    <col min="15621" max="15621" width="7.28515625" style="258" customWidth="1"/>
    <col min="15622" max="15622" width="6" style="258" customWidth="1"/>
    <col min="15623" max="15623" width="6.42578125" style="258" customWidth="1"/>
    <col min="15624" max="15624" width="7.5703125" style="258" customWidth="1"/>
    <col min="15625" max="15625" width="9.5703125" style="258" customWidth="1"/>
    <col min="15626" max="15627" width="9.28515625" style="258" customWidth="1"/>
    <col min="15628" max="15872" width="9" style="258"/>
    <col min="15873" max="15873" width="3.28515625" style="258" customWidth="1"/>
    <col min="15874" max="15874" width="21.42578125" style="258" customWidth="1"/>
    <col min="15875" max="15875" width="35.28515625" style="258" customWidth="1"/>
    <col min="15876" max="15876" width="6.140625" style="258" customWidth="1"/>
    <col min="15877" max="15877" width="7.28515625" style="258" customWidth="1"/>
    <col min="15878" max="15878" width="6" style="258" customWidth="1"/>
    <col min="15879" max="15879" width="6.42578125" style="258" customWidth="1"/>
    <col min="15880" max="15880" width="7.5703125" style="258" customWidth="1"/>
    <col min="15881" max="15881" width="9.5703125" style="258" customWidth="1"/>
    <col min="15882" max="15883" width="9.28515625" style="258" customWidth="1"/>
    <col min="15884" max="16128" width="9" style="258"/>
    <col min="16129" max="16129" width="3.28515625" style="258" customWidth="1"/>
    <col min="16130" max="16130" width="21.42578125" style="258" customWidth="1"/>
    <col min="16131" max="16131" width="35.28515625" style="258" customWidth="1"/>
    <col min="16132" max="16132" width="6.140625" style="258" customWidth="1"/>
    <col min="16133" max="16133" width="7.28515625" style="258" customWidth="1"/>
    <col min="16134" max="16134" width="6" style="258" customWidth="1"/>
    <col min="16135" max="16135" width="6.42578125" style="258" customWidth="1"/>
    <col min="16136" max="16136" width="7.5703125" style="258" customWidth="1"/>
    <col min="16137" max="16137" width="9.5703125" style="258" customWidth="1"/>
    <col min="16138" max="16139" width="9.28515625" style="258" customWidth="1"/>
    <col min="16140" max="16384" width="9" style="258"/>
  </cols>
  <sheetData>
    <row r="1" spans="1:13">
      <c r="A1" s="726" t="s">
        <v>0</v>
      </c>
      <c r="B1" s="726"/>
      <c r="C1" s="726"/>
    </row>
    <row r="2" spans="1:13" s="262" customFormat="1" ht="16.5">
      <c r="A2" s="727" t="s">
        <v>322</v>
      </c>
      <c r="B2" s="727"/>
      <c r="C2" s="727"/>
      <c r="D2" s="261"/>
      <c r="I2" s="263"/>
    </row>
    <row r="3" spans="1:13" s="262" customFormat="1" ht="16.5">
      <c r="A3" s="264"/>
      <c r="B3" s="264"/>
      <c r="D3" s="261"/>
      <c r="I3" s="263"/>
      <c r="J3" s="263"/>
    </row>
    <row r="4" spans="1:13" ht="18.75">
      <c r="A4" s="728" t="s">
        <v>323</v>
      </c>
      <c r="B4" s="728"/>
      <c r="C4" s="728"/>
      <c r="D4" s="728"/>
      <c r="E4" s="728"/>
      <c r="F4" s="728"/>
      <c r="G4" s="728"/>
      <c r="H4" s="728"/>
      <c r="I4" s="728"/>
      <c r="J4" s="728"/>
      <c r="K4" s="728"/>
    </row>
    <row r="5" spans="1:13" ht="17.25" customHeight="1">
      <c r="A5" s="729" t="s">
        <v>324</v>
      </c>
      <c r="B5" s="729"/>
      <c r="C5" s="729"/>
      <c r="D5" s="729"/>
      <c r="E5" s="729"/>
      <c r="F5" s="729"/>
      <c r="G5" s="729"/>
      <c r="H5" s="729"/>
      <c r="I5" s="729"/>
      <c r="J5" s="729"/>
      <c r="K5" s="729"/>
    </row>
    <row r="6" spans="1:13" ht="14.25" customHeight="1"/>
    <row r="7" spans="1:13" ht="38.25">
      <c r="A7" s="266" t="s">
        <v>74</v>
      </c>
      <c r="B7" s="266" t="s">
        <v>325</v>
      </c>
      <c r="C7" s="266" t="s">
        <v>326</v>
      </c>
      <c r="D7" s="266" t="s">
        <v>327</v>
      </c>
      <c r="E7" s="266" t="s">
        <v>328</v>
      </c>
      <c r="F7" s="266" t="s">
        <v>89</v>
      </c>
      <c r="G7" s="267" t="s">
        <v>329</v>
      </c>
      <c r="H7" s="267" t="s">
        <v>330</v>
      </c>
      <c r="I7" s="267" t="s">
        <v>331</v>
      </c>
      <c r="J7" s="267" t="s">
        <v>332</v>
      </c>
      <c r="K7" s="268" t="s">
        <v>58</v>
      </c>
    </row>
    <row r="8" spans="1:13" ht="18" customHeight="1">
      <c r="A8" s="269" t="s">
        <v>34</v>
      </c>
      <c r="B8" s="269" t="s">
        <v>35</v>
      </c>
      <c r="C8" s="269" t="s">
        <v>36</v>
      </c>
      <c r="D8" s="269" t="s">
        <v>37</v>
      </c>
      <c r="E8" s="269" t="s">
        <v>38</v>
      </c>
      <c r="F8" s="269" t="s">
        <v>158</v>
      </c>
      <c r="G8" s="269" t="s">
        <v>39</v>
      </c>
      <c r="H8" s="269" t="s">
        <v>159</v>
      </c>
      <c r="I8" s="269" t="s">
        <v>40</v>
      </c>
      <c r="J8" s="269" t="s">
        <v>160</v>
      </c>
      <c r="K8" s="269" t="s">
        <v>161</v>
      </c>
    </row>
    <row r="9" spans="1:13" s="274" customFormat="1" ht="24.75" customHeight="1">
      <c r="A9" s="270">
        <v>1</v>
      </c>
      <c r="B9" s="271" t="s">
        <v>130</v>
      </c>
      <c r="C9" s="313" t="s">
        <v>333</v>
      </c>
      <c r="D9" s="730">
        <v>3</v>
      </c>
      <c r="E9" s="732" t="s">
        <v>109</v>
      </c>
      <c r="F9" s="730">
        <v>5</v>
      </c>
      <c r="G9" s="730">
        <v>1</v>
      </c>
      <c r="H9" s="734">
        <v>1</v>
      </c>
      <c r="I9" s="272">
        <v>20</v>
      </c>
      <c r="J9" s="272">
        <f>I9</f>
        <v>20</v>
      </c>
      <c r="K9" s="273" t="s">
        <v>334</v>
      </c>
    </row>
    <row r="10" spans="1:13" s="274" customFormat="1" ht="21.75" customHeight="1">
      <c r="A10" s="275">
        <v>2</v>
      </c>
      <c r="B10" s="276" t="s">
        <v>135</v>
      </c>
      <c r="C10" s="314"/>
      <c r="D10" s="731"/>
      <c r="E10" s="733"/>
      <c r="F10" s="731"/>
      <c r="G10" s="731"/>
      <c r="H10" s="735"/>
      <c r="I10" s="277">
        <v>25</v>
      </c>
      <c r="J10" s="277">
        <f>I10</f>
        <v>25</v>
      </c>
      <c r="K10" s="278" t="s">
        <v>335</v>
      </c>
    </row>
    <row r="11" spans="1:13" s="281" customFormat="1" ht="34.5" customHeight="1">
      <c r="A11" s="275">
        <v>3</v>
      </c>
      <c r="B11" s="276" t="s">
        <v>134</v>
      </c>
      <c r="C11" s="279" t="s">
        <v>336</v>
      </c>
      <c r="D11" s="280">
        <v>2</v>
      </c>
      <c r="E11" s="280" t="s">
        <v>109</v>
      </c>
      <c r="F11" s="280">
        <v>1</v>
      </c>
      <c r="G11" s="280">
        <v>1</v>
      </c>
      <c r="H11" s="275">
        <v>1</v>
      </c>
      <c r="I11" s="277">
        <v>30</v>
      </c>
      <c r="J11" s="277">
        <v>30</v>
      </c>
      <c r="K11" s="278"/>
    </row>
    <row r="12" spans="1:13" s="281" customFormat="1" ht="36" customHeight="1">
      <c r="A12" s="275">
        <v>4</v>
      </c>
      <c r="B12" s="276" t="s">
        <v>337</v>
      </c>
      <c r="C12" s="279" t="s">
        <v>338</v>
      </c>
      <c r="D12" s="280">
        <v>3</v>
      </c>
      <c r="E12" s="280" t="s">
        <v>109</v>
      </c>
      <c r="F12" s="280">
        <v>7</v>
      </c>
      <c r="G12" s="280">
        <v>1</v>
      </c>
      <c r="H12" s="275">
        <v>1</v>
      </c>
      <c r="I12" s="277">
        <v>45</v>
      </c>
      <c r="J12" s="277">
        <f>I12</f>
        <v>45</v>
      </c>
      <c r="K12" s="278"/>
    </row>
    <row r="13" spans="1:13" s="281" customFormat="1" ht="21.75" customHeight="1">
      <c r="A13" s="275">
        <v>5</v>
      </c>
      <c r="B13" s="276" t="s">
        <v>316</v>
      </c>
      <c r="C13" s="276" t="s">
        <v>339</v>
      </c>
      <c r="D13" s="280">
        <v>2</v>
      </c>
      <c r="E13" s="280" t="s">
        <v>109</v>
      </c>
      <c r="F13" s="280">
        <v>10</v>
      </c>
      <c r="G13" s="280">
        <v>1</v>
      </c>
      <c r="H13" s="275">
        <v>1</v>
      </c>
      <c r="I13" s="277">
        <v>30</v>
      </c>
      <c r="J13" s="277">
        <f>I13</f>
        <v>30</v>
      </c>
      <c r="K13" s="278"/>
      <c r="M13" s="282"/>
    </row>
    <row r="14" spans="1:13" s="281" customFormat="1" ht="30.75" customHeight="1">
      <c r="A14" s="275">
        <v>6</v>
      </c>
      <c r="B14" s="276" t="s">
        <v>260</v>
      </c>
      <c r="C14" s="276" t="s">
        <v>340</v>
      </c>
      <c r="D14" s="731">
        <v>3</v>
      </c>
      <c r="E14" s="731" t="s">
        <v>109</v>
      </c>
      <c r="F14" s="731">
        <v>9</v>
      </c>
      <c r="G14" s="731">
        <v>1</v>
      </c>
      <c r="H14" s="735">
        <v>1</v>
      </c>
      <c r="I14" s="277">
        <v>15</v>
      </c>
      <c r="J14" s="277">
        <f>I14</f>
        <v>15</v>
      </c>
      <c r="K14" s="278" t="s">
        <v>341</v>
      </c>
      <c r="M14" s="282"/>
    </row>
    <row r="15" spans="1:13" s="281" customFormat="1" ht="29.25" customHeight="1">
      <c r="A15" s="283">
        <v>7</v>
      </c>
      <c r="B15" s="284" t="s">
        <v>192</v>
      </c>
      <c r="C15" s="284"/>
      <c r="D15" s="738"/>
      <c r="E15" s="738"/>
      <c r="F15" s="738"/>
      <c r="G15" s="738"/>
      <c r="H15" s="739"/>
      <c r="I15" s="285">
        <v>30</v>
      </c>
      <c r="J15" s="285">
        <f>I15</f>
        <v>30</v>
      </c>
      <c r="K15" s="286" t="s">
        <v>342</v>
      </c>
      <c r="M15" s="282"/>
    </row>
    <row r="16" spans="1:13" s="291" customFormat="1" ht="20.25" customHeight="1">
      <c r="A16" s="736" t="s">
        <v>166</v>
      </c>
      <c r="B16" s="736"/>
      <c r="C16" s="736"/>
      <c r="D16" s="736"/>
      <c r="E16" s="736"/>
      <c r="F16" s="736"/>
      <c r="G16" s="287"/>
      <c r="H16" s="288"/>
      <c r="I16" s="289">
        <f>SUM(I9:I15)</f>
        <v>195</v>
      </c>
      <c r="J16" s="289">
        <f>SUM(J9:J15)</f>
        <v>195</v>
      </c>
      <c r="K16" s="290"/>
    </row>
    <row r="17" spans="1:11" s="297" customFormat="1" ht="9.75" customHeight="1">
      <c r="A17" s="292"/>
      <c r="B17" s="293"/>
      <c r="C17" s="292"/>
      <c r="D17" s="294"/>
      <c r="E17" s="292"/>
      <c r="F17" s="292"/>
      <c r="G17" s="292"/>
      <c r="H17" s="295"/>
      <c r="I17" s="296"/>
      <c r="J17" s="296"/>
    </row>
    <row r="18" spans="1:11" s="298" customFormat="1" ht="16.5">
      <c r="B18" s="299"/>
      <c r="C18" s="299"/>
      <c r="D18" s="299"/>
      <c r="E18" s="299"/>
      <c r="F18" s="737" t="s">
        <v>343</v>
      </c>
      <c r="G18" s="737"/>
      <c r="H18" s="737"/>
      <c r="I18" s="737"/>
      <c r="J18" s="737"/>
      <c r="K18" s="737"/>
    </row>
    <row r="19" spans="1:11" s="301" customFormat="1" ht="16.5">
      <c r="A19" s="300"/>
      <c r="B19" s="301" t="s">
        <v>25</v>
      </c>
      <c r="C19" s="301" t="s">
        <v>344</v>
      </c>
      <c r="E19" s="302" t="s">
        <v>345</v>
      </c>
      <c r="H19" s="302"/>
      <c r="I19" s="302" t="s">
        <v>346</v>
      </c>
      <c r="J19" s="302"/>
      <c r="K19" s="302"/>
    </row>
    <row r="20" spans="1:11" s="307" customFormat="1" ht="30" customHeight="1">
      <c r="A20" s="303"/>
      <c r="B20" s="304"/>
      <c r="C20" s="303"/>
      <c r="D20" s="305"/>
      <c r="E20" s="303"/>
      <c r="F20" s="303"/>
      <c r="G20" s="303"/>
      <c r="H20" s="303"/>
      <c r="I20" s="306"/>
      <c r="J20" s="306"/>
    </row>
    <row r="21" spans="1:11" s="311" customFormat="1" ht="17.25" customHeight="1">
      <c r="A21" s="297"/>
      <c r="B21" s="308"/>
      <c r="C21" s="297"/>
      <c r="D21" s="261"/>
      <c r="E21" s="297"/>
      <c r="F21" s="309"/>
      <c r="G21" s="309"/>
      <c r="H21" s="309"/>
      <c r="I21" s="310"/>
      <c r="J21" s="310"/>
    </row>
    <row r="22" spans="1:11" s="311" customFormat="1" ht="18.75">
      <c r="A22" s="297"/>
      <c r="B22" s="308"/>
      <c r="C22" s="297"/>
      <c r="D22" s="261"/>
      <c r="E22" s="297"/>
      <c r="F22" s="309"/>
      <c r="G22" s="309"/>
      <c r="H22" s="309"/>
      <c r="I22" s="310"/>
      <c r="J22" s="310"/>
    </row>
    <row r="23" spans="1:11" s="311" customFormat="1" ht="18.75">
      <c r="A23" s="297"/>
      <c r="B23" s="308"/>
      <c r="C23" s="297"/>
      <c r="D23" s="261"/>
      <c r="E23" s="297"/>
      <c r="F23" s="309"/>
      <c r="G23" s="309"/>
      <c r="H23" s="309"/>
      <c r="I23" s="310"/>
      <c r="J23" s="310"/>
    </row>
    <row r="24" spans="1:11" s="311" customFormat="1" ht="18.75">
      <c r="A24" s="297"/>
      <c r="B24" s="308"/>
      <c r="C24" s="297"/>
      <c r="D24" s="261"/>
      <c r="E24" s="297"/>
      <c r="F24" s="309"/>
      <c r="G24" s="309"/>
      <c r="H24" s="309"/>
      <c r="I24" s="310"/>
      <c r="J24" s="310"/>
    </row>
    <row r="25" spans="1:11" s="312" customFormat="1" ht="18.75">
      <c r="A25" s="297"/>
      <c r="B25" s="308"/>
      <c r="C25" s="297"/>
      <c r="D25" s="261"/>
      <c r="E25" s="297"/>
      <c r="F25" s="309"/>
      <c r="G25" s="309"/>
      <c r="H25" s="309"/>
      <c r="I25" s="310"/>
      <c r="J25" s="310"/>
    </row>
    <row r="26" spans="1:11" s="312" customFormat="1" ht="18.75">
      <c r="A26" s="297"/>
      <c r="B26" s="308"/>
      <c r="C26" s="297"/>
      <c r="D26" s="261"/>
      <c r="E26" s="297"/>
      <c r="F26" s="309"/>
      <c r="G26" s="309"/>
      <c r="H26" s="309"/>
      <c r="I26" s="310"/>
      <c r="J26" s="310"/>
    </row>
    <row r="27" spans="1:11" s="312" customFormat="1" ht="18.75">
      <c r="A27" s="297"/>
      <c r="B27" s="308"/>
      <c r="C27" s="297"/>
      <c r="D27" s="261"/>
      <c r="E27" s="297"/>
      <c r="F27" s="309"/>
      <c r="G27" s="309"/>
      <c r="H27" s="309"/>
      <c r="I27" s="310"/>
      <c r="J27" s="310"/>
    </row>
    <row r="28" spans="1:11" s="312" customFormat="1" ht="18.75">
      <c r="A28" s="297"/>
      <c r="B28" s="308"/>
      <c r="C28" s="297"/>
      <c r="D28" s="261"/>
      <c r="E28" s="297"/>
      <c r="F28" s="309"/>
      <c r="G28" s="309"/>
      <c r="H28" s="309"/>
      <c r="I28" s="310"/>
      <c r="J28" s="310"/>
    </row>
    <row r="29" spans="1:11" s="312" customFormat="1" ht="18.75">
      <c r="A29" s="297"/>
      <c r="B29" s="308"/>
      <c r="C29" s="297"/>
      <c r="D29" s="261"/>
      <c r="E29" s="297"/>
      <c r="F29" s="309"/>
      <c r="G29" s="309"/>
      <c r="H29" s="309"/>
      <c r="I29" s="310"/>
      <c r="J29" s="310"/>
    </row>
    <row r="30" spans="1:11" s="312" customFormat="1" ht="18.75">
      <c r="A30" s="297"/>
      <c r="B30" s="308"/>
      <c r="C30" s="297"/>
      <c r="D30" s="261"/>
      <c r="E30" s="297"/>
      <c r="F30" s="309"/>
      <c r="G30" s="309"/>
      <c r="H30" s="309"/>
      <c r="I30" s="310"/>
      <c r="J30" s="310"/>
    </row>
    <row r="31" spans="1:11" s="312" customFormat="1" ht="18.75">
      <c r="A31" s="297"/>
      <c r="B31" s="308"/>
      <c r="C31" s="297"/>
      <c r="D31" s="261"/>
      <c r="E31" s="297"/>
      <c r="F31" s="309"/>
      <c r="G31" s="309"/>
      <c r="H31" s="309"/>
      <c r="I31" s="310"/>
      <c r="J31" s="310"/>
    </row>
    <row r="32" spans="1:11" s="312" customFormat="1" ht="18.75">
      <c r="A32" s="297"/>
      <c r="B32" s="308"/>
      <c r="C32" s="297"/>
      <c r="D32" s="261"/>
      <c r="E32" s="297"/>
      <c r="F32" s="309"/>
      <c r="G32" s="309"/>
      <c r="H32" s="309"/>
      <c r="I32" s="310"/>
      <c r="J32" s="310"/>
    </row>
    <row r="33" spans="1:10" s="312" customFormat="1" ht="18.75">
      <c r="A33" s="297"/>
      <c r="B33" s="308"/>
      <c r="C33" s="297"/>
      <c r="D33" s="261"/>
      <c r="E33" s="297"/>
      <c r="F33" s="309"/>
      <c r="G33" s="309"/>
      <c r="H33" s="309"/>
      <c r="I33" s="310"/>
      <c r="J33" s="310"/>
    </row>
    <row r="34" spans="1:10" s="312" customFormat="1" ht="18.75">
      <c r="A34" s="297"/>
      <c r="B34" s="308"/>
      <c r="C34" s="297"/>
      <c r="D34" s="261"/>
      <c r="E34" s="297"/>
      <c r="F34" s="309"/>
      <c r="G34" s="309"/>
      <c r="H34" s="309"/>
      <c r="I34" s="310"/>
      <c r="J34" s="310"/>
    </row>
    <row r="35" spans="1:10" s="312" customFormat="1" ht="18.75">
      <c r="A35" s="297"/>
      <c r="B35" s="308"/>
      <c r="C35" s="297"/>
      <c r="D35" s="261"/>
      <c r="E35" s="297"/>
      <c r="F35" s="309"/>
      <c r="G35" s="309"/>
      <c r="H35" s="309"/>
      <c r="I35" s="310"/>
      <c r="J35" s="310"/>
    </row>
    <row r="36" spans="1:10" s="312" customFormat="1" ht="18.75">
      <c r="A36" s="297"/>
      <c r="B36" s="308"/>
      <c r="C36" s="297"/>
      <c r="D36" s="261"/>
      <c r="E36" s="297"/>
      <c r="F36" s="309"/>
      <c r="G36" s="309"/>
      <c r="H36" s="309"/>
      <c r="I36" s="310"/>
      <c r="J36" s="310"/>
    </row>
    <row r="37" spans="1:10" s="312" customFormat="1" ht="18.75">
      <c r="A37" s="297"/>
      <c r="B37" s="308"/>
      <c r="C37" s="297"/>
      <c r="D37" s="261"/>
      <c r="E37" s="297"/>
      <c r="F37" s="309"/>
      <c r="G37" s="309"/>
      <c r="H37" s="309"/>
      <c r="I37" s="310"/>
      <c r="J37" s="310"/>
    </row>
    <row r="38" spans="1:10" s="312" customFormat="1" ht="18.75">
      <c r="A38" s="297"/>
      <c r="B38" s="308"/>
      <c r="C38" s="297"/>
      <c r="D38" s="261"/>
      <c r="E38" s="297"/>
      <c r="F38" s="309"/>
      <c r="G38" s="309"/>
      <c r="H38" s="309"/>
      <c r="I38" s="310"/>
      <c r="J38" s="310"/>
    </row>
    <row r="39" spans="1:10" s="312" customFormat="1" ht="18.75">
      <c r="A39" s="297"/>
      <c r="B39" s="308"/>
      <c r="C39" s="297"/>
      <c r="D39" s="261"/>
      <c r="E39" s="297"/>
      <c r="F39" s="309"/>
      <c r="G39" s="309"/>
      <c r="H39" s="309"/>
      <c r="I39" s="310"/>
      <c r="J39" s="310"/>
    </row>
    <row r="40" spans="1:10" s="312" customFormat="1" ht="18.75">
      <c r="A40" s="297"/>
      <c r="B40" s="308"/>
      <c r="C40" s="297"/>
      <c r="D40" s="261"/>
      <c r="E40" s="297"/>
      <c r="F40" s="309"/>
      <c r="G40" s="309"/>
      <c r="H40" s="309"/>
      <c r="I40" s="310"/>
      <c r="J40" s="310"/>
    </row>
    <row r="41" spans="1:10" s="312" customFormat="1" ht="18.75">
      <c r="A41" s="297"/>
      <c r="B41" s="308"/>
      <c r="C41" s="297"/>
      <c r="D41" s="261"/>
      <c r="E41" s="297"/>
      <c r="F41" s="309"/>
      <c r="G41" s="309"/>
      <c r="H41" s="309"/>
      <c r="I41" s="310"/>
      <c r="J41" s="310"/>
    </row>
    <row r="42" spans="1:10" s="312" customFormat="1" ht="18.75">
      <c r="A42" s="297"/>
      <c r="B42" s="308"/>
      <c r="C42" s="297"/>
      <c r="D42" s="261"/>
      <c r="E42" s="297"/>
      <c r="F42" s="309"/>
      <c r="G42" s="309"/>
      <c r="H42" s="309"/>
      <c r="I42" s="310"/>
      <c r="J42" s="310"/>
    </row>
    <row r="43" spans="1:10" s="312" customFormat="1" ht="18.75">
      <c r="A43" s="297"/>
      <c r="B43" s="308"/>
      <c r="C43" s="297"/>
      <c r="D43" s="261"/>
      <c r="E43" s="297"/>
      <c r="F43" s="309"/>
      <c r="G43" s="309"/>
      <c r="H43" s="309"/>
      <c r="I43" s="310"/>
      <c r="J43" s="310"/>
    </row>
    <row r="44" spans="1:10" s="312" customFormat="1" ht="18.75">
      <c r="A44" s="297"/>
      <c r="B44" s="308"/>
      <c r="C44" s="297"/>
      <c r="D44" s="261"/>
      <c r="E44" s="297"/>
      <c r="F44" s="309"/>
      <c r="G44" s="309"/>
      <c r="H44" s="309"/>
      <c r="I44" s="310"/>
      <c r="J44" s="310"/>
    </row>
    <row r="45" spans="1:10" s="312" customFormat="1" ht="18.75">
      <c r="A45" s="297"/>
      <c r="B45" s="308"/>
      <c r="C45" s="297"/>
      <c r="D45" s="261"/>
      <c r="E45" s="297"/>
      <c r="F45" s="309"/>
      <c r="G45" s="309"/>
      <c r="H45" s="309"/>
      <c r="I45" s="310"/>
      <c r="J45" s="310"/>
    </row>
    <row r="46" spans="1:10" s="312" customFormat="1" ht="18.75">
      <c r="A46" s="297"/>
      <c r="B46" s="308"/>
      <c r="C46" s="297"/>
      <c r="D46" s="261"/>
      <c r="E46" s="297"/>
      <c r="F46" s="309"/>
      <c r="G46" s="309"/>
      <c r="H46" s="309"/>
      <c r="I46" s="310"/>
      <c r="J46" s="310"/>
    </row>
    <row r="47" spans="1:10" s="312" customFormat="1" ht="18.75">
      <c r="A47" s="297"/>
      <c r="B47" s="308"/>
      <c r="C47" s="297"/>
      <c r="D47" s="261"/>
      <c r="E47" s="297"/>
      <c r="F47" s="309"/>
      <c r="G47" s="309"/>
      <c r="H47" s="309"/>
      <c r="I47" s="310"/>
      <c r="J47" s="310"/>
    </row>
    <row r="48" spans="1:10" s="312" customFormat="1" ht="18.75">
      <c r="A48" s="297"/>
      <c r="B48" s="308"/>
      <c r="C48" s="297"/>
      <c r="D48" s="261"/>
      <c r="E48" s="297"/>
      <c r="F48" s="309"/>
      <c r="G48" s="309"/>
      <c r="H48" s="309"/>
      <c r="I48" s="310"/>
      <c r="J48" s="310"/>
    </row>
    <row r="49" spans="1:10" s="312" customFormat="1" ht="18.75">
      <c r="A49" s="297"/>
      <c r="B49" s="308"/>
      <c r="C49" s="297"/>
      <c r="D49" s="261"/>
      <c r="E49" s="297"/>
      <c r="F49" s="309"/>
      <c r="G49" s="309"/>
      <c r="H49" s="309"/>
      <c r="I49" s="310"/>
      <c r="J49" s="310"/>
    </row>
    <row r="50" spans="1:10" s="312" customFormat="1" ht="18.75">
      <c r="A50" s="297"/>
      <c r="B50" s="308"/>
      <c r="C50" s="297"/>
      <c r="D50" s="261"/>
      <c r="E50" s="297"/>
      <c r="F50" s="309"/>
      <c r="G50" s="309"/>
      <c r="H50" s="309"/>
      <c r="I50" s="310"/>
      <c r="J50" s="310"/>
    </row>
    <row r="51" spans="1:10" s="312" customFormat="1" ht="18.75">
      <c r="A51" s="297"/>
      <c r="B51" s="308"/>
      <c r="C51" s="297"/>
      <c r="D51" s="261"/>
      <c r="E51" s="297"/>
      <c r="F51" s="309"/>
      <c r="G51" s="309"/>
      <c r="H51" s="309"/>
      <c r="I51" s="310"/>
      <c r="J51" s="310"/>
    </row>
    <row r="52" spans="1:10" s="312" customFormat="1" ht="18.75">
      <c r="A52" s="297"/>
      <c r="B52" s="308"/>
      <c r="C52" s="297"/>
      <c r="D52" s="261"/>
      <c r="E52" s="297"/>
      <c r="F52" s="309"/>
      <c r="G52" s="309"/>
      <c r="H52" s="309"/>
      <c r="I52" s="310"/>
      <c r="J52" s="310"/>
    </row>
    <row r="53" spans="1:10" s="312" customFormat="1" ht="18.75">
      <c r="A53" s="297"/>
      <c r="B53" s="308"/>
      <c r="C53" s="297"/>
      <c r="D53" s="261"/>
      <c r="E53" s="297"/>
      <c r="F53" s="309"/>
      <c r="G53" s="309"/>
      <c r="H53" s="309"/>
      <c r="I53" s="310"/>
      <c r="J53" s="310"/>
    </row>
    <row r="54" spans="1:10" s="312" customFormat="1" ht="18.75">
      <c r="A54" s="297"/>
      <c r="B54" s="308"/>
      <c r="C54" s="297"/>
      <c r="D54" s="261"/>
      <c r="E54" s="297"/>
      <c r="F54" s="309"/>
      <c r="G54" s="309"/>
      <c r="H54" s="309"/>
      <c r="I54" s="310"/>
      <c r="J54" s="310"/>
    </row>
    <row r="55" spans="1:10" s="312" customFormat="1" ht="18.75">
      <c r="A55" s="297"/>
      <c r="B55" s="308"/>
      <c r="C55" s="297"/>
      <c r="D55" s="261"/>
      <c r="E55" s="297"/>
      <c r="F55" s="309"/>
      <c r="G55" s="309"/>
      <c r="H55" s="309"/>
      <c r="I55" s="310"/>
      <c r="J55" s="310"/>
    </row>
    <row r="56" spans="1:10" s="312" customFormat="1" ht="18.75">
      <c r="A56" s="297"/>
      <c r="B56" s="308"/>
      <c r="C56" s="297"/>
      <c r="D56" s="261"/>
      <c r="E56" s="297"/>
      <c r="F56" s="309"/>
      <c r="G56" s="309"/>
      <c r="H56" s="309"/>
      <c r="I56" s="310"/>
      <c r="J56" s="310"/>
    </row>
    <row r="57" spans="1:10" s="312" customFormat="1" ht="18.75">
      <c r="A57" s="297"/>
      <c r="B57" s="308"/>
      <c r="C57" s="297"/>
      <c r="D57" s="261"/>
      <c r="E57" s="297"/>
      <c r="F57" s="309"/>
      <c r="G57" s="309"/>
      <c r="H57" s="309"/>
      <c r="I57" s="310"/>
      <c r="J57" s="310"/>
    </row>
    <row r="58" spans="1:10" s="312" customFormat="1" ht="18.75">
      <c r="A58" s="297"/>
      <c r="B58" s="308"/>
      <c r="C58" s="297"/>
      <c r="D58" s="261"/>
      <c r="E58" s="297"/>
      <c r="F58" s="309"/>
      <c r="G58" s="309"/>
      <c r="H58" s="309"/>
      <c r="I58" s="310"/>
      <c r="J58" s="310"/>
    </row>
    <row r="59" spans="1:10" s="312" customFormat="1" ht="18.75">
      <c r="A59" s="297"/>
      <c r="B59" s="308"/>
      <c r="C59" s="297"/>
      <c r="D59" s="261"/>
      <c r="E59" s="297"/>
      <c r="F59" s="309"/>
      <c r="G59" s="309"/>
      <c r="H59" s="309"/>
      <c r="I59" s="310"/>
      <c r="J59" s="310"/>
    </row>
    <row r="60" spans="1:10" s="312" customFormat="1" ht="18.75">
      <c r="A60" s="297"/>
      <c r="B60" s="308"/>
      <c r="C60" s="297"/>
      <c r="D60" s="261"/>
      <c r="E60" s="297"/>
      <c r="F60" s="309"/>
      <c r="G60" s="309"/>
      <c r="H60" s="309"/>
      <c r="I60" s="310"/>
      <c r="J60" s="310"/>
    </row>
    <row r="61" spans="1:10" s="312" customFormat="1" ht="18.75">
      <c r="A61" s="297"/>
      <c r="B61" s="308"/>
      <c r="C61" s="297"/>
      <c r="D61" s="261"/>
      <c r="E61" s="297"/>
      <c r="F61" s="309"/>
      <c r="G61" s="309"/>
      <c r="H61" s="309"/>
      <c r="I61" s="310"/>
      <c r="J61" s="310"/>
    </row>
    <row r="62" spans="1:10" s="312" customFormat="1" ht="18.75">
      <c r="A62" s="297"/>
      <c r="B62" s="308"/>
      <c r="C62" s="297"/>
      <c r="D62" s="261"/>
      <c r="E62" s="297"/>
      <c r="F62" s="309"/>
      <c r="G62" s="309"/>
      <c r="H62" s="309"/>
      <c r="I62" s="310"/>
      <c r="J62" s="310"/>
    </row>
    <row r="63" spans="1:10" s="312" customFormat="1" ht="18.75">
      <c r="A63" s="297"/>
      <c r="B63" s="308"/>
      <c r="C63" s="297"/>
      <c r="D63" s="261"/>
      <c r="E63" s="297"/>
      <c r="F63" s="309"/>
      <c r="G63" s="309"/>
      <c r="H63" s="309"/>
      <c r="I63" s="310"/>
      <c r="J63" s="310"/>
    </row>
    <row r="64" spans="1:10" s="312" customFormat="1" ht="18.75">
      <c r="A64" s="297"/>
      <c r="B64" s="308"/>
      <c r="C64" s="297"/>
      <c r="D64" s="261"/>
      <c r="E64" s="297"/>
      <c r="F64" s="309"/>
      <c r="G64" s="309"/>
      <c r="H64" s="309"/>
      <c r="I64" s="310"/>
      <c r="J64" s="310"/>
    </row>
    <row r="65" spans="1:10" s="312" customFormat="1" ht="18.75">
      <c r="A65" s="297"/>
      <c r="B65" s="308"/>
      <c r="C65" s="297"/>
      <c r="D65" s="261"/>
      <c r="E65" s="297"/>
      <c r="F65" s="309"/>
      <c r="G65" s="309"/>
      <c r="H65" s="309"/>
      <c r="I65" s="310"/>
      <c r="J65" s="310"/>
    </row>
    <row r="66" spans="1:10" s="312" customFormat="1" ht="18.75">
      <c r="A66" s="297"/>
      <c r="B66" s="308"/>
      <c r="C66" s="297"/>
      <c r="D66" s="261"/>
      <c r="E66" s="297"/>
      <c r="F66" s="309"/>
      <c r="G66" s="309"/>
      <c r="H66" s="309"/>
      <c r="I66" s="310"/>
      <c r="J66" s="310"/>
    </row>
    <row r="67" spans="1:10" s="312" customFormat="1" ht="18.75">
      <c r="A67" s="297"/>
      <c r="B67" s="308"/>
      <c r="C67" s="297"/>
      <c r="D67" s="261"/>
      <c r="E67" s="297"/>
      <c r="F67" s="309"/>
      <c r="G67" s="309"/>
      <c r="H67" s="309"/>
      <c r="I67" s="310"/>
      <c r="J67" s="310"/>
    </row>
    <row r="68" spans="1:10" s="312" customFormat="1" ht="18.75">
      <c r="A68" s="297"/>
      <c r="B68" s="308"/>
      <c r="C68" s="297"/>
      <c r="D68" s="261"/>
      <c r="E68" s="297"/>
      <c r="F68" s="309"/>
      <c r="G68" s="309"/>
      <c r="H68" s="309"/>
      <c r="I68" s="310"/>
      <c r="J68" s="310"/>
    </row>
    <row r="69" spans="1:10" s="312" customFormat="1" ht="18.75">
      <c r="A69" s="297"/>
      <c r="B69" s="308"/>
      <c r="C69" s="297"/>
      <c r="D69" s="261"/>
      <c r="E69" s="297"/>
      <c r="F69" s="309"/>
      <c r="G69" s="309"/>
      <c r="H69" s="309"/>
      <c r="I69" s="310"/>
      <c r="J69" s="310"/>
    </row>
    <row r="70" spans="1:10" s="312" customFormat="1" ht="18.75">
      <c r="A70" s="297"/>
      <c r="B70" s="308"/>
      <c r="C70" s="297"/>
      <c r="D70" s="261"/>
      <c r="E70" s="297"/>
      <c r="F70" s="309"/>
      <c r="G70" s="309"/>
      <c r="H70" s="309"/>
      <c r="I70" s="310"/>
      <c r="J70" s="310"/>
    </row>
    <row r="71" spans="1:10" s="312" customFormat="1" ht="18.75">
      <c r="A71" s="297"/>
      <c r="B71" s="308"/>
      <c r="C71" s="297"/>
      <c r="D71" s="261"/>
      <c r="E71" s="297"/>
      <c r="F71" s="309"/>
      <c r="G71" s="309"/>
      <c r="H71" s="309"/>
      <c r="I71" s="310"/>
      <c r="J71" s="310"/>
    </row>
    <row r="72" spans="1:10" s="312" customFormat="1" ht="18.75">
      <c r="A72" s="297"/>
      <c r="B72" s="308"/>
      <c r="C72" s="297"/>
      <c r="D72" s="261"/>
      <c r="E72" s="297"/>
      <c r="F72" s="309"/>
      <c r="G72" s="309"/>
      <c r="H72" s="309"/>
      <c r="I72" s="310"/>
      <c r="J72" s="310"/>
    </row>
    <row r="73" spans="1:10" s="312" customFormat="1" ht="18.75">
      <c r="A73" s="297"/>
      <c r="B73" s="308"/>
      <c r="C73" s="297"/>
      <c r="D73" s="261"/>
      <c r="E73" s="297"/>
      <c r="F73" s="309"/>
      <c r="G73" s="309"/>
      <c r="H73" s="309"/>
      <c r="I73" s="310"/>
      <c r="J73" s="310"/>
    </row>
    <row r="74" spans="1:10" s="312" customFormat="1" ht="18.75">
      <c r="A74" s="297"/>
      <c r="B74" s="308"/>
      <c r="C74" s="297"/>
      <c r="D74" s="261"/>
      <c r="E74" s="297"/>
      <c r="F74" s="309"/>
      <c r="G74" s="309"/>
      <c r="H74" s="309"/>
      <c r="I74" s="310"/>
      <c r="J74" s="310"/>
    </row>
    <row r="75" spans="1:10" s="312" customFormat="1" ht="18.75">
      <c r="A75" s="297"/>
      <c r="B75" s="308"/>
      <c r="C75" s="297"/>
      <c r="D75" s="261"/>
      <c r="E75" s="297"/>
      <c r="F75" s="309"/>
      <c r="G75" s="309"/>
      <c r="H75" s="309"/>
      <c r="I75" s="310"/>
      <c r="J75" s="310"/>
    </row>
    <row r="76" spans="1:10" s="312" customFormat="1" ht="18.75">
      <c r="A76" s="297"/>
      <c r="B76" s="308"/>
      <c r="C76" s="297"/>
      <c r="D76" s="261"/>
      <c r="E76" s="297"/>
      <c r="F76" s="309"/>
      <c r="G76" s="309"/>
      <c r="H76" s="309"/>
      <c r="I76" s="310"/>
      <c r="J76" s="310"/>
    </row>
    <row r="77" spans="1:10" s="312" customFormat="1" ht="18.75">
      <c r="A77" s="297"/>
      <c r="B77" s="308"/>
      <c r="C77" s="297"/>
      <c r="D77" s="261"/>
      <c r="E77" s="297"/>
      <c r="F77" s="309"/>
      <c r="G77" s="309"/>
      <c r="H77" s="309"/>
      <c r="I77" s="310"/>
      <c r="J77" s="310"/>
    </row>
    <row r="78" spans="1:10" s="312" customFormat="1" ht="18.75">
      <c r="A78" s="297"/>
      <c r="B78" s="308"/>
      <c r="C78" s="297"/>
      <c r="D78" s="261"/>
      <c r="E78" s="297"/>
      <c r="F78" s="309"/>
      <c r="G78" s="309"/>
      <c r="H78" s="309"/>
      <c r="I78" s="310"/>
      <c r="J78" s="310"/>
    </row>
    <row r="79" spans="1:10" s="312" customFormat="1" ht="18.75">
      <c r="A79" s="297"/>
      <c r="B79" s="308"/>
      <c r="C79" s="297"/>
      <c r="D79" s="261"/>
      <c r="E79" s="297"/>
      <c r="F79" s="309"/>
      <c r="G79" s="309"/>
      <c r="H79" s="309"/>
      <c r="I79" s="310"/>
      <c r="J79" s="310"/>
    </row>
    <row r="80" spans="1:10" s="312" customFormat="1" ht="18.75">
      <c r="A80" s="297"/>
      <c r="B80" s="308"/>
      <c r="C80" s="297"/>
      <c r="D80" s="261"/>
      <c r="E80" s="297"/>
      <c r="F80" s="309"/>
      <c r="G80" s="309"/>
      <c r="H80" s="309"/>
      <c r="I80" s="310"/>
      <c r="J80" s="310"/>
    </row>
    <row r="81" spans="1:10" s="312" customFormat="1" ht="18.75">
      <c r="A81" s="297"/>
      <c r="B81" s="308"/>
      <c r="C81" s="297"/>
      <c r="D81" s="261"/>
      <c r="E81" s="297"/>
      <c r="F81" s="309"/>
      <c r="G81" s="309"/>
      <c r="H81" s="309"/>
      <c r="I81" s="310"/>
      <c r="J81" s="310"/>
    </row>
    <row r="82" spans="1:10" s="312" customFormat="1" ht="18.75">
      <c r="A82" s="297"/>
      <c r="B82" s="308"/>
      <c r="C82" s="297"/>
      <c r="D82" s="261"/>
      <c r="E82" s="297"/>
      <c r="F82" s="309"/>
      <c r="G82" s="309"/>
      <c r="H82" s="309"/>
      <c r="I82" s="310"/>
      <c r="J82" s="310"/>
    </row>
    <row r="83" spans="1:10" s="312" customFormat="1" ht="18.75">
      <c r="A83" s="297"/>
      <c r="B83" s="308"/>
      <c r="C83" s="297"/>
      <c r="D83" s="261"/>
      <c r="E83" s="297"/>
      <c r="F83" s="309"/>
      <c r="G83" s="309"/>
      <c r="H83" s="309"/>
      <c r="I83" s="310"/>
      <c r="J83" s="310"/>
    </row>
    <row r="84" spans="1:10" s="312" customFormat="1" ht="18.75">
      <c r="A84" s="297"/>
      <c r="B84" s="308"/>
      <c r="C84" s="297"/>
      <c r="D84" s="261"/>
      <c r="E84" s="297"/>
      <c r="F84" s="309"/>
      <c r="G84" s="309"/>
      <c r="H84" s="309"/>
      <c r="I84" s="310"/>
      <c r="J84" s="310"/>
    </row>
    <row r="85" spans="1:10" s="312" customFormat="1" ht="18.75">
      <c r="A85" s="297"/>
      <c r="B85" s="308"/>
      <c r="C85" s="297"/>
      <c r="D85" s="261"/>
      <c r="E85" s="297"/>
      <c r="F85" s="309"/>
      <c r="G85" s="309"/>
      <c r="H85" s="309"/>
      <c r="I85" s="310"/>
      <c r="J85" s="310"/>
    </row>
    <row r="86" spans="1:10" s="312" customFormat="1" ht="18.75">
      <c r="A86" s="297"/>
      <c r="B86" s="308"/>
      <c r="C86" s="297"/>
      <c r="D86" s="261"/>
      <c r="E86" s="297"/>
      <c r="F86" s="309"/>
      <c r="G86" s="309"/>
      <c r="H86" s="309"/>
      <c r="I86" s="310"/>
      <c r="J86" s="310"/>
    </row>
    <row r="87" spans="1:10" s="312" customFormat="1" ht="18.75">
      <c r="A87" s="297"/>
      <c r="B87" s="308"/>
      <c r="C87" s="297"/>
      <c r="D87" s="261"/>
      <c r="E87" s="297"/>
      <c r="F87" s="309"/>
      <c r="G87" s="309"/>
      <c r="H87" s="309"/>
      <c r="I87" s="310"/>
      <c r="J87" s="310"/>
    </row>
    <row r="88" spans="1:10" s="312" customFormat="1" ht="18.75">
      <c r="A88" s="297"/>
      <c r="B88" s="308"/>
      <c r="C88" s="297"/>
      <c r="D88" s="261"/>
      <c r="E88" s="297"/>
      <c r="F88" s="309"/>
      <c r="G88" s="309"/>
      <c r="H88" s="309"/>
      <c r="I88" s="310"/>
      <c r="J88" s="310"/>
    </row>
    <row r="89" spans="1:10" s="312" customFormat="1" ht="18.75">
      <c r="A89" s="297"/>
      <c r="B89" s="308"/>
      <c r="C89" s="297"/>
      <c r="D89" s="261"/>
      <c r="E89" s="297"/>
      <c r="F89" s="309"/>
      <c r="G89" s="309"/>
      <c r="H89" s="309"/>
      <c r="I89" s="310"/>
      <c r="J89" s="310"/>
    </row>
    <row r="90" spans="1:10" s="312" customFormat="1" ht="18.75">
      <c r="A90" s="297"/>
      <c r="B90" s="308"/>
      <c r="C90" s="297"/>
      <c r="D90" s="261"/>
      <c r="E90" s="297"/>
      <c r="F90" s="309"/>
      <c r="G90" s="309"/>
      <c r="H90" s="309"/>
      <c r="I90" s="310"/>
      <c r="J90" s="310"/>
    </row>
    <row r="91" spans="1:10" s="312" customFormat="1" ht="18.75">
      <c r="A91" s="297"/>
      <c r="B91" s="308"/>
      <c r="C91" s="297"/>
      <c r="D91" s="261"/>
      <c r="E91" s="297"/>
      <c r="F91" s="309"/>
      <c r="G91" s="309"/>
      <c r="H91" s="309"/>
      <c r="I91" s="310"/>
      <c r="J91" s="310"/>
    </row>
    <row r="92" spans="1:10" s="312" customFormat="1" ht="18.75">
      <c r="A92" s="297"/>
      <c r="B92" s="308"/>
      <c r="C92" s="297"/>
      <c r="D92" s="261"/>
      <c r="E92" s="297"/>
      <c r="F92" s="309"/>
      <c r="G92" s="309"/>
      <c r="H92" s="309"/>
      <c r="I92" s="310"/>
      <c r="J92" s="310"/>
    </row>
    <row r="93" spans="1:10" s="312" customFormat="1" ht="18.75">
      <c r="A93" s="297"/>
      <c r="B93" s="308"/>
      <c r="C93" s="297"/>
      <c r="D93" s="261"/>
      <c r="E93" s="297"/>
      <c r="F93" s="309"/>
      <c r="G93" s="309"/>
      <c r="H93" s="309"/>
      <c r="I93" s="310"/>
      <c r="J93" s="310"/>
    </row>
    <row r="94" spans="1:10" s="312" customFormat="1" ht="18.75">
      <c r="A94" s="297"/>
      <c r="B94" s="308"/>
      <c r="C94" s="297"/>
      <c r="D94" s="261"/>
      <c r="E94" s="297"/>
      <c r="F94" s="309"/>
      <c r="G94" s="309"/>
      <c r="H94" s="309"/>
      <c r="I94" s="310"/>
      <c r="J94" s="310"/>
    </row>
    <row r="95" spans="1:10" s="312" customFormat="1" ht="18.75">
      <c r="A95" s="297"/>
      <c r="B95" s="308"/>
      <c r="C95" s="297"/>
      <c r="D95" s="261"/>
      <c r="E95" s="297"/>
      <c r="F95" s="309"/>
      <c r="G95" s="309"/>
      <c r="H95" s="309"/>
      <c r="I95" s="310"/>
      <c r="J95" s="310"/>
    </row>
    <row r="96" spans="1:10" s="312" customFormat="1" ht="18.75">
      <c r="A96" s="297"/>
      <c r="B96" s="308"/>
      <c r="C96" s="297"/>
      <c r="D96" s="261"/>
      <c r="E96" s="297"/>
      <c r="F96" s="309"/>
      <c r="G96" s="309"/>
      <c r="H96" s="309"/>
      <c r="I96" s="310"/>
      <c r="J96" s="310"/>
    </row>
    <row r="97" spans="1:10" s="312" customFormat="1" ht="18.75">
      <c r="A97" s="297"/>
      <c r="B97" s="308"/>
      <c r="C97" s="297"/>
      <c r="D97" s="261"/>
      <c r="E97" s="297"/>
      <c r="F97" s="309"/>
      <c r="G97" s="309"/>
      <c r="H97" s="309"/>
      <c r="I97" s="310"/>
      <c r="J97" s="310"/>
    </row>
    <row r="98" spans="1:10" s="312" customFormat="1" ht="18.75">
      <c r="A98" s="297"/>
      <c r="B98" s="308"/>
      <c r="C98" s="297"/>
      <c r="D98" s="261"/>
      <c r="E98" s="297"/>
      <c r="F98" s="309"/>
      <c r="G98" s="309"/>
      <c r="H98" s="309"/>
      <c r="I98" s="310"/>
      <c r="J98" s="310"/>
    </row>
    <row r="99" spans="1:10" s="312" customFormat="1" ht="18.75">
      <c r="A99" s="297"/>
      <c r="B99" s="308"/>
      <c r="C99" s="297"/>
      <c r="D99" s="261"/>
      <c r="E99" s="297"/>
      <c r="F99" s="309"/>
      <c r="G99" s="309"/>
      <c r="H99" s="309"/>
      <c r="I99" s="310"/>
      <c r="J99" s="310"/>
    </row>
    <row r="100" spans="1:10" s="312" customFormat="1" ht="18.75">
      <c r="A100" s="297"/>
      <c r="B100" s="308"/>
      <c r="C100" s="297"/>
      <c r="D100" s="261"/>
      <c r="E100" s="297"/>
      <c r="F100" s="309"/>
      <c r="G100" s="309"/>
      <c r="H100" s="309"/>
      <c r="I100" s="310"/>
      <c r="J100" s="310"/>
    </row>
    <row r="101" spans="1:10" s="312" customFormat="1" ht="18.75">
      <c r="A101" s="297"/>
      <c r="B101" s="308"/>
      <c r="C101" s="297"/>
      <c r="D101" s="261"/>
      <c r="E101" s="297"/>
      <c r="F101" s="309"/>
      <c r="G101" s="309"/>
      <c r="H101" s="309"/>
      <c r="I101" s="310"/>
      <c r="J101" s="310"/>
    </row>
    <row r="102" spans="1:10" s="312" customFormat="1" ht="18.75">
      <c r="A102" s="297"/>
      <c r="B102" s="308"/>
      <c r="C102" s="297"/>
      <c r="D102" s="261"/>
      <c r="E102" s="297"/>
      <c r="F102" s="309"/>
      <c r="G102" s="309"/>
      <c r="H102" s="309"/>
      <c r="I102" s="310"/>
      <c r="J102" s="310"/>
    </row>
    <row r="103" spans="1:10" s="312" customFormat="1" ht="18.75">
      <c r="A103" s="258"/>
      <c r="B103" s="265"/>
      <c r="C103" s="258"/>
      <c r="D103" s="257"/>
      <c r="E103" s="258"/>
      <c r="F103" s="259"/>
      <c r="G103" s="259"/>
      <c r="H103" s="259"/>
      <c r="I103" s="260"/>
      <c r="J103" s="260"/>
    </row>
    <row r="104" spans="1:10" s="312" customFormat="1" ht="18.75">
      <c r="A104" s="258"/>
      <c r="B104" s="265"/>
      <c r="C104" s="258"/>
      <c r="D104" s="257"/>
      <c r="E104" s="258"/>
      <c r="F104" s="259"/>
      <c r="G104" s="259"/>
      <c r="H104" s="259"/>
      <c r="I104" s="260"/>
      <c r="J104" s="260"/>
    </row>
    <row r="105" spans="1:10" s="312" customFormat="1" ht="18.75">
      <c r="A105" s="258"/>
      <c r="B105" s="265"/>
      <c r="C105" s="258"/>
      <c r="D105" s="257"/>
      <c r="E105" s="258"/>
      <c r="F105" s="259"/>
      <c r="G105" s="259"/>
      <c r="H105" s="259"/>
      <c r="I105" s="260"/>
      <c r="J105" s="260"/>
    </row>
    <row r="106" spans="1:10" s="312" customFormat="1" ht="18.75">
      <c r="A106" s="258"/>
      <c r="B106" s="265"/>
      <c r="C106" s="258"/>
      <c r="D106" s="257"/>
      <c r="E106" s="258"/>
      <c r="F106" s="259"/>
      <c r="G106" s="259"/>
      <c r="H106" s="259"/>
      <c r="I106" s="260"/>
      <c r="J106" s="260"/>
    </row>
  </sheetData>
  <mergeCells count="16">
    <mergeCell ref="A16:F16"/>
    <mergeCell ref="F18:K18"/>
    <mergeCell ref="D14:D15"/>
    <mergeCell ref="E14:E15"/>
    <mergeCell ref="F14:F15"/>
    <mergeCell ref="G14:G15"/>
    <mergeCell ref="H14:H15"/>
    <mergeCell ref="A1:C1"/>
    <mergeCell ref="A2:C2"/>
    <mergeCell ref="A4:K4"/>
    <mergeCell ref="A5:K5"/>
    <mergeCell ref="D9:D10"/>
    <mergeCell ref="E9:E10"/>
    <mergeCell ref="F9:F10"/>
    <mergeCell ref="G9:G10"/>
    <mergeCell ref="H9:H10"/>
  </mergeCells>
  <printOptions horizontalCentered="1"/>
  <pageMargins left="0.43" right="0.27" top="0.36" bottom="0.39" header="0.3" footer="0.3"/>
  <pageSetup paperSize="9" orientation="landscape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2" workbookViewId="0">
      <selection activeCell="O15" sqref="O15"/>
    </sheetView>
  </sheetViews>
  <sheetFormatPr defaultRowHeight="15.75"/>
  <cols>
    <col min="1" max="1" width="3.5703125" style="2" customWidth="1"/>
    <col min="2" max="2" width="23.28515625" style="2" customWidth="1"/>
    <col min="3" max="3" width="12.85546875" style="2" customWidth="1"/>
    <col min="4" max="4" width="5" style="2" customWidth="1"/>
    <col min="5" max="5" width="4.42578125" style="2" customWidth="1"/>
    <col min="6" max="6" width="4.5703125" style="2" customWidth="1"/>
    <col min="7" max="7" width="5" style="2" customWidth="1"/>
    <col min="8" max="8" width="5.42578125" style="2" customWidth="1"/>
    <col min="9" max="10" width="5.85546875" style="2" customWidth="1"/>
    <col min="11" max="12" width="6.5703125" style="2" customWidth="1"/>
    <col min="13" max="13" width="5.28515625" style="2" customWidth="1"/>
    <col min="14" max="14" width="11.140625" style="2" customWidth="1"/>
    <col min="15" max="256" width="9" style="2"/>
    <col min="257" max="257" width="3.5703125" style="2" customWidth="1"/>
    <col min="258" max="258" width="18" style="2" customWidth="1"/>
    <col min="259" max="259" width="9.42578125" style="2" customWidth="1"/>
    <col min="260" max="260" width="5" style="2" customWidth="1"/>
    <col min="261" max="261" width="4.42578125" style="2" customWidth="1"/>
    <col min="262" max="262" width="4.5703125" style="2" customWidth="1"/>
    <col min="263" max="263" width="5" style="2" customWidth="1"/>
    <col min="264" max="264" width="5.42578125" style="2" customWidth="1"/>
    <col min="265" max="266" width="5.85546875" style="2" customWidth="1"/>
    <col min="267" max="268" width="6.5703125" style="2" customWidth="1"/>
    <col min="269" max="269" width="5.28515625" style="2" customWidth="1"/>
    <col min="270" max="270" width="7.28515625" style="2" customWidth="1"/>
    <col min="271" max="512" width="9" style="2"/>
    <col min="513" max="513" width="3.5703125" style="2" customWidth="1"/>
    <col min="514" max="514" width="18" style="2" customWidth="1"/>
    <col min="515" max="515" width="9.42578125" style="2" customWidth="1"/>
    <col min="516" max="516" width="5" style="2" customWidth="1"/>
    <col min="517" max="517" width="4.42578125" style="2" customWidth="1"/>
    <col min="518" max="518" width="4.5703125" style="2" customWidth="1"/>
    <col min="519" max="519" width="5" style="2" customWidth="1"/>
    <col min="520" max="520" width="5.42578125" style="2" customWidth="1"/>
    <col min="521" max="522" width="5.85546875" style="2" customWidth="1"/>
    <col min="523" max="524" width="6.5703125" style="2" customWidth="1"/>
    <col min="525" max="525" width="5.28515625" style="2" customWidth="1"/>
    <col min="526" max="526" width="7.28515625" style="2" customWidth="1"/>
    <col min="527" max="768" width="9" style="2"/>
    <col min="769" max="769" width="3.5703125" style="2" customWidth="1"/>
    <col min="770" max="770" width="18" style="2" customWidth="1"/>
    <col min="771" max="771" width="9.42578125" style="2" customWidth="1"/>
    <col min="772" max="772" width="5" style="2" customWidth="1"/>
    <col min="773" max="773" width="4.42578125" style="2" customWidth="1"/>
    <col min="774" max="774" width="4.5703125" style="2" customWidth="1"/>
    <col min="775" max="775" width="5" style="2" customWidth="1"/>
    <col min="776" max="776" width="5.42578125" style="2" customWidth="1"/>
    <col min="777" max="778" width="5.85546875" style="2" customWidth="1"/>
    <col min="779" max="780" width="6.5703125" style="2" customWidth="1"/>
    <col min="781" max="781" width="5.28515625" style="2" customWidth="1"/>
    <col min="782" max="782" width="7.28515625" style="2" customWidth="1"/>
    <col min="783" max="1024" width="9" style="2"/>
    <col min="1025" max="1025" width="3.5703125" style="2" customWidth="1"/>
    <col min="1026" max="1026" width="18" style="2" customWidth="1"/>
    <col min="1027" max="1027" width="9.42578125" style="2" customWidth="1"/>
    <col min="1028" max="1028" width="5" style="2" customWidth="1"/>
    <col min="1029" max="1029" width="4.42578125" style="2" customWidth="1"/>
    <col min="1030" max="1030" width="4.5703125" style="2" customWidth="1"/>
    <col min="1031" max="1031" width="5" style="2" customWidth="1"/>
    <col min="1032" max="1032" width="5.42578125" style="2" customWidth="1"/>
    <col min="1033" max="1034" width="5.85546875" style="2" customWidth="1"/>
    <col min="1035" max="1036" width="6.5703125" style="2" customWidth="1"/>
    <col min="1037" max="1037" width="5.28515625" style="2" customWidth="1"/>
    <col min="1038" max="1038" width="7.28515625" style="2" customWidth="1"/>
    <col min="1039" max="1280" width="9" style="2"/>
    <col min="1281" max="1281" width="3.5703125" style="2" customWidth="1"/>
    <col min="1282" max="1282" width="18" style="2" customWidth="1"/>
    <col min="1283" max="1283" width="9.42578125" style="2" customWidth="1"/>
    <col min="1284" max="1284" width="5" style="2" customWidth="1"/>
    <col min="1285" max="1285" width="4.42578125" style="2" customWidth="1"/>
    <col min="1286" max="1286" width="4.5703125" style="2" customWidth="1"/>
    <col min="1287" max="1287" width="5" style="2" customWidth="1"/>
    <col min="1288" max="1288" width="5.42578125" style="2" customWidth="1"/>
    <col min="1289" max="1290" width="5.85546875" style="2" customWidth="1"/>
    <col min="1291" max="1292" width="6.5703125" style="2" customWidth="1"/>
    <col min="1293" max="1293" width="5.28515625" style="2" customWidth="1"/>
    <col min="1294" max="1294" width="7.28515625" style="2" customWidth="1"/>
    <col min="1295" max="1536" width="9" style="2"/>
    <col min="1537" max="1537" width="3.5703125" style="2" customWidth="1"/>
    <col min="1538" max="1538" width="18" style="2" customWidth="1"/>
    <col min="1539" max="1539" width="9.42578125" style="2" customWidth="1"/>
    <col min="1540" max="1540" width="5" style="2" customWidth="1"/>
    <col min="1541" max="1541" width="4.42578125" style="2" customWidth="1"/>
    <col min="1542" max="1542" width="4.5703125" style="2" customWidth="1"/>
    <col min="1543" max="1543" width="5" style="2" customWidth="1"/>
    <col min="1544" max="1544" width="5.42578125" style="2" customWidth="1"/>
    <col min="1545" max="1546" width="5.85546875" style="2" customWidth="1"/>
    <col min="1547" max="1548" width="6.5703125" style="2" customWidth="1"/>
    <col min="1549" max="1549" width="5.28515625" style="2" customWidth="1"/>
    <col min="1550" max="1550" width="7.28515625" style="2" customWidth="1"/>
    <col min="1551" max="1792" width="9" style="2"/>
    <col min="1793" max="1793" width="3.5703125" style="2" customWidth="1"/>
    <col min="1794" max="1794" width="18" style="2" customWidth="1"/>
    <col min="1795" max="1795" width="9.42578125" style="2" customWidth="1"/>
    <col min="1796" max="1796" width="5" style="2" customWidth="1"/>
    <col min="1797" max="1797" width="4.42578125" style="2" customWidth="1"/>
    <col min="1798" max="1798" width="4.5703125" style="2" customWidth="1"/>
    <col min="1799" max="1799" width="5" style="2" customWidth="1"/>
    <col min="1800" max="1800" width="5.42578125" style="2" customWidth="1"/>
    <col min="1801" max="1802" width="5.85546875" style="2" customWidth="1"/>
    <col min="1803" max="1804" width="6.5703125" style="2" customWidth="1"/>
    <col min="1805" max="1805" width="5.28515625" style="2" customWidth="1"/>
    <col min="1806" max="1806" width="7.28515625" style="2" customWidth="1"/>
    <col min="1807" max="2048" width="9" style="2"/>
    <col min="2049" max="2049" width="3.5703125" style="2" customWidth="1"/>
    <col min="2050" max="2050" width="18" style="2" customWidth="1"/>
    <col min="2051" max="2051" width="9.42578125" style="2" customWidth="1"/>
    <col min="2052" max="2052" width="5" style="2" customWidth="1"/>
    <col min="2053" max="2053" width="4.42578125" style="2" customWidth="1"/>
    <col min="2054" max="2054" width="4.5703125" style="2" customWidth="1"/>
    <col min="2055" max="2055" width="5" style="2" customWidth="1"/>
    <col min="2056" max="2056" width="5.42578125" style="2" customWidth="1"/>
    <col min="2057" max="2058" width="5.85546875" style="2" customWidth="1"/>
    <col min="2059" max="2060" width="6.5703125" style="2" customWidth="1"/>
    <col min="2061" max="2061" width="5.28515625" style="2" customWidth="1"/>
    <col min="2062" max="2062" width="7.28515625" style="2" customWidth="1"/>
    <col min="2063" max="2304" width="9" style="2"/>
    <col min="2305" max="2305" width="3.5703125" style="2" customWidth="1"/>
    <col min="2306" max="2306" width="18" style="2" customWidth="1"/>
    <col min="2307" max="2307" width="9.42578125" style="2" customWidth="1"/>
    <col min="2308" max="2308" width="5" style="2" customWidth="1"/>
    <col min="2309" max="2309" width="4.42578125" style="2" customWidth="1"/>
    <col min="2310" max="2310" width="4.5703125" style="2" customWidth="1"/>
    <col min="2311" max="2311" width="5" style="2" customWidth="1"/>
    <col min="2312" max="2312" width="5.42578125" style="2" customWidth="1"/>
    <col min="2313" max="2314" width="5.85546875" style="2" customWidth="1"/>
    <col min="2315" max="2316" width="6.5703125" style="2" customWidth="1"/>
    <col min="2317" max="2317" width="5.28515625" style="2" customWidth="1"/>
    <col min="2318" max="2318" width="7.28515625" style="2" customWidth="1"/>
    <col min="2319" max="2560" width="9" style="2"/>
    <col min="2561" max="2561" width="3.5703125" style="2" customWidth="1"/>
    <col min="2562" max="2562" width="18" style="2" customWidth="1"/>
    <col min="2563" max="2563" width="9.42578125" style="2" customWidth="1"/>
    <col min="2564" max="2564" width="5" style="2" customWidth="1"/>
    <col min="2565" max="2565" width="4.42578125" style="2" customWidth="1"/>
    <col min="2566" max="2566" width="4.5703125" style="2" customWidth="1"/>
    <col min="2567" max="2567" width="5" style="2" customWidth="1"/>
    <col min="2568" max="2568" width="5.42578125" style="2" customWidth="1"/>
    <col min="2569" max="2570" width="5.85546875" style="2" customWidth="1"/>
    <col min="2571" max="2572" width="6.5703125" style="2" customWidth="1"/>
    <col min="2573" max="2573" width="5.28515625" style="2" customWidth="1"/>
    <col min="2574" max="2574" width="7.28515625" style="2" customWidth="1"/>
    <col min="2575" max="2816" width="9" style="2"/>
    <col min="2817" max="2817" width="3.5703125" style="2" customWidth="1"/>
    <col min="2818" max="2818" width="18" style="2" customWidth="1"/>
    <col min="2819" max="2819" width="9.42578125" style="2" customWidth="1"/>
    <col min="2820" max="2820" width="5" style="2" customWidth="1"/>
    <col min="2821" max="2821" width="4.42578125" style="2" customWidth="1"/>
    <col min="2822" max="2822" width="4.5703125" style="2" customWidth="1"/>
    <col min="2823" max="2823" width="5" style="2" customWidth="1"/>
    <col min="2824" max="2824" width="5.42578125" style="2" customWidth="1"/>
    <col min="2825" max="2826" width="5.85546875" style="2" customWidth="1"/>
    <col min="2827" max="2828" width="6.5703125" style="2" customWidth="1"/>
    <col min="2829" max="2829" width="5.28515625" style="2" customWidth="1"/>
    <col min="2830" max="2830" width="7.28515625" style="2" customWidth="1"/>
    <col min="2831" max="3072" width="9" style="2"/>
    <col min="3073" max="3073" width="3.5703125" style="2" customWidth="1"/>
    <col min="3074" max="3074" width="18" style="2" customWidth="1"/>
    <col min="3075" max="3075" width="9.42578125" style="2" customWidth="1"/>
    <col min="3076" max="3076" width="5" style="2" customWidth="1"/>
    <col min="3077" max="3077" width="4.42578125" style="2" customWidth="1"/>
    <col min="3078" max="3078" width="4.5703125" style="2" customWidth="1"/>
    <col min="3079" max="3079" width="5" style="2" customWidth="1"/>
    <col min="3080" max="3080" width="5.42578125" style="2" customWidth="1"/>
    <col min="3081" max="3082" width="5.85546875" style="2" customWidth="1"/>
    <col min="3083" max="3084" width="6.5703125" style="2" customWidth="1"/>
    <col min="3085" max="3085" width="5.28515625" style="2" customWidth="1"/>
    <col min="3086" max="3086" width="7.28515625" style="2" customWidth="1"/>
    <col min="3087" max="3328" width="9" style="2"/>
    <col min="3329" max="3329" width="3.5703125" style="2" customWidth="1"/>
    <col min="3330" max="3330" width="18" style="2" customWidth="1"/>
    <col min="3331" max="3331" width="9.42578125" style="2" customWidth="1"/>
    <col min="3332" max="3332" width="5" style="2" customWidth="1"/>
    <col min="3333" max="3333" width="4.42578125" style="2" customWidth="1"/>
    <col min="3334" max="3334" width="4.5703125" style="2" customWidth="1"/>
    <col min="3335" max="3335" width="5" style="2" customWidth="1"/>
    <col min="3336" max="3336" width="5.42578125" style="2" customWidth="1"/>
    <col min="3337" max="3338" width="5.85546875" style="2" customWidth="1"/>
    <col min="3339" max="3340" width="6.5703125" style="2" customWidth="1"/>
    <col min="3341" max="3341" width="5.28515625" style="2" customWidth="1"/>
    <col min="3342" max="3342" width="7.28515625" style="2" customWidth="1"/>
    <col min="3343" max="3584" width="9" style="2"/>
    <col min="3585" max="3585" width="3.5703125" style="2" customWidth="1"/>
    <col min="3586" max="3586" width="18" style="2" customWidth="1"/>
    <col min="3587" max="3587" width="9.42578125" style="2" customWidth="1"/>
    <col min="3588" max="3588" width="5" style="2" customWidth="1"/>
    <col min="3589" max="3589" width="4.42578125" style="2" customWidth="1"/>
    <col min="3590" max="3590" width="4.5703125" style="2" customWidth="1"/>
    <col min="3591" max="3591" width="5" style="2" customWidth="1"/>
    <col min="3592" max="3592" width="5.42578125" style="2" customWidth="1"/>
    <col min="3593" max="3594" width="5.85546875" style="2" customWidth="1"/>
    <col min="3595" max="3596" width="6.5703125" style="2" customWidth="1"/>
    <col min="3597" max="3597" width="5.28515625" style="2" customWidth="1"/>
    <col min="3598" max="3598" width="7.28515625" style="2" customWidth="1"/>
    <col min="3599" max="3840" width="9" style="2"/>
    <col min="3841" max="3841" width="3.5703125" style="2" customWidth="1"/>
    <col min="3842" max="3842" width="18" style="2" customWidth="1"/>
    <col min="3843" max="3843" width="9.42578125" style="2" customWidth="1"/>
    <col min="3844" max="3844" width="5" style="2" customWidth="1"/>
    <col min="3845" max="3845" width="4.42578125" style="2" customWidth="1"/>
    <col min="3846" max="3846" width="4.5703125" style="2" customWidth="1"/>
    <col min="3847" max="3847" width="5" style="2" customWidth="1"/>
    <col min="3848" max="3848" width="5.42578125" style="2" customWidth="1"/>
    <col min="3849" max="3850" width="5.85546875" style="2" customWidth="1"/>
    <col min="3851" max="3852" width="6.5703125" style="2" customWidth="1"/>
    <col min="3853" max="3853" width="5.28515625" style="2" customWidth="1"/>
    <col min="3854" max="3854" width="7.28515625" style="2" customWidth="1"/>
    <col min="3855" max="4096" width="9" style="2"/>
    <col min="4097" max="4097" width="3.5703125" style="2" customWidth="1"/>
    <col min="4098" max="4098" width="18" style="2" customWidth="1"/>
    <col min="4099" max="4099" width="9.42578125" style="2" customWidth="1"/>
    <col min="4100" max="4100" width="5" style="2" customWidth="1"/>
    <col min="4101" max="4101" width="4.42578125" style="2" customWidth="1"/>
    <col min="4102" max="4102" width="4.5703125" style="2" customWidth="1"/>
    <col min="4103" max="4103" width="5" style="2" customWidth="1"/>
    <col min="4104" max="4104" width="5.42578125" style="2" customWidth="1"/>
    <col min="4105" max="4106" width="5.85546875" style="2" customWidth="1"/>
    <col min="4107" max="4108" width="6.5703125" style="2" customWidth="1"/>
    <col min="4109" max="4109" width="5.28515625" style="2" customWidth="1"/>
    <col min="4110" max="4110" width="7.28515625" style="2" customWidth="1"/>
    <col min="4111" max="4352" width="9" style="2"/>
    <col min="4353" max="4353" width="3.5703125" style="2" customWidth="1"/>
    <col min="4354" max="4354" width="18" style="2" customWidth="1"/>
    <col min="4355" max="4355" width="9.42578125" style="2" customWidth="1"/>
    <col min="4356" max="4356" width="5" style="2" customWidth="1"/>
    <col min="4357" max="4357" width="4.42578125" style="2" customWidth="1"/>
    <col min="4358" max="4358" width="4.5703125" style="2" customWidth="1"/>
    <col min="4359" max="4359" width="5" style="2" customWidth="1"/>
    <col min="4360" max="4360" width="5.42578125" style="2" customWidth="1"/>
    <col min="4361" max="4362" width="5.85546875" style="2" customWidth="1"/>
    <col min="4363" max="4364" width="6.5703125" style="2" customWidth="1"/>
    <col min="4365" max="4365" width="5.28515625" style="2" customWidth="1"/>
    <col min="4366" max="4366" width="7.28515625" style="2" customWidth="1"/>
    <col min="4367" max="4608" width="9" style="2"/>
    <col min="4609" max="4609" width="3.5703125" style="2" customWidth="1"/>
    <col min="4610" max="4610" width="18" style="2" customWidth="1"/>
    <col min="4611" max="4611" width="9.42578125" style="2" customWidth="1"/>
    <col min="4612" max="4612" width="5" style="2" customWidth="1"/>
    <col min="4613" max="4613" width="4.42578125" style="2" customWidth="1"/>
    <col min="4614" max="4614" width="4.5703125" style="2" customWidth="1"/>
    <col min="4615" max="4615" width="5" style="2" customWidth="1"/>
    <col min="4616" max="4616" width="5.42578125" style="2" customWidth="1"/>
    <col min="4617" max="4618" width="5.85546875" style="2" customWidth="1"/>
    <col min="4619" max="4620" width="6.5703125" style="2" customWidth="1"/>
    <col min="4621" max="4621" width="5.28515625" style="2" customWidth="1"/>
    <col min="4622" max="4622" width="7.28515625" style="2" customWidth="1"/>
    <col min="4623" max="4864" width="9" style="2"/>
    <col min="4865" max="4865" width="3.5703125" style="2" customWidth="1"/>
    <col min="4866" max="4866" width="18" style="2" customWidth="1"/>
    <col min="4867" max="4867" width="9.42578125" style="2" customWidth="1"/>
    <col min="4868" max="4868" width="5" style="2" customWidth="1"/>
    <col min="4869" max="4869" width="4.42578125" style="2" customWidth="1"/>
    <col min="4870" max="4870" width="4.5703125" style="2" customWidth="1"/>
    <col min="4871" max="4871" width="5" style="2" customWidth="1"/>
    <col min="4872" max="4872" width="5.42578125" style="2" customWidth="1"/>
    <col min="4873" max="4874" width="5.85546875" style="2" customWidth="1"/>
    <col min="4875" max="4876" width="6.5703125" style="2" customWidth="1"/>
    <col min="4877" max="4877" width="5.28515625" style="2" customWidth="1"/>
    <col min="4878" max="4878" width="7.28515625" style="2" customWidth="1"/>
    <col min="4879" max="5120" width="9" style="2"/>
    <col min="5121" max="5121" width="3.5703125" style="2" customWidth="1"/>
    <col min="5122" max="5122" width="18" style="2" customWidth="1"/>
    <col min="5123" max="5123" width="9.42578125" style="2" customWidth="1"/>
    <col min="5124" max="5124" width="5" style="2" customWidth="1"/>
    <col min="5125" max="5125" width="4.42578125" style="2" customWidth="1"/>
    <col min="5126" max="5126" width="4.5703125" style="2" customWidth="1"/>
    <col min="5127" max="5127" width="5" style="2" customWidth="1"/>
    <col min="5128" max="5128" width="5.42578125" style="2" customWidth="1"/>
    <col min="5129" max="5130" width="5.85546875" style="2" customWidth="1"/>
    <col min="5131" max="5132" width="6.5703125" style="2" customWidth="1"/>
    <col min="5133" max="5133" width="5.28515625" style="2" customWidth="1"/>
    <col min="5134" max="5134" width="7.28515625" style="2" customWidth="1"/>
    <col min="5135" max="5376" width="9" style="2"/>
    <col min="5377" max="5377" width="3.5703125" style="2" customWidth="1"/>
    <col min="5378" max="5378" width="18" style="2" customWidth="1"/>
    <col min="5379" max="5379" width="9.42578125" style="2" customWidth="1"/>
    <col min="5380" max="5380" width="5" style="2" customWidth="1"/>
    <col min="5381" max="5381" width="4.42578125" style="2" customWidth="1"/>
    <col min="5382" max="5382" width="4.5703125" style="2" customWidth="1"/>
    <col min="5383" max="5383" width="5" style="2" customWidth="1"/>
    <col min="5384" max="5384" width="5.42578125" style="2" customWidth="1"/>
    <col min="5385" max="5386" width="5.85546875" style="2" customWidth="1"/>
    <col min="5387" max="5388" width="6.5703125" style="2" customWidth="1"/>
    <col min="5389" max="5389" width="5.28515625" style="2" customWidth="1"/>
    <col min="5390" max="5390" width="7.28515625" style="2" customWidth="1"/>
    <col min="5391" max="5632" width="9" style="2"/>
    <col min="5633" max="5633" width="3.5703125" style="2" customWidth="1"/>
    <col min="5634" max="5634" width="18" style="2" customWidth="1"/>
    <col min="5635" max="5635" width="9.42578125" style="2" customWidth="1"/>
    <col min="5636" max="5636" width="5" style="2" customWidth="1"/>
    <col min="5637" max="5637" width="4.42578125" style="2" customWidth="1"/>
    <col min="5638" max="5638" width="4.5703125" style="2" customWidth="1"/>
    <col min="5639" max="5639" width="5" style="2" customWidth="1"/>
    <col min="5640" max="5640" width="5.42578125" style="2" customWidth="1"/>
    <col min="5641" max="5642" width="5.85546875" style="2" customWidth="1"/>
    <col min="5643" max="5644" width="6.5703125" style="2" customWidth="1"/>
    <col min="5645" max="5645" width="5.28515625" style="2" customWidth="1"/>
    <col min="5646" max="5646" width="7.28515625" style="2" customWidth="1"/>
    <col min="5647" max="5888" width="9" style="2"/>
    <col min="5889" max="5889" width="3.5703125" style="2" customWidth="1"/>
    <col min="5890" max="5890" width="18" style="2" customWidth="1"/>
    <col min="5891" max="5891" width="9.42578125" style="2" customWidth="1"/>
    <col min="5892" max="5892" width="5" style="2" customWidth="1"/>
    <col min="5893" max="5893" width="4.42578125" style="2" customWidth="1"/>
    <col min="5894" max="5894" width="4.5703125" style="2" customWidth="1"/>
    <col min="5895" max="5895" width="5" style="2" customWidth="1"/>
    <col min="5896" max="5896" width="5.42578125" style="2" customWidth="1"/>
    <col min="5897" max="5898" width="5.85546875" style="2" customWidth="1"/>
    <col min="5899" max="5900" width="6.5703125" style="2" customWidth="1"/>
    <col min="5901" max="5901" width="5.28515625" style="2" customWidth="1"/>
    <col min="5902" max="5902" width="7.28515625" style="2" customWidth="1"/>
    <col min="5903" max="6144" width="9" style="2"/>
    <col min="6145" max="6145" width="3.5703125" style="2" customWidth="1"/>
    <col min="6146" max="6146" width="18" style="2" customWidth="1"/>
    <col min="6147" max="6147" width="9.42578125" style="2" customWidth="1"/>
    <col min="6148" max="6148" width="5" style="2" customWidth="1"/>
    <col min="6149" max="6149" width="4.42578125" style="2" customWidth="1"/>
    <col min="6150" max="6150" width="4.5703125" style="2" customWidth="1"/>
    <col min="6151" max="6151" width="5" style="2" customWidth="1"/>
    <col min="6152" max="6152" width="5.42578125" style="2" customWidth="1"/>
    <col min="6153" max="6154" width="5.85546875" style="2" customWidth="1"/>
    <col min="6155" max="6156" width="6.5703125" style="2" customWidth="1"/>
    <col min="6157" max="6157" width="5.28515625" style="2" customWidth="1"/>
    <col min="6158" max="6158" width="7.28515625" style="2" customWidth="1"/>
    <col min="6159" max="6400" width="9" style="2"/>
    <col min="6401" max="6401" width="3.5703125" style="2" customWidth="1"/>
    <col min="6402" max="6402" width="18" style="2" customWidth="1"/>
    <col min="6403" max="6403" width="9.42578125" style="2" customWidth="1"/>
    <col min="6404" max="6404" width="5" style="2" customWidth="1"/>
    <col min="6405" max="6405" width="4.42578125" style="2" customWidth="1"/>
    <col min="6406" max="6406" width="4.5703125" style="2" customWidth="1"/>
    <col min="6407" max="6407" width="5" style="2" customWidth="1"/>
    <col min="6408" max="6408" width="5.42578125" style="2" customWidth="1"/>
    <col min="6409" max="6410" width="5.85546875" style="2" customWidth="1"/>
    <col min="6411" max="6412" width="6.5703125" style="2" customWidth="1"/>
    <col min="6413" max="6413" width="5.28515625" style="2" customWidth="1"/>
    <col min="6414" max="6414" width="7.28515625" style="2" customWidth="1"/>
    <col min="6415" max="6656" width="9" style="2"/>
    <col min="6657" max="6657" width="3.5703125" style="2" customWidth="1"/>
    <col min="6658" max="6658" width="18" style="2" customWidth="1"/>
    <col min="6659" max="6659" width="9.42578125" style="2" customWidth="1"/>
    <col min="6660" max="6660" width="5" style="2" customWidth="1"/>
    <col min="6661" max="6661" width="4.42578125" style="2" customWidth="1"/>
    <col min="6662" max="6662" width="4.5703125" style="2" customWidth="1"/>
    <col min="6663" max="6663" width="5" style="2" customWidth="1"/>
    <col min="6664" max="6664" width="5.42578125" style="2" customWidth="1"/>
    <col min="6665" max="6666" width="5.85546875" style="2" customWidth="1"/>
    <col min="6667" max="6668" width="6.5703125" style="2" customWidth="1"/>
    <col min="6669" max="6669" width="5.28515625" style="2" customWidth="1"/>
    <col min="6670" max="6670" width="7.28515625" style="2" customWidth="1"/>
    <col min="6671" max="6912" width="9" style="2"/>
    <col min="6913" max="6913" width="3.5703125" style="2" customWidth="1"/>
    <col min="6914" max="6914" width="18" style="2" customWidth="1"/>
    <col min="6915" max="6915" width="9.42578125" style="2" customWidth="1"/>
    <col min="6916" max="6916" width="5" style="2" customWidth="1"/>
    <col min="6917" max="6917" width="4.42578125" style="2" customWidth="1"/>
    <col min="6918" max="6918" width="4.5703125" style="2" customWidth="1"/>
    <col min="6919" max="6919" width="5" style="2" customWidth="1"/>
    <col min="6920" max="6920" width="5.42578125" style="2" customWidth="1"/>
    <col min="6921" max="6922" width="5.85546875" style="2" customWidth="1"/>
    <col min="6923" max="6924" width="6.5703125" style="2" customWidth="1"/>
    <col min="6925" max="6925" width="5.28515625" style="2" customWidth="1"/>
    <col min="6926" max="6926" width="7.28515625" style="2" customWidth="1"/>
    <col min="6927" max="7168" width="9" style="2"/>
    <col min="7169" max="7169" width="3.5703125" style="2" customWidth="1"/>
    <col min="7170" max="7170" width="18" style="2" customWidth="1"/>
    <col min="7171" max="7171" width="9.42578125" style="2" customWidth="1"/>
    <col min="7172" max="7172" width="5" style="2" customWidth="1"/>
    <col min="7173" max="7173" width="4.42578125" style="2" customWidth="1"/>
    <col min="7174" max="7174" width="4.5703125" style="2" customWidth="1"/>
    <col min="7175" max="7175" width="5" style="2" customWidth="1"/>
    <col min="7176" max="7176" width="5.42578125" style="2" customWidth="1"/>
    <col min="7177" max="7178" width="5.85546875" style="2" customWidth="1"/>
    <col min="7179" max="7180" width="6.5703125" style="2" customWidth="1"/>
    <col min="7181" max="7181" width="5.28515625" style="2" customWidth="1"/>
    <col min="7182" max="7182" width="7.28515625" style="2" customWidth="1"/>
    <col min="7183" max="7424" width="9" style="2"/>
    <col min="7425" max="7425" width="3.5703125" style="2" customWidth="1"/>
    <col min="7426" max="7426" width="18" style="2" customWidth="1"/>
    <col min="7427" max="7427" width="9.42578125" style="2" customWidth="1"/>
    <col min="7428" max="7428" width="5" style="2" customWidth="1"/>
    <col min="7429" max="7429" width="4.42578125" style="2" customWidth="1"/>
    <col min="7430" max="7430" width="4.5703125" style="2" customWidth="1"/>
    <col min="7431" max="7431" width="5" style="2" customWidth="1"/>
    <col min="7432" max="7432" width="5.42578125" style="2" customWidth="1"/>
    <col min="7433" max="7434" width="5.85546875" style="2" customWidth="1"/>
    <col min="7435" max="7436" width="6.5703125" style="2" customWidth="1"/>
    <col min="7437" max="7437" width="5.28515625" style="2" customWidth="1"/>
    <col min="7438" max="7438" width="7.28515625" style="2" customWidth="1"/>
    <col min="7439" max="7680" width="9" style="2"/>
    <col min="7681" max="7681" width="3.5703125" style="2" customWidth="1"/>
    <col min="7682" max="7682" width="18" style="2" customWidth="1"/>
    <col min="7683" max="7683" width="9.42578125" style="2" customWidth="1"/>
    <col min="7684" max="7684" width="5" style="2" customWidth="1"/>
    <col min="7685" max="7685" width="4.42578125" style="2" customWidth="1"/>
    <col min="7686" max="7686" width="4.5703125" style="2" customWidth="1"/>
    <col min="7687" max="7687" width="5" style="2" customWidth="1"/>
    <col min="7688" max="7688" width="5.42578125" style="2" customWidth="1"/>
    <col min="7689" max="7690" width="5.85546875" style="2" customWidth="1"/>
    <col min="7691" max="7692" width="6.5703125" style="2" customWidth="1"/>
    <col min="7693" max="7693" width="5.28515625" style="2" customWidth="1"/>
    <col min="7694" max="7694" width="7.28515625" style="2" customWidth="1"/>
    <col min="7695" max="7936" width="9" style="2"/>
    <col min="7937" max="7937" width="3.5703125" style="2" customWidth="1"/>
    <col min="7938" max="7938" width="18" style="2" customWidth="1"/>
    <col min="7939" max="7939" width="9.42578125" style="2" customWidth="1"/>
    <col min="7940" max="7940" width="5" style="2" customWidth="1"/>
    <col min="7941" max="7941" width="4.42578125" style="2" customWidth="1"/>
    <col min="7942" max="7942" width="4.5703125" style="2" customWidth="1"/>
    <col min="7943" max="7943" width="5" style="2" customWidth="1"/>
    <col min="7944" max="7944" width="5.42578125" style="2" customWidth="1"/>
    <col min="7945" max="7946" width="5.85546875" style="2" customWidth="1"/>
    <col min="7947" max="7948" width="6.5703125" style="2" customWidth="1"/>
    <col min="7949" max="7949" width="5.28515625" style="2" customWidth="1"/>
    <col min="7950" max="7950" width="7.28515625" style="2" customWidth="1"/>
    <col min="7951" max="8192" width="9" style="2"/>
    <col min="8193" max="8193" width="3.5703125" style="2" customWidth="1"/>
    <col min="8194" max="8194" width="18" style="2" customWidth="1"/>
    <col min="8195" max="8195" width="9.42578125" style="2" customWidth="1"/>
    <col min="8196" max="8196" width="5" style="2" customWidth="1"/>
    <col min="8197" max="8197" width="4.42578125" style="2" customWidth="1"/>
    <col min="8198" max="8198" width="4.5703125" style="2" customWidth="1"/>
    <col min="8199" max="8199" width="5" style="2" customWidth="1"/>
    <col min="8200" max="8200" width="5.42578125" style="2" customWidth="1"/>
    <col min="8201" max="8202" width="5.85546875" style="2" customWidth="1"/>
    <col min="8203" max="8204" width="6.5703125" style="2" customWidth="1"/>
    <col min="8205" max="8205" width="5.28515625" style="2" customWidth="1"/>
    <col min="8206" max="8206" width="7.28515625" style="2" customWidth="1"/>
    <col min="8207" max="8448" width="9" style="2"/>
    <col min="8449" max="8449" width="3.5703125" style="2" customWidth="1"/>
    <col min="8450" max="8450" width="18" style="2" customWidth="1"/>
    <col min="8451" max="8451" width="9.42578125" style="2" customWidth="1"/>
    <col min="8452" max="8452" width="5" style="2" customWidth="1"/>
    <col min="8453" max="8453" width="4.42578125" style="2" customWidth="1"/>
    <col min="8454" max="8454" width="4.5703125" style="2" customWidth="1"/>
    <col min="8455" max="8455" width="5" style="2" customWidth="1"/>
    <col min="8456" max="8456" width="5.42578125" style="2" customWidth="1"/>
    <col min="8457" max="8458" width="5.85546875" style="2" customWidth="1"/>
    <col min="8459" max="8460" width="6.5703125" style="2" customWidth="1"/>
    <col min="8461" max="8461" width="5.28515625" style="2" customWidth="1"/>
    <col min="8462" max="8462" width="7.28515625" style="2" customWidth="1"/>
    <col min="8463" max="8704" width="9" style="2"/>
    <col min="8705" max="8705" width="3.5703125" style="2" customWidth="1"/>
    <col min="8706" max="8706" width="18" style="2" customWidth="1"/>
    <col min="8707" max="8707" width="9.42578125" style="2" customWidth="1"/>
    <col min="8708" max="8708" width="5" style="2" customWidth="1"/>
    <col min="8709" max="8709" width="4.42578125" style="2" customWidth="1"/>
    <col min="8710" max="8710" width="4.5703125" style="2" customWidth="1"/>
    <col min="8711" max="8711" width="5" style="2" customWidth="1"/>
    <col min="8712" max="8712" width="5.42578125" style="2" customWidth="1"/>
    <col min="8713" max="8714" width="5.85546875" style="2" customWidth="1"/>
    <col min="8715" max="8716" width="6.5703125" style="2" customWidth="1"/>
    <col min="8717" max="8717" width="5.28515625" style="2" customWidth="1"/>
    <col min="8718" max="8718" width="7.28515625" style="2" customWidth="1"/>
    <col min="8719" max="8960" width="9" style="2"/>
    <col min="8961" max="8961" width="3.5703125" style="2" customWidth="1"/>
    <col min="8962" max="8962" width="18" style="2" customWidth="1"/>
    <col min="8963" max="8963" width="9.42578125" style="2" customWidth="1"/>
    <col min="8964" max="8964" width="5" style="2" customWidth="1"/>
    <col min="8965" max="8965" width="4.42578125" style="2" customWidth="1"/>
    <col min="8966" max="8966" width="4.5703125" style="2" customWidth="1"/>
    <col min="8967" max="8967" width="5" style="2" customWidth="1"/>
    <col min="8968" max="8968" width="5.42578125" style="2" customWidth="1"/>
    <col min="8969" max="8970" width="5.85546875" style="2" customWidth="1"/>
    <col min="8971" max="8972" width="6.5703125" style="2" customWidth="1"/>
    <col min="8973" max="8973" width="5.28515625" style="2" customWidth="1"/>
    <col min="8974" max="8974" width="7.28515625" style="2" customWidth="1"/>
    <col min="8975" max="9216" width="9" style="2"/>
    <col min="9217" max="9217" width="3.5703125" style="2" customWidth="1"/>
    <col min="9218" max="9218" width="18" style="2" customWidth="1"/>
    <col min="9219" max="9219" width="9.42578125" style="2" customWidth="1"/>
    <col min="9220" max="9220" width="5" style="2" customWidth="1"/>
    <col min="9221" max="9221" width="4.42578125" style="2" customWidth="1"/>
    <col min="9222" max="9222" width="4.5703125" style="2" customWidth="1"/>
    <col min="9223" max="9223" width="5" style="2" customWidth="1"/>
    <col min="9224" max="9224" width="5.42578125" style="2" customWidth="1"/>
    <col min="9225" max="9226" width="5.85546875" style="2" customWidth="1"/>
    <col min="9227" max="9228" width="6.5703125" style="2" customWidth="1"/>
    <col min="9229" max="9229" width="5.28515625" style="2" customWidth="1"/>
    <col min="9230" max="9230" width="7.28515625" style="2" customWidth="1"/>
    <col min="9231" max="9472" width="9" style="2"/>
    <col min="9473" max="9473" width="3.5703125" style="2" customWidth="1"/>
    <col min="9474" max="9474" width="18" style="2" customWidth="1"/>
    <col min="9475" max="9475" width="9.42578125" style="2" customWidth="1"/>
    <col min="9476" max="9476" width="5" style="2" customWidth="1"/>
    <col min="9477" max="9477" width="4.42578125" style="2" customWidth="1"/>
    <col min="9478" max="9478" width="4.5703125" style="2" customWidth="1"/>
    <col min="9479" max="9479" width="5" style="2" customWidth="1"/>
    <col min="9480" max="9480" width="5.42578125" style="2" customWidth="1"/>
    <col min="9481" max="9482" width="5.85546875" style="2" customWidth="1"/>
    <col min="9483" max="9484" width="6.5703125" style="2" customWidth="1"/>
    <col min="9485" max="9485" width="5.28515625" style="2" customWidth="1"/>
    <col min="9486" max="9486" width="7.28515625" style="2" customWidth="1"/>
    <col min="9487" max="9728" width="9" style="2"/>
    <col min="9729" max="9729" width="3.5703125" style="2" customWidth="1"/>
    <col min="9730" max="9730" width="18" style="2" customWidth="1"/>
    <col min="9731" max="9731" width="9.42578125" style="2" customWidth="1"/>
    <col min="9732" max="9732" width="5" style="2" customWidth="1"/>
    <col min="9733" max="9733" width="4.42578125" style="2" customWidth="1"/>
    <col min="9734" max="9734" width="4.5703125" style="2" customWidth="1"/>
    <col min="9735" max="9735" width="5" style="2" customWidth="1"/>
    <col min="9736" max="9736" width="5.42578125" style="2" customWidth="1"/>
    <col min="9737" max="9738" width="5.85546875" style="2" customWidth="1"/>
    <col min="9739" max="9740" width="6.5703125" style="2" customWidth="1"/>
    <col min="9741" max="9741" width="5.28515625" style="2" customWidth="1"/>
    <col min="9742" max="9742" width="7.28515625" style="2" customWidth="1"/>
    <col min="9743" max="9984" width="9" style="2"/>
    <col min="9985" max="9985" width="3.5703125" style="2" customWidth="1"/>
    <col min="9986" max="9986" width="18" style="2" customWidth="1"/>
    <col min="9987" max="9987" width="9.42578125" style="2" customWidth="1"/>
    <col min="9988" max="9988" width="5" style="2" customWidth="1"/>
    <col min="9989" max="9989" width="4.42578125" style="2" customWidth="1"/>
    <col min="9990" max="9990" width="4.5703125" style="2" customWidth="1"/>
    <col min="9991" max="9991" width="5" style="2" customWidth="1"/>
    <col min="9992" max="9992" width="5.42578125" style="2" customWidth="1"/>
    <col min="9993" max="9994" width="5.85546875" style="2" customWidth="1"/>
    <col min="9995" max="9996" width="6.5703125" style="2" customWidth="1"/>
    <col min="9997" max="9997" width="5.28515625" style="2" customWidth="1"/>
    <col min="9998" max="9998" width="7.28515625" style="2" customWidth="1"/>
    <col min="9999" max="10240" width="9" style="2"/>
    <col min="10241" max="10241" width="3.5703125" style="2" customWidth="1"/>
    <col min="10242" max="10242" width="18" style="2" customWidth="1"/>
    <col min="10243" max="10243" width="9.42578125" style="2" customWidth="1"/>
    <col min="10244" max="10244" width="5" style="2" customWidth="1"/>
    <col min="10245" max="10245" width="4.42578125" style="2" customWidth="1"/>
    <col min="10246" max="10246" width="4.5703125" style="2" customWidth="1"/>
    <col min="10247" max="10247" width="5" style="2" customWidth="1"/>
    <col min="10248" max="10248" width="5.42578125" style="2" customWidth="1"/>
    <col min="10249" max="10250" width="5.85546875" style="2" customWidth="1"/>
    <col min="10251" max="10252" width="6.5703125" style="2" customWidth="1"/>
    <col min="10253" max="10253" width="5.28515625" style="2" customWidth="1"/>
    <col min="10254" max="10254" width="7.28515625" style="2" customWidth="1"/>
    <col min="10255" max="10496" width="9" style="2"/>
    <col min="10497" max="10497" width="3.5703125" style="2" customWidth="1"/>
    <col min="10498" max="10498" width="18" style="2" customWidth="1"/>
    <col min="10499" max="10499" width="9.42578125" style="2" customWidth="1"/>
    <col min="10500" max="10500" width="5" style="2" customWidth="1"/>
    <col min="10501" max="10501" width="4.42578125" style="2" customWidth="1"/>
    <col min="10502" max="10502" width="4.5703125" style="2" customWidth="1"/>
    <col min="10503" max="10503" width="5" style="2" customWidth="1"/>
    <col min="10504" max="10504" width="5.42578125" style="2" customWidth="1"/>
    <col min="10505" max="10506" width="5.85546875" style="2" customWidth="1"/>
    <col min="10507" max="10508" width="6.5703125" style="2" customWidth="1"/>
    <col min="10509" max="10509" width="5.28515625" style="2" customWidth="1"/>
    <col min="10510" max="10510" width="7.28515625" style="2" customWidth="1"/>
    <col min="10511" max="10752" width="9" style="2"/>
    <col min="10753" max="10753" width="3.5703125" style="2" customWidth="1"/>
    <col min="10754" max="10754" width="18" style="2" customWidth="1"/>
    <col min="10755" max="10755" width="9.42578125" style="2" customWidth="1"/>
    <col min="10756" max="10756" width="5" style="2" customWidth="1"/>
    <col min="10757" max="10757" width="4.42578125" style="2" customWidth="1"/>
    <col min="10758" max="10758" width="4.5703125" style="2" customWidth="1"/>
    <col min="10759" max="10759" width="5" style="2" customWidth="1"/>
    <col min="10760" max="10760" width="5.42578125" style="2" customWidth="1"/>
    <col min="10761" max="10762" width="5.85546875" style="2" customWidth="1"/>
    <col min="10763" max="10764" width="6.5703125" style="2" customWidth="1"/>
    <col min="10765" max="10765" width="5.28515625" style="2" customWidth="1"/>
    <col min="10766" max="10766" width="7.28515625" style="2" customWidth="1"/>
    <col min="10767" max="11008" width="9" style="2"/>
    <col min="11009" max="11009" width="3.5703125" style="2" customWidth="1"/>
    <col min="11010" max="11010" width="18" style="2" customWidth="1"/>
    <col min="11011" max="11011" width="9.42578125" style="2" customWidth="1"/>
    <col min="11012" max="11012" width="5" style="2" customWidth="1"/>
    <col min="11013" max="11013" width="4.42578125" style="2" customWidth="1"/>
    <col min="11014" max="11014" width="4.5703125" style="2" customWidth="1"/>
    <col min="11015" max="11015" width="5" style="2" customWidth="1"/>
    <col min="11016" max="11016" width="5.42578125" style="2" customWidth="1"/>
    <col min="11017" max="11018" width="5.85546875" style="2" customWidth="1"/>
    <col min="11019" max="11020" width="6.5703125" style="2" customWidth="1"/>
    <col min="11021" max="11021" width="5.28515625" style="2" customWidth="1"/>
    <col min="11022" max="11022" width="7.28515625" style="2" customWidth="1"/>
    <col min="11023" max="11264" width="9" style="2"/>
    <col min="11265" max="11265" width="3.5703125" style="2" customWidth="1"/>
    <col min="11266" max="11266" width="18" style="2" customWidth="1"/>
    <col min="11267" max="11267" width="9.42578125" style="2" customWidth="1"/>
    <col min="11268" max="11268" width="5" style="2" customWidth="1"/>
    <col min="11269" max="11269" width="4.42578125" style="2" customWidth="1"/>
    <col min="11270" max="11270" width="4.5703125" style="2" customWidth="1"/>
    <col min="11271" max="11271" width="5" style="2" customWidth="1"/>
    <col min="11272" max="11272" width="5.42578125" style="2" customWidth="1"/>
    <col min="11273" max="11274" width="5.85546875" style="2" customWidth="1"/>
    <col min="11275" max="11276" width="6.5703125" style="2" customWidth="1"/>
    <col min="11277" max="11277" width="5.28515625" style="2" customWidth="1"/>
    <col min="11278" max="11278" width="7.28515625" style="2" customWidth="1"/>
    <col min="11279" max="11520" width="9" style="2"/>
    <col min="11521" max="11521" width="3.5703125" style="2" customWidth="1"/>
    <col min="11522" max="11522" width="18" style="2" customWidth="1"/>
    <col min="11523" max="11523" width="9.42578125" style="2" customWidth="1"/>
    <col min="11524" max="11524" width="5" style="2" customWidth="1"/>
    <col min="11525" max="11525" width="4.42578125" style="2" customWidth="1"/>
    <col min="11526" max="11526" width="4.5703125" style="2" customWidth="1"/>
    <col min="11527" max="11527" width="5" style="2" customWidth="1"/>
    <col min="11528" max="11528" width="5.42578125" style="2" customWidth="1"/>
    <col min="11529" max="11530" width="5.85546875" style="2" customWidth="1"/>
    <col min="11531" max="11532" width="6.5703125" style="2" customWidth="1"/>
    <col min="11533" max="11533" width="5.28515625" style="2" customWidth="1"/>
    <col min="11534" max="11534" width="7.28515625" style="2" customWidth="1"/>
    <col min="11535" max="11776" width="9" style="2"/>
    <col min="11777" max="11777" width="3.5703125" style="2" customWidth="1"/>
    <col min="11778" max="11778" width="18" style="2" customWidth="1"/>
    <col min="11779" max="11779" width="9.42578125" style="2" customWidth="1"/>
    <col min="11780" max="11780" width="5" style="2" customWidth="1"/>
    <col min="11781" max="11781" width="4.42578125" style="2" customWidth="1"/>
    <col min="11782" max="11782" width="4.5703125" style="2" customWidth="1"/>
    <col min="11783" max="11783" width="5" style="2" customWidth="1"/>
    <col min="11784" max="11784" width="5.42578125" style="2" customWidth="1"/>
    <col min="11785" max="11786" width="5.85546875" style="2" customWidth="1"/>
    <col min="11787" max="11788" width="6.5703125" style="2" customWidth="1"/>
    <col min="11789" max="11789" width="5.28515625" style="2" customWidth="1"/>
    <col min="11790" max="11790" width="7.28515625" style="2" customWidth="1"/>
    <col min="11791" max="12032" width="9" style="2"/>
    <col min="12033" max="12033" width="3.5703125" style="2" customWidth="1"/>
    <col min="12034" max="12034" width="18" style="2" customWidth="1"/>
    <col min="12035" max="12035" width="9.42578125" style="2" customWidth="1"/>
    <col min="12036" max="12036" width="5" style="2" customWidth="1"/>
    <col min="12037" max="12037" width="4.42578125" style="2" customWidth="1"/>
    <col min="12038" max="12038" width="4.5703125" style="2" customWidth="1"/>
    <col min="12039" max="12039" width="5" style="2" customWidth="1"/>
    <col min="12040" max="12040" width="5.42578125" style="2" customWidth="1"/>
    <col min="12041" max="12042" width="5.85546875" style="2" customWidth="1"/>
    <col min="12043" max="12044" width="6.5703125" style="2" customWidth="1"/>
    <col min="12045" max="12045" width="5.28515625" style="2" customWidth="1"/>
    <col min="12046" max="12046" width="7.28515625" style="2" customWidth="1"/>
    <col min="12047" max="12288" width="9" style="2"/>
    <col min="12289" max="12289" width="3.5703125" style="2" customWidth="1"/>
    <col min="12290" max="12290" width="18" style="2" customWidth="1"/>
    <col min="12291" max="12291" width="9.42578125" style="2" customWidth="1"/>
    <col min="12292" max="12292" width="5" style="2" customWidth="1"/>
    <col min="12293" max="12293" width="4.42578125" style="2" customWidth="1"/>
    <col min="12294" max="12294" width="4.5703125" style="2" customWidth="1"/>
    <col min="12295" max="12295" width="5" style="2" customWidth="1"/>
    <col min="12296" max="12296" width="5.42578125" style="2" customWidth="1"/>
    <col min="12297" max="12298" width="5.85546875" style="2" customWidth="1"/>
    <col min="12299" max="12300" width="6.5703125" style="2" customWidth="1"/>
    <col min="12301" max="12301" width="5.28515625" style="2" customWidth="1"/>
    <col min="12302" max="12302" width="7.28515625" style="2" customWidth="1"/>
    <col min="12303" max="12544" width="9" style="2"/>
    <col min="12545" max="12545" width="3.5703125" style="2" customWidth="1"/>
    <col min="12546" max="12546" width="18" style="2" customWidth="1"/>
    <col min="12547" max="12547" width="9.42578125" style="2" customWidth="1"/>
    <col min="12548" max="12548" width="5" style="2" customWidth="1"/>
    <col min="12549" max="12549" width="4.42578125" style="2" customWidth="1"/>
    <col min="12550" max="12550" width="4.5703125" style="2" customWidth="1"/>
    <col min="12551" max="12551" width="5" style="2" customWidth="1"/>
    <col min="12552" max="12552" width="5.42578125" style="2" customWidth="1"/>
    <col min="12553" max="12554" width="5.85546875" style="2" customWidth="1"/>
    <col min="12555" max="12556" width="6.5703125" style="2" customWidth="1"/>
    <col min="12557" max="12557" width="5.28515625" style="2" customWidth="1"/>
    <col min="12558" max="12558" width="7.28515625" style="2" customWidth="1"/>
    <col min="12559" max="12800" width="9" style="2"/>
    <col min="12801" max="12801" width="3.5703125" style="2" customWidth="1"/>
    <col min="12802" max="12802" width="18" style="2" customWidth="1"/>
    <col min="12803" max="12803" width="9.42578125" style="2" customWidth="1"/>
    <col min="12804" max="12804" width="5" style="2" customWidth="1"/>
    <col min="12805" max="12805" width="4.42578125" style="2" customWidth="1"/>
    <col min="12806" max="12806" width="4.5703125" style="2" customWidth="1"/>
    <col min="12807" max="12807" width="5" style="2" customWidth="1"/>
    <col min="12808" max="12808" width="5.42578125" style="2" customWidth="1"/>
    <col min="12809" max="12810" width="5.85546875" style="2" customWidth="1"/>
    <col min="12811" max="12812" width="6.5703125" style="2" customWidth="1"/>
    <col min="12813" max="12813" width="5.28515625" style="2" customWidth="1"/>
    <col min="12814" max="12814" width="7.28515625" style="2" customWidth="1"/>
    <col min="12815" max="13056" width="9" style="2"/>
    <col min="13057" max="13057" width="3.5703125" style="2" customWidth="1"/>
    <col min="13058" max="13058" width="18" style="2" customWidth="1"/>
    <col min="13059" max="13059" width="9.42578125" style="2" customWidth="1"/>
    <col min="13060" max="13060" width="5" style="2" customWidth="1"/>
    <col min="13061" max="13061" width="4.42578125" style="2" customWidth="1"/>
    <col min="13062" max="13062" width="4.5703125" style="2" customWidth="1"/>
    <col min="13063" max="13063" width="5" style="2" customWidth="1"/>
    <col min="13064" max="13064" width="5.42578125" style="2" customWidth="1"/>
    <col min="13065" max="13066" width="5.85546875" style="2" customWidth="1"/>
    <col min="13067" max="13068" width="6.5703125" style="2" customWidth="1"/>
    <col min="13069" max="13069" width="5.28515625" style="2" customWidth="1"/>
    <col min="13070" max="13070" width="7.28515625" style="2" customWidth="1"/>
    <col min="13071" max="13312" width="9" style="2"/>
    <col min="13313" max="13313" width="3.5703125" style="2" customWidth="1"/>
    <col min="13314" max="13314" width="18" style="2" customWidth="1"/>
    <col min="13315" max="13315" width="9.42578125" style="2" customWidth="1"/>
    <col min="13316" max="13316" width="5" style="2" customWidth="1"/>
    <col min="13317" max="13317" width="4.42578125" style="2" customWidth="1"/>
    <col min="13318" max="13318" width="4.5703125" style="2" customWidth="1"/>
    <col min="13319" max="13319" width="5" style="2" customWidth="1"/>
    <col min="13320" max="13320" width="5.42578125" style="2" customWidth="1"/>
    <col min="13321" max="13322" width="5.85546875" style="2" customWidth="1"/>
    <col min="13323" max="13324" width="6.5703125" style="2" customWidth="1"/>
    <col min="13325" max="13325" width="5.28515625" style="2" customWidth="1"/>
    <col min="13326" max="13326" width="7.28515625" style="2" customWidth="1"/>
    <col min="13327" max="13568" width="9" style="2"/>
    <col min="13569" max="13569" width="3.5703125" style="2" customWidth="1"/>
    <col min="13570" max="13570" width="18" style="2" customWidth="1"/>
    <col min="13571" max="13571" width="9.42578125" style="2" customWidth="1"/>
    <col min="13572" max="13572" width="5" style="2" customWidth="1"/>
    <col min="13573" max="13573" width="4.42578125" style="2" customWidth="1"/>
    <col min="13574" max="13574" width="4.5703125" style="2" customWidth="1"/>
    <col min="13575" max="13575" width="5" style="2" customWidth="1"/>
    <col min="13576" max="13576" width="5.42578125" style="2" customWidth="1"/>
    <col min="13577" max="13578" width="5.85546875" style="2" customWidth="1"/>
    <col min="13579" max="13580" width="6.5703125" style="2" customWidth="1"/>
    <col min="13581" max="13581" width="5.28515625" style="2" customWidth="1"/>
    <col min="13582" max="13582" width="7.28515625" style="2" customWidth="1"/>
    <col min="13583" max="13824" width="9" style="2"/>
    <col min="13825" max="13825" width="3.5703125" style="2" customWidth="1"/>
    <col min="13826" max="13826" width="18" style="2" customWidth="1"/>
    <col min="13827" max="13827" width="9.42578125" style="2" customWidth="1"/>
    <col min="13828" max="13828" width="5" style="2" customWidth="1"/>
    <col min="13829" max="13829" width="4.42578125" style="2" customWidth="1"/>
    <col min="13830" max="13830" width="4.5703125" style="2" customWidth="1"/>
    <col min="13831" max="13831" width="5" style="2" customWidth="1"/>
    <col min="13832" max="13832" width="5.42578125" style="2" customWidth="1"/>
    <col min="13833" max="13834" width="5.85546875" style="2" customWidth="1"/>
    <col min="13835" max="13836" width="6.5703125" style="2" customWidth="1"/>
    <col min="13837" max="13837" width="5.28515625" style="2" customWidth="1"/>
    <col min="13838" max="13838" width="7.28515625" style="2" customWidth="1"/>
    <col min="13839" max="14080" width="9" style="2"/>
    <col min="14081" max="14081" width="3.5703125" style="2" customWidth="1"/>
    <col min="14082" max="14082" width="18" style="2" customWidth="1"/>
    <col min="14083" max="14083" width="9.42578125" style="2" customWidth="1"/>
    <col min="14084" max="14084" width="5" style="2" customWidth="1"/>
    <col min="14085" max="14085" width="4.42578125" style="2" customWidth="1"/>
    <col min="14086" max="14086" width="4.5703125" style="2" customWidth="1"/>
    <col min="14087" max="14087" width="5" style="2" customWidth="1"/>
    <col min="14088" max="14088" width="5.42578125" style="2" customWidth="1"/>
    <col min="14089" max="14090" width="5.85546875" style="2" customWidth="1"/>
    <col min="14091" max="14092" width="6.5703125" style="2" customWidth="1"/>
    <col min="14093" max="14093" width="5.28515625" style="2" customWidth="1"/>
    <col min="14094" max="14094" width="7.28515625" style="2" customWidth="1"/>
    <col min="14095" max="14336" width="9" style="2"/>
    <col min="14337" max="14337" width="3.5703125" style="2" customWidth="1"/>
    <col min="14338" max="14338" width="18" style="2" customWidth="1"/>
    <col min="14339" max="14339" width="9.42578125" style="2" customWidth="1"/>
    <col min="14340" max="14340" width="5" style="2" customWidth="1"/>
    <col min="14341" max="14341" width="4.42578125" style="2" customWidth="1"/>
    <col min="14342" max="14342" width="4.5703125" style="2" customWidth="1"/>
    <col min="14343" max="14343" width="5" style="2" customWidth="1"/>
    <col min="14344" max="14344" width="5.42578125" style="2" customWidth="1"/>
    <col min="14345" max="14346" width="5.85546875" style="2" customWidth="1"/>
    <col min="14347" max="14348" width="6.5703125" style="2" customWidth="1"/>
    <col min="14349" max="14349" width="5.28515625" style="2" customWidth="1"/>
    <col min="14350" max="14350" width="7.28515625" style="2" customWidth="1"/>
    <col min="14351" max="14592" width="9" style="2"/>
    <col min="14593" max="14593" width="3.5703125" style="2" customWidth="1"/>
    <col min="14594" max="14594" width="18" style="2" customWidth="1"/>
    <col min="14595" max="14595" width="9.42578125" style="2" customWidth="1"/>
    <col min="14596" max="14596" width="5" style="2" customWidth="1"/>
    <col min="14597" max="14597" width="4.42578125" style="2" customWidth="1"/>
    <col min="14598" max="14598" width="4.5703125" style="2" customWidth="1"/>
    <col min="14599" max="14599" width="5" style="2" customWidth="1"/>
    <col min="14600" max="14600" width="5.42578125" style="2" customWidth="1"/>
    <col min="14601" max="14602" width="5.85546875" style="2" customWidth="1"/>
    <col min="14603" max="14604" width="6.5703125" style="2" customWidth="1"/>
    <col min="14605" max="14605" width="5.28515625" style="2" customWidth="1"/>
    <col min="14606" max="14606" width="7.28515625" style="2" customWidth="1"/>
    <col min="14607" max="14848" width="9" style="2"/>
    <col min="14849" max="14849" width="3.5703125" style="2" customWidth="1"/>
    <col min="14850" max="14850" width="18" style="2" customWidth="1"/>
    <col min="14851" max="14851" width="9.42578125" style="2" customWidth="1"/>
    <col min="14852" max="14852" width="5" style="2" customWidth="1"/>
    <col min="14853" max="14853" width="4.42578125" style="2" customWidth="1"/>
    <col min="14854" max="14854" width="4.5703125" style="2" customWidth="1"/>
    <col min="14855" max="14855" width="5" style="2" customWidth="1"/>
    <col min="14856" max="14856" width="5.42578125" style="2" customWidth="1"/>
    <col min="14857" max="14858" width="5.85546875" style="2" customWidth="1"/>
    <col min="14859" max="14860" width="6.5703125" style="2" customWidth="1"/>
    <col min="14861" max="14861" width="5.28515625" style="2" customWidth="1"/>
    <col min="14862" max="14862" width="7.28515625" style="2" customWidth="1"/>
    <col min="14863" max="15104" width="9" style="2"/>
    <col min="15105" max="15105" width="3.5703125" style="2" customWidth="1"/>
    <col min="15106" max="15106" width="18" style="2" customWidth="1"/>
    <col min="15107" max="15107" width="9.42578125" style="2" customWidth="1"/>
    <col min="15108" max="15108" width="5" style="2" customWidth="1"/>
    <col min="15109" max="15109" width="4.42578125" style="2" customWidth="1"/>
    <col min="15110" max="15110" width="4.5703125" style="2" customWidth="1"/>
    <col min="15111" max="15111" width="5" style="2" customWidth="1"/>
    <col min="15112" max="15112" width="5.42578125" style="2" customWidth="1"/>
    <col min="15113" max="15114" width="5.85546875" style="2" customWidth="1"/>
    <col min="15115" max="15116" width="6.5703125" style="2" customWidth="1"/>
    <col min="15117" max="15117" width="5.28515625" style="2" customWidth="1"/>
    <col min="15118" max="15118" width="7.28515625" style="2" customWidth="1"/>
    <col min="15119" max="15360" width="9" style="2"/>
    <col min="15361" max="15361" width="3.5703125" style="2" customWidth="1"/>
    <col min="15362" max="15362" width="18" style="2" customWidth="1"/>
    <col min="15363" max="15363" width="9.42578125" style="2" customWidth="1"/>
    <col min="15364" max="15364" width="5" style="2" customWidth="1"/>
    <col min="15365" max="15365" width="4.42578125" style="2" customWidth="1"/>
    <col min="15366" max="15366" width="4.5703125" style="2" customWidth="1"/>
    <col min="15367" max="15367" width="5" style="2" customWidth="1"/>
    <col min="15368" max="15368" width="5.42578125" style="2" customWidth="1"/>
    <col min="15369" max="15370" width="5.85546875" style="2" customWidth="1"/>
    <col min="15371" max="15372" width="6.5703125" style="2" customWidth="1"/>
    <col min="15373" max="15373" width="5.28515625" style="2" customWidth="1"/>
    <col min="15374" max="15374" width="7.28515625" style="2" customWidth="1"/>
    <col min="15375" max="15616" width="9" style="2"/>
    <col min="15617" max="15617" width="3.5703125" style="2" customWidth="1"/>
    <col min="15618" max="15618" width="18" style="2" customWidth="1"/>
    <col min="15619" max="15619" width="9.42578125" style="2" customWidth="1"/>
    <col min="15620" max="15620" width="5" style="2" customWidth="1"/>
    <col min="15621" max="15621" width="4.42578125" style="2" customWidth="1"/>
    <col min="15622" max="15622" width="4.5703125" style="2" customWidth="1"/>
    <col min="15623" max="15623" width="5" style="2" customWidth="1"/>
    <col min="15624" max="15624" width="5.42578125" style="2" customWidth="1"/>
    <col min="15625" max="15626" width="5.85546875" style="2" customWidth="1"/>
    <col min="15627" max="15628" width="6.5703125" style="2" customWidth="1"/>
    <col min="15629" max="15629" width="5.28515625" style="2" customWidth="1"/>
    <col min="15630" max="15630" width="7.28515625" style="2" customWidth="1"/>
    <col min="15631" max="15872" width="9" style="2"/>
    <col min="15873" max="15873" width="3.5703125" style="2" customWidth="1"/>
    <col min="15874" max="15874" width="18" style="2" customWidth="1"/>
    <col min="15875" max="15875" width="9.42578125" style="2" customWidth="1"/>
    <col min="15876" max="15876" width="5" style="2" customWidth="1"/>
    <col min="15877" max="15877" width="4.42578125" style="2" customWidth="1"/>
    <col min="15878" max="15878" width="4.5703125" style="2" customWidth="1"/>
    <col min="15879" max="15879" width="5" style="2" customWidth="1"/>
    <col min="15880" max="15880" width="5.42578125" style="2" customWidth="1"/>
    <col min="15881" max="15882" width="5.85546875" style="2" customWidth="1"/>
    <col min="15883" max="15884" width="6.5703125" style="2" customWidth="1"/>
    <col min="15885" max="15885" width="5.28515625" style="2" customWidth="1"/>
    <col min="15886" max="15886" width="7.28515625" style="2" customWidth="1"/>
    <col min="15887" max="16128" width="9" style="2"/>
    <col min="16129" max="16129" width="3.5703125" style="2" customWidth="1"/>
    <col min="16130" max="16130" width="18" style="2" customWidth="1"/>
    <col min="16131" max="16131" width="9.42578125" style="2" customWidth="1"/>
    <col min="16132" max="16132" width="5" style="2" customWidth="1"/>
    <col min="16133" max="16133" width="4.42578125" style="2" customWidth="1"/>
    <col min="16134" max="16134" width="4.5703125" style="2" customWidth="1"/>
    <col min="16135" max="16135" width="5" style="2" customWidth="1"/>
    <col min="16136" max="16136" width="5.42578125" style="2" customWidth="1"/>
    <col min="16137" max="16138" width="5.85546875" style="2" customWidth="1"/>
    <col min="16139" max="16140" width="6.5703125" style="2" customWidth="1"/>
    <col min="16141" max="16141" width="5.28515625" style="2" customWidth="1"/>
    <col min="16142" max="16142" width="7.28515625" style="2" customWidth="1"/>
    <col min="16143" max="16384" width="9" style="2"/>
  </cols>
  <sheetData>
    <row r="1" spans="1:14">
      <c r="A1" s="1" t="s">
        <v>0</v>
      </c>
      <c r="M1" s="2" t="s">
        <v>142</v>
      </c>
    </row>
    <row r="2" spans="1:14">
      <c r="A2" s="3" t="s">
        <v>2</v>
      </c>
      <c r="B2" s="1" t="s">
        <v>143</v>
      </c>
    </row>
    <row r="3" spans="1:14">
      <c r="A3" s="3" t="s">
        <v>4</v>
      </c>
      <c r="B3" s="1" t="s">
        <v>52</v>
      </c>
    </row>
    <row r="4" spans="1:14" ht="10.5" customHeight="1"/>
    <row r="5" spans="1:14" ht="20.25" customHeight="1">
      <c r="A5" s="740" t="s">
        <v>144</v>
      </c>
      <c r="B5" s="740"/>
      <c r="C5" s="740"/>
      <c r="D5" s="740"/>
      <c r="E5" s="740"/>
      <c r="F5" s="740"/>
      <c r="G5" s="740"/>
      <c r="H5" s="740"/>
      <c r="I5" s="740"/>
      <c r="J5" s="740"/>
      <c r="K5" s="740"/>
      <c r="L5" s="740"/>
      <c r="M5" s="740"/>
      <c r="N5" s="740"/>
    </row>
    <row r="6" spans="1:14">
      <c r="A6" s="680" t="s">
        <v>212</v>
      </c>
      <c r="B6" s="680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680"/>
    </row>
    <row r="7" spans="1:14" ht="10.5" customHeight="1"/>
    <row r="8" spans="1:14" s="4" customFormat="1" ht="15">
      <c r="A8" s="4" t="s">
        <v>213</v>
      </c>
      <c r="D8" s="4" t="s">
        <v>214</v>
      </c>
      <c r="I8" s="5" t="s">
        <v>215</v>
      </c>
    </row>
    <row r="9" spans="1:14" s="4" customFormat="1" ht="15">
      <c r="A9" s="4" t="s">
        <v>216</v>
      </c>
      <c r="I9" s="5" t="s">
        <v>217</v>
      </c>
    </row>
    <row r="10" spans="1:14" s="4" customFormat="1" ht="15"/>
    <row r="11" spans="1:14" s="4" customFormat="1" ht="20.25" customHeight="1">
      <c r="A11" s="676" t="s">
        <v>74</v>
      </c>
      <c r="B11" s="676" t="s">
        <v>75</v>
      </c>
      <c r="C11" s="676" t="s">
        <v>146</v>
      </c>
      <c r="D11" s="676" t="s">
        <v>89</v>
      </c>
      <c r="E11" s="683" t="s">
        <v>147</v>
      </c>
      <c r="F11" s="684"/>
      <c r="G11" s="684"/>
      <c r="H11" s="684"/>
      <c r="I11" s="725"/>
      <c r="J11" s="741" t="s">
        <v>148</v>
      </c>
      <c r="K11" s="683" t="s">
        <v>90</v>
      </c>
      <c r="L11" s="684"/>
      <c r="M11" s="725"/>
      <c r="N11" s="676" t="s">
        <v>119</v>
      </c>
    </row>
    <row r="12" spans="1:14" s="4" customFormat="1" ht="21" customHeight="1">
      <c r="A12" s="681"/>
      <c r="B12" s="681"/>
      <c r="C12" s="681"/>
      <c r="D12" s="681"/>
      <c r="E12" s="676" t="s">
        <v>149</v>
      </c>
      <c r="F12" s="676" t="s">
        <v>150</v>
      </c>
      <c r="G12" s="676" t="s">
        <v>151</v>
      </c>
      <c r="H12" s="683" t="s">
        <v>152</v>
      </c>
      <c r="I12" s="725"/>
      <c r="J12" s="742"/>
      <c r="K12" s="676" t="s">
        <v>153</v>
      </c>
      <c r="L12" s="676" t="s">
        <v>154</v>
      </c>
      <c r="M12" s="676" t="s">
        <v>155</v>
      </c>
      <c r="N12" s="681"/>
    </row>
    <row r="13" spans="1:14" s="4" customFormat="1" ht="42" customHeight="1">
      <c r="A13" s="677"/>
      <c r="B13" s="677"/>
      <c r="C13" s="677"/>
      <c r="D13" s="677"/>
      <c r="E13" s="677"/>
      <c r="F13" s="677"/>
      <c r="G13" s="677"/>
      <c r="H13" s="6" t="s">
        <v>156</v>
      </c>
      <c r="I13" s="7" t="s">
        <v>157</v>
      </c>
      <c r="J13" s="743"/>
      <c r="K13" s="677"/>
      <c r="L13" s="677"/>
      <c r="M13" s="677"/>
      <c r="N13" s="677"/>
    </row>
    <row r="14" spans="1:14" s="4" customFormat="1" ht="15">
      <c r="A14" s="8" t="s">
        <v>34</v>
      </c>
      <c r="B14" s="8" t="s">
        <v>35</v>
      </c>
      <c r="C14" s="8" t="s">
        <v>36</v>
      </c>
      <c r="D14" s="8" t="s">
        <v>37</v>
      </c>
      <c r="E14" s="8" t="s">
        <v>38</v>
      </c>
      <c r="F14" s="8" t="s">
        <v>158</v>
      </c>
      <c r="G14" s="8" t="s">
        <v>39</v>
      </c>
      <c r="H14" s="8" t="s">
        <v>159</v>
      </c>
      <c r="I14" s="8" t="s">
        <v>40</v>
      </c>
      <c r="J14" s="8" t="s">
        <v>160</v>
      </c>
      <c r="K14" s="8" t="s">
        <v>161</v>
      </c>
      <c r="L14" s="9" t="s">
        <v>162</v>
      </c>
      <c r="M14" s="9" t="s">
        <v>163</v>
      </c>
      <c r="N14" s="9" t="s">
        <v>164</v>
      </c>
    </row>
    <row r="15" spans="1:14" s="4" customFormat="1" ht="18.75" customHeight="1">
      <c r="A15" s="10" t="s">
        <v>165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s="4" customFormat="1" ht="27.75" customHeight="1">
      <c r="A16" s="15">
        <v>1</v>
      </c>
      <c r="B16" s="31" t="s">
        <v>208</v>
      </c>
      <c r="C16" s="32" t="s">
        <v>218</v>
      </c>
      <c r="D16" s="33">
        <v>22</v>
      </c>
      <c r="E16" s="34">
        <v>30</v>
      </c>
      <c r="F16" s="14"/>
      <c r="G16" s="15"/>
      <c r="H16" s="13"/>
      <c r="I16" s="13"/>
      <c r="J16" s="13"/>
      <c r="K16" s="13"/>
      <c r="L16" s="13"/>
      <c r="M16" s="13">
        <v>1</v>
      </c>
      <c r="N16" s="16">
        <v>30</v>
      </c>
    </row>
    <row r="17" spans="1:14" s="4" customFormat="1" ht="43.5" customHeight="1">
      <c r="A17" s="15">
        <v>2</v>
      </c>
      <c r="B17" s="35" t="s">
        <v>208</v>
      </c>
      <c r="C17" s="36" t="s">
        <v>219</v>
      </c>
      <c r="D17" s="30">
        <v>31</v>
      </c>
      <c r="E17" s="37">
        <v>30</v>
      </c>
      <c r="F17" s="14"/>
      <c r="G17" s="15"/>
      <c r="H17" s="13"/>
      <c r="I17" s="13"/>
      <c r="J17" s="13"/>
      <c r="K17" s="13"/>
      <c r="L17" s="13"/>
      <c r="M17" s="13">
        <v>1</v>
      </c>
      <c r="N17" s="16">
        <v>30</v>
      </c>
    </row>
    <row r="18" spans="1:14" s="4" customFormat="1" ht="22.5" customHeight="1">
      <c r="A18" s="671" t="s">
        <v>166</v>
      </c>
      <c r="B18" s="672"/>
      <c r="C18" s="672"/>
      <c r="D18" s="672"/>
      <c r="E18" s="672"/>
      <c r="F18" s="672"/>
      <c r="G18" s="672"/>
      <c r="H18" s="672"/>
      <c r="I18" s="672"/>
      <c r="J18" s="672"/>
      <c r="K18" s="672"/>
      <c r="L18" s="672"/>
      <c r="M18" s="673"/>
      <c r="N18" s="17">
        <f>SUM(N16:N17)</f>
        <v>60</v>
      </c>
    </row>
    <row r="19" spans="1:14" s="4" customFormat="1" ht="22.5" customHeight="1">
      <c r="A19" s="10" t="s">
        <v>167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s="4" customFormat="1" ht="22.5" customHeight="1">
      <c r="A20" s="18">
        <v>1</v>
      </c>
      <c r="B20" s="19" t="s">
        <v>220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>
        <v>0</v>
      </c>
    </row>
    <row r="21" spans="1:14" s="4" customFormat="1" ht="22.5" customHeight="1">
      <c r="A21" s="20">
        <v>2</v>
      </c>
      <c r="B21" s="21" t="s">
        <v>182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s="4" customFormat="1" ht="22.5" customHeight="1">
      <c r="A22" s="20">
        <v>3</v>
      </c>
      <c r="B22" s="21" t="s">
        <v>221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>
        <v>0</v>
      </c>
    </row>
    <row r="23" spans="1:14" s="4" customFormat="1" ht="22.5" customHeight="1">
      <c r="A23" s="20">
        <v>4</v>
      </c>
      <c r="B23" s="21" t="s">
        <v>222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>
        <v>0</v>
      </c>
    </row>
    <row r="24" spans="1:14" s="4" customFormat="1" ht="22.5" customHeight="1">
      <c r="A24" s="22">
        <v>5</v>
      </c>
      <c r="B24" s="23" t="s">
        <v>168</v>
      </c>
      <c r="C24" s="23"/>
      <c r="D24" s="2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s="4" customFormat="1" ht="15">
      <c r="A25" s="671" t="s">
        <v>166</v>
      </c>
      <c r="B25" s="672"/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3"/>
      <c r="N25" s="17">
        <f>SUM(N20:N24)</f>
        <v>0</v>
      </c>
    </row>
    <row r="26" spans="1:14" s="4" customFormat="1" ht="15">
      <c r="A26" s="671" t="s">
        <v>169</v>
      </c>
      <c r="B26" s="672"/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3"/>
      <c r="N26" s="17">
        <f>N18+N25</f>
        <v>60</v>
      </c>
    </row>
    <row r="27" spans="1:14" s="4" customFormat="1" ht="15"/>
    <row r="28" spans="1:14" s="4" customFormat="1" ht="15">
      <c r="H28" s="24"/>
      <c r="I28" s="24"/>
      <c r="J28" s="744" t="s">
        <v>223</v>
      </c>
      <c r="K28" s="744"/>
      <c r="L28" s="744"/>
      <c r="M28" s="744"/>
      <c r="N28" s="744"/>
    </row>
    <row r="29" spans="1:14" s="1" customFormat="1" ht="20.25" customHeight="1">
      <c r="A29" s="674" t="s">
        <v>22</v>
      </c>
      <c r="B29" s="674"/>
      <c r="C29" s="674"/>
      <c r="D29" s="674" t="s">
        <v>23</v>
      </c>
      <c r="E29" s="674"/>
      <c r="F29" s="674"/>
      <c r="G29" s="674"/>
      <c r="H29" s="674"/>
      <c r="I29" s="674"/>
      <c r="J29" s="674" t="s">
        <v>24</v>
      </c>
      <c r="K29" s="674"/>
      <c r="L29" s="674"/>
      <c r="M29" s="674"/>
      <c r="N29" s="674"/>
    </row>
    <row r="32" spans="1:14">
      <c r="B32" s="25" t="s">
        <v>170</v>
      </c>
    </row>
    <row r="33" spans="2:15">
      <c r="B33" s="26" t="s">
        <v>171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2:15">
      <c r="B34" s="26" t="s">
        <v>172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2:15">
      <c r="B35" s="26" t="s">
        <v>173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2:15">
      <c r="B36" s="26" t="s">
        <v>174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2:15">
      <c r="B37" s="26" t="s">
        <v>175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2:15">
      <c r="B38" s="26" t="s">
        <v>176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2:15">
      <c r="B39" s="28" t="s">
        <v>224</v>
      </c>
    </row>
  </sheetData>
  <mergeCells count="24">
    <mergeCell ref="A29:C29"/>
    <mergeCell ref="D29:I29"/>
    <mergeCell ref="J29:N29"/>
    <mergeCell ref="E12:E13"/>
    <mergeCell ref="F12:F13"/>
    <mergeCell ref="G12:G13"/>
    <mergeCell ref="H12:I12"/>
    <mergeCell ref="K12:K13"/>
    <mergeCell ref="L12:L13"/>
    <mergeCell ref="M12:M13"/>
    <mergeCell ref="A18:M18"/>
    <mergeCell ref="A25:M25"/>
    <mergeCell ref="A26:M26"/>
    <mergeCell ref="J28:N28"/>
    <mergeCell ref="A5:N5"/>
    <mergeCell ref="A6:N6"/>
    <mergeCell ref="A11:A13"/>
    <mergeCell ref="B11:B13"/>
    <mergeCell ref="C11:C13"/>
    <mergeCell ref="D11:D13"/>
    <mergeCell ref="E11:I11"/>
    <mergeCell ref="J11:J13"/>
    <mergeCell ref="K11:M11"/>
    <mergeCell ref="N11:N13"/>
  </mergeCells>
  <printOptions horizontalCentered="1"/>
  <pageMargins left="0.19" right="0.19" top="0.31" bottom="0.21" header="0.23" footer="0.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6" zoomScale="115" zoomScaleNormal="115" workbookViewId="0">
      <selection activeCell="F16" sqref="F16"/>
    </sheetView>
  </sheetViews>
  <sheetFormatPr defaultColWidth="9" defaultRowHeight="15.75"/>
  <cols>
    <col min="1" max="1" width="6.42578125" style="29" customWidth="1"/>
    <col min="2" max="2" width="27.5703125" style="29" customWidth="1"/>
    <col min="3" max="3" width="14.5703125" style="29" customWidth="1"/>
    <col min="4" max="4" width="7.7109375" style="29" customWidth="1"/>
    <col min="5" max="5" width="7" style="29" customWidth="1"/>
    <col min="6" max="6" width="7.140625" style="29" customWidth="1"/>
    <col min="7" max="7" width="11.42578125" style="29" customWidth="1"/>
    <col min="8" max="8" width="16.5703125" style="29" customWidth="1"/>
    <col min="9" max="12" width="9" style="29"/>
    <col min="13" max="13" width="12.5703125" style="29" customWidth="1"/>
    <col min="14" max="16384" width="9" style="29"/>
  </cols>
  <sheetData>
    <row r="1" spans="1:18">
      <c r="A1" s="38" t="s">
        <v>0</v>
      </c>
      <c r="H1" s="49" t="s">
        <v>70</v>
      </c>
    </row>
    <row r="2" spans="1:18">
      <c r="A2" s="39" t="s">
        <v>2</v>
      </c>
      <c r="B2" s="38" t="s">
        <v>71</v>
      </c>
    </row>
    <row r="3" spans="1:18">
      <c r="A3" s="39" t="s">
        <v>4</v>
      </c>
      <c r="B3" s="38" t="s">
        <v>346</v>
      </c>
    </row>
    <row r="4" spans="1:18">
      <c r="A4" s="39"/>
      <c r="B4" s="38"/>
    </row>
    <row r="5" spans="1:18" ht="38.25" customHeight="1">
      <c r="A5" s="638" t="s">
        <v>73</v>
      </c>
      <c r="B5" s="638"/>
      <c r="C5" s="638"/>
      <c r="D5" s="638"/>
      <c r="E5" s="638"/>
      <c r="F5" s="638"/>
      <c r="G5" s="638"/>
      <c r="H5" s="638"/>
    </row>
    <row r="6" spans="1:18" ht="20.25" customHeight="1">
      <c r="A6" s="631" t="s">
        <v>407</v>
      </c>
      <c r="B6" s="631"/>
      <c r="C6" s="631"/>
      <c r="D6" s="631"/>
      <c r="E6" s="631"/>
      <c r="F6" s="631"/>
      <c r="G6" s="631"/>
      <c r="H6" s="631"/>
      <c r="L6" s="67"/>
      <c r="M6" s="68"/>
      <c r="N6" s="68"/>
      <c r="O6" s="68"/>
      <c r="P6" s="68"/>
      <c r="Q6" s="68"/>
      <c r="R6" s="67"/>
    </row>
    <row r="7" spans="1:18" ht="10.5" customHeight="1">
      <c r="L7" s="67"/>
      <c r="M7" s="67"/>
      <c r="N7" s="67"/>
      <c r="O7" s="67"/>
      <c r="P7" s="67"/>
      <c r="Q7" s="67"/>
      <c r="R7" s="67"/>
    </row>
    <row r="8" spans="1:18" ht="72" customHeight="1">
      <c r="A8" s="40" t="s">
        <v>74</v>
      </c>
      <c r="B8" s="40" t="s">
        <v>75</v>
      </c>
      <c r="C8" s="40" t="s">
        <v>76</v>
      </c>
      <c r="D8" s="40" t="s">
        <v>10</v>
      </c>
      <c r="E8" s="40" t="s">
        <v>77</v>
      </c>
      <c r="F8" s="40" t="s">
        <v>78</v>
      </c>
      <c r="G8" s="40" t="s">
        <v>79</v>
      </c>
      <c r="H8" s="40" t="s">
        <v>58</v>
      </c>
      <c r="L8" s="64"/>
      <c r="M8" s="65"/>
      <c r="N8" s="64"/>
      <c r="O8" s="64"/>
      <c r="P8" s="64"/>
      <c r="Q8" s="64"/>
      <c r="R8" s="64"/>
    </row>
    <row r="9" spans="1:18" ht="26.25" customHeight="1">
      <c r="A9" s="145">
        <v>1</v>
      </c>
      <c r="B9" s="146" t="s">
        <v>80</v>
      </c>
      <c r="C9" s="146"/>
      <c r="D9" s="146"/>
      <c r="E9" s="146"/>
      <c r="F9" s="146"/>
      <c r="G9" s="147"/>
      <c r="H9" s="148"/>
      <c r="L9" s="64"/>
      <c r="M9" s="65"/>
      <c r="N9" s="64"/>
      <c r="O9" s="64"/>
      <c r="P9" s="64"/>
      <c r="Q9" s="64"/>
      <c r="R9" s="64"/>
    </row>
    <row r="10" spans="1:18" ht="26.25" customHeight="1">
      <c r="A10" s="130"/>
      <c r="B10" s="131"/>
      <c r="C10" s="131" t="s">
        <v>365</v>
      </c>
      <c r="D10" s="131">
        <v>16</v>
      </c>
      <c r="E10" s="131">
        <v>2</v>
      </c>
      <c r="F10" s="543">
        <v>1.5</v>
      </c>
      <c r="G10" s="536">
        <f>F10*D10*E10</f>
        <v>48</v>
      </c>
      <c r="H10" s="150"/>
      <c r="L10" s="64"/>
      <c r="M10" s="65"/>
      <c r="N10" s="64"/>
      <c r="O10" s="64"/>
      <c r="P10" s="64"/>
      <c r="Q10" s="64"/>
      <c r="R10" s="64"/>
    </row>
    <row r="11" spans="1:18" ht="26.25" customHeight="1">
      <c r="A11" s="133">
        <v>2</v>
      </c>
      <c r="B11" s="132" t="s">
        <v>81</v>
      </c>
      <c r="C11" s="132"/>
      <c r="D11" s="132"/>
      <c r="E11" s="132"/>
      <c r="F11" s="544"/>
      <c r="G11" s="532"/>
      <c r="H11" s="151"/>
      <c r="L11" s="64"/>
      <c r="M11" s="65"/>
      <c r="N11" s="64"/>
      <c r="O11" s="64"/>
      <c r="P11" s="64"/>
      <c r="Q11" s="64"/>
      <c r="R11" s="64"/>
    </row>
    <row r="12" spans="1:18" ht="26.25" customHeight="1">
      <c r="A12" s="133"/>
      <c r="B12" s="132"/>
      <c r="C12" s="132" t="s">
        <v>364</v>
      </c>
      <c r="D12" s="132">
        <v>5</v>
      </c>
      <c r="E12" s="132">
        <v>2</v>
      </c>
      <c r="F12" s="544">
        <v>1.5</v>
      </c>
      <c r="G12" s="532">
        <f>D12*E12*F12</f>
        <v>15</v>
      </c>
      <c r="H12" s="151"/>
      <c r="L12" s="64"/>
      <c r="M12" s="65"/>
      <c r="N12" s="64"/>
      <c r="O12" s="64"/>
      <c r="P12" s="64"/>
      <c r="Q12" s="64"/>
      <c r="R12" s="64"/>
    </row>
    <row r="13" spans="1:18" ht="25.5" customHeight="1">
      <c r="A13" s="134">
        <v>3</v>
      </c>
      <c r="B13" s="135" t="s">
        <v>82</v>
      </c>
      <c r="C13" s="135"/>
      <c r="D13" s="135"/>
      <c r="E13" s="135"/>
      <c r="F13" s="545"/>
      <c r="G13" s="533"/>
      <c r="H13" s="136"/>
      <c r="L13" s="64"/>
      <c r="M13" s="64"/>
      <c r="N13" s="66"/>
      <c r="O13" s="66"/>
      <c r="P13" s="66"/>
      <c r="Q13" s="66"/>
      <c r="R13" s="64"/>
    </row>
    <row r="14" spans="1:18" ht="25.5" customHeight="1">
      <c r="A14" s="138"/>
      <c r="B14" s="139"/>
      <c r="C14" s="139" t="s">
        <v>367</v>
      </c>
      <c r="D14" s="139">
        <v>2</v>
      </c>
      <c r="E14" s="139">
        <v>10</v>
      </c>
      <c r="F14" s="541">
        <v>18</v>
      </c>
      <c r="G14" s="534">
        <f>D14*F14</f>
        <v>36</v>
      </c>
      <c r="H14" s="143"/>
      <c r="L14" s="64"/>
      <c r="M14" s="64"/>
      <c r="N14" s="66"/>
      <c r="O14" s="66"/>
      <c r="P14" s="66"/>
      <c r="Q14" s="66"/>
      <c r="R14" s="64"/>
    </row>
    <row r="15" spans="1:18" ht="25.5" customHeight="1">
      <c r="A15" s="134">
        <v>4</v>
      </c>
      <c r="B15" s="135" t="s">
        <v>83</v>
      </c>
      <c r="C15" s="135"/>
      <c r="D15" s="135"/>
      <c r="E15" s="135"/>
      <c r="F15" s="545"/>
      <c r="G15" s="533"/>
      <c r="H15" s="137"/>
      <c r="L15" s="64"/>
      <c r="M15" s="64"/>
      <c r="N15" s="64"/>
      <c r="O15" s="64"/>
      <c r="P15" s="64"/>
      <c r="Q15" s="64"/>
      <c r="R15" s="64"/>
    </row>
    <row r="16" spans="1:18" ht="25.5" customHeight="1">
      <c r="A16" s="138"/>
      <c r="B16" s="139"/>
      <c r="C16" s="139" t="s">
        <v>367</v>
      </c>
      <c r="D16" s="139">
        <v>2</v>
      </c>
      <c r="E16" s="139">
        <v>10</v>
      </c>
      <c r="F16" s="541">
        <v>2.5</v>
      </c>
      <c r="G16" s="534">
        <f>F16*D16</f>
        <v>5</v>
      </c>
      <c r="H16" s="144"/>
      <c r="L16" s="64"/>
      <c r="M16" s="64"/>
      <c r="N16" s="64"/>
      <c r="O16" s="64"/>
      <c r="P16" s="64"/>
      <c r="Q16" s="64"/>
      <c r="R16" s="64"/>
    </row>
    <row r="17" spans="1:18" ht="25.5" customHeight="1">
      <c r="A17" s="140"/>
      <c r="B17" s="141" t="s">
        <v>19</v>
      </c>
      <c r="C17" s="142"/>
      <c r="D17" s="142"/>
      <c r="E17" s="142"/>
      <c r="F17" s="542"/>
      <c r="G17" s="535">
        <f>SUM(G10:G16)</f>
        <v>104</v>
      </c>
      <c r="H17" s="142"/>
      <c r="L17" s="64"/>
      <c r="M17" s="64"/>
      <c r="N17" s="64"/>
      <c r="O17" s="64"/>
      <c r="P17" s="64"/>
      <c r="Q17" s="64"/>
      <c r="R17" s="64"/>
    </row>
    <row r="18" spans="1:18">
      <c r="L18" s="64"/>
      <c r="M18" s="64"/>
      <c r="N18" s="64"/>
      <c r="O18" s="64"/>
      <c r="P18" s="64"/>
      <c r="Q18" s="64"/>
      <c r="R18" s="64"/>
    </row>
    <row r="19" spans="1:18">
      <c r="D19" s="637" t="str">
        <f>CANAM!D25</f>
        <v>Nam Định, ngày      tháng      năm 2020</v>
      </c>
      <c r="E19" s="637"/>
      <c r="F19" s="637"/>
      <c r="G19" s="637"/>
      <c r="H19" s="637"/>
      <c r="L19" s="64"/>
      <c r="M19" s="64"/>
      <c r="N19" s="64"/>
      <c r="O19" s="64"/>
      <c r="P19" s="64"/>
      <c r="Q19" s="64"/>
      <c r="R19" s="64"/>
    </row>
    <row r="20" spans="1:18" ht="18.75" customHeight="1">
      <c r="A20" s="631" t="s">
        <v>451</v>
      </c>
      <c r="B20" s="631"/>
      <c r="C20" s="631" t="s">
        <v>448</v>
      </c>
      <c r="D20" s="631"/>
      <c r="E20" s="631"/>
      <c r="F20" s="631" t="s">
        <v>416</v>
      </c>
      <c r="G20" s="631"/>
      <c r="H20" s="631"/>
      <c r="L20" s="64"/>
      <c r="M20" s="64"/>
      <c r="N20" s="64"/>
      <c r="O20" s="64"/>
      <c r="P20" s="64"/>
      <c r="Q20" s="64"/>
      <c r="R20" s="64"/>
    </row>
    <row r="21" spans="1:18">
      <c r="L21" s="64"/>
      <c r="M21" s="65"/>
      <c r="N21" s="64"/>
      <c r="O21" s="64"/>
      <c r="P21" s="64"/>
      <c r="Q21" s="64"/>
      <c r="R21" s="64"/>
    </row>
    <row r="22" spans="1:18">
      <c r="L22" s="64"/>
      <c r="M22" s="64"/>
      <c r="N22" s="64"/>
      <c r="O22" s="64"/>
      <c r="P22" s="64"/>
      <c r="Q22" s="64"/>
      <c r="R22" s="64"/>
    </row>
    <row r="23" spans="1:18">
      <c r="L23" s="64"/>
      <c r="M23" s="64"/>
      <c r="N23" s="64"/>
      <c r="O23" s="64"/>
      <c r="P23" s="64"/>
      <c r="Q23" s="64"/>
      <c r="R23" s="64"/>
    </row>
    <row r="24" spans="1:18">
      <c r="L24" s="64"/>
      <c r="M24" s="64"/>
      <c r="N24" s="64"/>
      <c r="O24" s="64"/>
      <c r="P24" s="64"/>
      <c r="Q24" s="64"/>
      <c r="R24" s="64"/>
    </row>
    <row r="25" spans="1:18">
      <c r="L25" s="64"/>
      <c r="M25" s="64"/>
      <c r="N25" s="64"/>
      <c r="O25" s="64"/>
      <c r="P25" s="64"/>
      <c r="Q25" s="64"/>
      <c r="R25" s="64"/>
    </row>
    <row r="26" spans="1:18" s="39" customFormat="1">
      <c r="A26" s="631" t="s">
        <v>449</v>
      </c>
      <c r="B26" s="631"/>
      <c r="C26" s="631" t="s">
        <v>68</v>
      </c>
      <c r="D26" s="631"/>
      <c r="E26" s="631"/>
      <c r="F26" s="631" t="s">
        <v>308</v>
      </c>
      <c r="G26" s="631"/>
      <c r="H26" s="631"/>
      <c r="L26" s="66"/>
      <c r="M26" s="66"/>
      <c r="N26" s="66"/>
      <c r="O26" s="66"/>
      <c r="P26" s="66"/>
      <c r="Q26" s="66"/>
      <c r="R26" s="66"/>
    </row>
    <row r="27" spans="1:18">
      <c r="L27" s="64"/>
      <c r="M27" s="64"/>
      <c r="N27" s="64"/>
      <c r="O27" s="64"/>
      <c r="P27" s="64"/>
      <c r="Q27" s="64"/>
      <c r="R27" s="64"/>
    </row>
    <row r="28" spans="1:18">
      <c r="L28" s="64"/>
      <c r="M28" s="64"/>
      <c r="N28" s="64"/>
      <c r="O28" s="64"/>
      <c r="P28" s="64"/>
      <c r="Q28" s="64"/>
      <c r="R28" s="64"/>
    </row>
    <row r="29" spans="1:18">
      <c r="L29" s="64"/>
      <c r="M29" s="64"/>
      <c r="N29" s="64"/>
      <c r="O29" s="64"/>
      <c r="P29" s="64"/>
      <c r="Q29" s="64"/>
      <c r="R29" s="64"/>
    </row>
    <row r="30" spans="1:18">
      <c r="L30" s="64"/>
      <c r="M30" s="64"/>
      <c r="N30" s="64"/>
      <c r="O30" s="64"/>
      <c r="P30" s="64"/>
      <c r="Q30" s="64"/>
      <c r="R30" s="64"/>
    </row>
    <row r="31" spans="1:18">
      <c r="L31" s="64"/>
      <c r="M31" s="64"/>
      <c r="N31" s="64"/>
      <c r="O31" s="64"/>
      <c r="P31" s="64"/>
      <c r="Q31" s="64"/>
      <c r="R31" s="64"/>
    </row>
    <row r="32" spans="1:18">
      <c r="L32" s="64"/>
      <c r="M32" s="64"/>
      <c r="N32" s="64"/>
      <c r="O32" s="64"/>
      <c r="P32" s="64"/>
      <c r="Q32" s="64"/>
      <c r="R32" s="64"/>
    </row>
    <row r="33" spans="12:18">
      <c r="L33" s="64"/>
      <c r="M33" s="64"/>
      <c r="N33" s="64"/>
      <c r="O33" s="64"/>
      <c r="P33" s="64"/>
      <c r="Q33" s="64"/>
      <c r="R33" s="64"/>
    </row>
    <row r="34" spans="12:18">
      <c r="L34" s="64"/>
      <c r="M34" s="64"/>
      <c r="N34" s="64"/>
      <c r="O34" s="64"/>
      <c r="P34" s="64"/>
      <c r="Q34" s="64"/>
      <c r="R34" s="64"/>
    </row>
    <row r="35" spans="12:18">
      <c r="L35" s="64"/>
      <c r="M35" s="64"/>
      <c r="N35" s="64"/>
      <c r="O35" s="64"/>
      <c r="P35" s="64"/>
      <c r="Q35" s="64"/>
      <c r="R35" s="64"/>
    </row>
    <row r="36" spans="12:18">
      <c r="L36" s="64"/>
      <c r="M36" s="64"/>
      <c r="N36" s="64"/>
      <c r="O36" s="64"/>
      <c r="P36" s="64"/>
      <c r="Q36" s="64"/>
      <c r="R36" s="64"/>
    </row>
    <row r="37" spans="12:18">
      <c r="L37" s="64"/>
      <c r="M37" s="64"/>
      <c r="N37" s="64"/>
      <c r="O37" s="64"/>
      <c r="P37" s="64"/>
      <c r="Q37" s="64"/>
      <c r="R37" s="64"/>
    </row>
    <row r="38" spans="12:18">
      <c r="L38" s="64"/>
      <c r="M38" s="64"/>
      <c r="N38" s="64"/>
      <c r="O38" s="64"/>
      <c r="P38" s="64"/>
      <c r="Q38" s="64"/>
      <c r="R38" s="64"/>
    </row>
    <row r="39" spans="12:18">
      <c r="L39" s="64"/>
      <c r="M39" s="64"/>
      <c r="N39" s="64"/>
      <c r="O39" s="64"/>
      <c r="P39" s="64"/>
      <c r="Q39" s="64"/>
      <c r="R39" s="64"/>
    </row>
    <row r="40" spans="12:18">
      <c r="L40" s="64"/>
      <c r="M40" s="64"/>
      <c r="N40" s="64"/>
      <c r="O40" s="64"/>
      <c r="P40" s="64"/>
      <c r="Q40" s="64"/>
      <c r="R40" s="64"/>
    </row>
    <row r="41" spans="12:18">
      <c r="L41" s="64"/>
      <c r="M41" s="64"/>
      <c r="N41" s="64"/>
      <c r="O41" s="64"/>
      <c r="P41" s="64"/>
      <c r="Q41" s="64"/>
      <c r="R41" s="64"/>
    </row>
    <row r="42" spans="12:18">
      <c r="L42" s="64"/>
      <c r="M42" s="64"/>
      <c r="N42" s="64"/>
      <c r="O42" s="64"/>
      <c r="P42" s="64"/>
      <c r="Q42" s="64"/>
      <c r="R42" s="64"/>
    </row>
    <row r="43" spans="12:18">
      <c r="L43" s="64"/>
      <c r="M43" s="64"/>
      <c r="N43" s="64"/>
      <c r="O43" s="64"/>
      <c r="P43" s="64"/>
      <c r="Q43" s="64"/>
      <c r="R43" s="64"/>
    </row>
    <row r="44" spans="12:18">
      <c r="L44" s="64"/>
      <c r="M44" s="64"/>
      <c r="N44" s="64"/>
      <c r="O44" s="64"/>
      <c r="P44" s="64"/>
      <c r="Q44" s="64"/>
      <c r="R44" s="64"/>
    </row>
    <row r="45" spans="12:18">
      <c r="L45" s="64"/>
      <c r="M45" s="64"/>
      <c r="N45" s="64"/>
      <c r="O45" s="64"/>
      <c r="P45" s="64"/>
      <c r="Q45" s="64"/>
      <c r="R45" s="64"/>
    </row>
  </sheetData>
  <mergeCells count="9">
    <mergeCell ref="F26:H26"/>
    <mergeCell ref="C26:E26"/>
    <mergeCell ref="A26:B26"/>
    <mergeCell ref="D19:H19"/>
    <mergeCell ref="A5:H5"/>
    <mergeCell ref="A6:H6"/>
    <mergeCell ref="A20:B20"/>
    <mergeCell ref="C20:E20"/>
    <mergeCell ref="F20:H20"/>
  </mergeCells>
  <pageMargins left="0.22" right="0.08" top="0.47" bottom="1" header="0.28000000000000003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0" zoomScale="115" zoomScaleNormal="115" workbookViewId="0">
      <selection activeCell="J16" sqref="J16"/>
    </sheetView>
  </sheetViews>
  <sheetFormatPr defaultRowHeight="15.75"/>
  <cols>
    <col min="1" max="1" width="4.28515625" style="29" customWidth="1"/>
    <col min="2" max="2" width="34.7109375" style="29" customWidth="1"/>
    <col min="3" max="3" width="13.140625" style="29" bestFit="1" customWidth="1"/>
    <col min="4" max="4" width="6.28515625" style="29" customWidth="1"/>
    <col min="5" max="5" width="8.28515625" style="29" customWidth="1"/>
    <col min="6" max="6" width="6.5703125" style="29" bestFit="1" customWidth="1"/>
    <col min="7" max="7" width="12" style="29" customWidth="1"/>
    <col min="8" max="8" width="11.85546875" style="29" customWidth="1"/>
    <col min="9" max="256" width="9" style="29"/>
    <col min="257" max="257" width="3.42578125" style="29" customWidth="1"/>
    <col min="258" max="258" width="30.28515625" style="29" customWidth="1"/>
    <col min="259" max="259" width="10.85546875" style="29" customWidth="1"/>
    <col min="260" max="262" width="6.5703125" style="29" customWidth="1"/>
    <col min="263" max="263" width="13.5703125" style="29" customWidth="1"/>
    <col min="264" max="264" width="10.140625" style="29" customWidth="1"/>
    <col min="265" max="512" width="9" style="29"/>
    <col min="513" max="513" width="3.42578125" style="29" customWidth="1"/>
    <col min="514" max="514" width="30.28515625" style="29" customWidth="1"/>
    <col min="515" max="515" width="10.85546875" style="29" customWidth="1"/>
    <col min="516" max="518" width="6.5703125" style="29" customWidth="1"/>
    <col min="519" max="519" width="13.5703125" style="29" customWidth="1"/>
    <col min="520" max="520" width="10.140625" style="29" customWidth="1"/>
    <col min="521" max="768" width="9" style="29"/>
    <col min="769" max="769" width="3.42578125" style="29" customWidth="1"/>
    <col min="770" max="770" width="30.28515625" style="29" customWidth="1"/>
    <col min="771" max="771" width="10.85546875" style="29" customWidth="1"/>
    <col min="772" max="774" width="6.5703125" style="29" customWidth="1"/>
    <col min="775" max="775" width="13.5703125" style="29" customWidth="1"/>
    <col min="776" max="776" width="10.140625" style="29" customWidth="1"/>
    <col min="777" max="1024" width="9" style="29"/>
    <col min="1025" max="1025" width="3.42578125" style="29" customWidth="1"/>
    <col min="1026" max="1026" width="30.28515625" style="29" customWidth="1"/>
    <col min="1027" max="1027" width="10.85546875" style="29" customWidth="1"/>
    <col min="1028" max="1030" width="6.5703125" style="29" customWidth="1"/>
    <col min="1031" max="1031" width="13.5703125" style="29" customWidth="1"/>
    <col min="1032" max="1032" width="10.140625" style="29" customWidth="1"/>
    <col min="1033" max="1280" width="9" style="29"/>
    <col min="1281" max="1281" width="3.42578125" style="29" customWidth="1"/>
    <col min="1282" max="1282" width="30.28515625" style="29" customWidth="1"/>
    <col min="1283" max="1283" width="10.85546875" style="29" customWidth="1"/>
    <col min="1284" max="1286" width="6.5703125" style="29" customWidth="1"/>
    <col min="1287" max="1287" width="13.5703125" style="29" customWidth="1"/>
    <col min="1288" max="1288" width="10.140625" style="29" customWidth="1"/>
    <col min="1289" max="1536" width="9" style="29"/>
    <col min="1537" max="1537" width="3.42578125" style="29" customWidth="1"/>
    <col min="1538" max="1538" width="30.28515625" style="29" customWidth="1"/>
    <col min="1539" max="1539" width="10.85546875" style="29" customWidth="1"/>
    <col min="1540" max="1542" width="6.5703125" style="29" customWidth="1"/>
    <col min="1543" max="1543" width="13.5703125" style="29" customWidth="1"/>
    <col min="1544" max="1544" width="10.140625" style="29" customWidth="1"/>
    <col min="1545" max="1792" width="9" style="29"/>
    <col min="1793" max="1793" width="3.42578125" style="29" customWidth="1"/>
    <col min="1794" max="1794" width="30.28515625" style="29" customWidth="1"/>
    <col min="1795" max="1795" width="10.85546875" style="29" customWidth="1"/>
    <col min="1796" max="1798" width="6.5703125" style="29" customWidth="1"/>
    <col min="1799" max="1799" width="13.5703125" style="29" customWidth="1"/>
    <col min="1800" max="1800" width="10.140625" style="29" customWidth="1"/>
    <col min="1801" max="2048" width="9" style="29"/>
    <col min="2049" max="2049" width="3.42578125" style="29" customWidth="1"/>
    <col min="2050" max="2050" width="30.28515625" style="29" customWidth="1"/>
    <col min="2051" max="2051" width="10.85546875" style="29" customWidth="1"/>
    <col min="2052" max="2054" width="6.5703125" style="29" customWidth="1"/>
    <col min="2055" max="2055" width="13.5703125" style="29" customWidth="1"/>
    <col min="2056" max="2056" width="10.140625" style="29" customWidth="1"/>
    <col min="2057" max="2304" width="9" style="29"/>
    <col min="2305" max="2305" width="3.42578125" style="29" customWidth="1"/>
    <col min="2306" max="2306" width="30.28515625" style="29" customWidth="1"/>
    <col min="2307" max="2307" width="10.85546875" style="29" customWidth="1"/>
    <col min="2308" max="2310" width="6.5703125" style="29" customWidth="1"/>
    <col min="2311" max="2311" width="13.5703125" style="29" customWidth="1"/>
    <col min="2312" max="2312" width="10.140625" style="29" customWidth="1"/>
    <col min="2313" max="2560" width="9" style="29"/>
    <col min="2561" max="2561" width="3.42578125" style="29" customWidth="1"/>
    <col min="2562" max="2562" width="30.28515625" style="29" customWidth="1"/>
    <col min="2563" max="2563" width="10.85546875" style="29" customWidth="1"/>
    <col min="2564" max="2566" width="6.5703125" style="29" customWidth="1"/>
    <col min="2567" max="2567" width="13.5703125" style="29" customWidth="1"/>
    <col min="2568" max="2568" width="10.140625" style="29" customWidth="1"/>
    <col min="2569" max="2816" width="9" style="29"/>
    <col min="2817" max="2817" width="3.42578125" style="29" customWidth="1"/>
    <col min="2818" max="2818" width="30.28515625" style="29" customWidth="1"/>
    <col min="2819" max="2819" width="10.85546875" style="29" customWidth="1"/>
    <col min="2820" max="2822" width="6.5703125" style="29" customWidth="1"/>
    <col min="2823" max="2823" width="13.5703125" style="29" customWidth="1"/>
    <col min="2824" max="2824" width="10.140625" style="29" customWidth="1"/>
    <col min="2825" max="3072" width="9" style="29"/>
    <col min="3073" max="3073" width="3.42578125" style="29" customWidth="1"/>
    <col min="3074" max="3074" width="30.28515625" style="29" customWidth="1"/>
    <col min="3075" max="3075" width="10.85546875" style="29" customWidth="1"/>
    <col min="3076" max="3078" width="6.5703125" style="29" customWidth="1"/>
    <col min="3079" max="3079" width="13.5703125" style="29" customWidth="1"/>
    <col min="3080" max="3080" width="10.140625" style="29" customWidth="1"/>
    <col min="3081" max="3328" width="9" style="29"/>
    <col min="3329" max="3329" width="3.42578125" style="29" customWidth="1"/>
    <col min="3330" max="3330" width="30.28515625" style="29" customWidth="1"/>
    <col min="3331" max="3331" width="10.85546875" style="29" customWidth="1"/>
    <col min="3332" max="3334" width="6.5703125" style="29" customWidth="1"/>
    <col min="3335" max="3335" width="13.5703125" style="29" customWidth="1"/>
    <col min="3336" max="3336" width="10.140625" style="29" customWidth="1"/>
    <col min="3337" max="3584" width="9" style="29"/>
    <col min="3585" max="3585" width="3.42578125" style="29" customWidth="1"/>
    <col min="3586" max="3586" width="30.28515625" style="29" customWidth="1"/>
    <col min="3587" max="3587" width="10.85546875" style="29" customWidth="1"/>
    <col min="3588" max="3590" width="6.5703125" style="29" customWidth="1"/>
    <col min="3591" max="3591" width="13.5703125" style="29" customWidth="1"/>
    <col min="3592" max="3592" width="10.140625" style="29" customWidth="1"/>
    <col min="3593" max="3840" width="9" style="29"/>
    <col min="3841" max="3841" width="3.42578125" style="29" customWidth="1"/>
    <col min="3842" max="3842" width="30.28515625" style="29" customWidth="1"/>
    <col min="3843" max="3843" width="10.85546875" style="29" customWidth="1"/>
    <col min="3844" max="3846" width="6.5703125" style="29" customWidth="1"/>
    <col min="3847" max="3847" width="13.5703125" style="29" customWidth="1"/>
    <col min="3848" max="3848" width="10.140625" style="29" customWidth="1"/>
    <col min="3849" max="4096" width="9" style="29"/>
    <col min="4097" max="4097" width="3.42578125" style="29" customWidth="1"/>
    <col min="4098" max="4098" width="30.28515625" style="29" customWidth="1"/>
    <col min="4099" max="4099" width="10.85546875" style="29" customWidth="1"/>
    <col min="4100" max="4102" width="6.5703125" style="29" customWidth="1"/>
    <col min="4103" max="4103" width="13.5703125" style="29" customWidth="1"/>
    <col min="4104" max="4104" width="10.140625" style="29" customWidth="1"/>
    <col min="4105" max="4352" width="9" style="29"/>
    <col min="4353" max="4353" width="3.42578125" style="29" customWidth="1"/>
    <col min="4354" max="4354" width="30.28515625" style="29" customWidth="1"/>
    <col min="4355" max="4355" width="10.85546875" style="29" customWidth="1"/>
    <col min="4356" max="4358" width="6.5703125" style="29" customWidth="1"/>
    <col min="4359" max="4359" width="13.5703125" style="29" customWidth="1"/>
    <col min="4360" max="4360" width="10.140625" style="29" customWidth="1"/>
    <col min="4361" max="4608" width="9" style="29"/>
    <col min="4609" max="4609" width="3.42578125" style="29" customWidth="1"/>
    <col min="4610" max="4610" width="30.28515625" style="29" customWidth="1"/>
    <col min="4611" max="4611" width="10.85546875" style="29" customWidth="1"/>
    <col min="4612" max="4614" width="6.5703125" style="29" customWidth="1"/>
    <col min="4615" max="4615" width="13.5703125" style="29" customWidth="1"/>
    <col min="4616" max="4616" width="10.140625" style="29" customWidth="1"/>
    <col min="4617" max="4864" width="9" style="29"/>
    <col min="4865" max="4865" width="3.42578125" style="29" customWidth="1"/>
    <col min="4866" max="4866" width="30.28515625" style="29" customWidth="1"/>
    <col min="4867" max="4867" width="10.85546875" style="29" customWidth="1"/>
    <col min="4868" max="4870" width="6.5703125" style="29" customWidth="1"/>
    <col min="4871" max="4871" width="13.5703125" style="29" customWidth="1"/>
    <col min="4872" max="4872" width="10.140625" style="29" customWidth="1"/>
    <col min="4873" max="5120" width="9" style="29"/>
    <col min="5121" max="5121" width="3.42578125" style="29" customWidth="1"/>
    <col min="5122" max="5122" width="30.28515625" style="29" customWidth="1"/>
    <col min="5123" max="5123" width="10.85546875" style="29" customWidth="1"/>
    <col min="5124" max="5126" width="6.5703125" style="29" customWidth="1"/>
    <col min="5127" max="5127" width="13.5703125" style="29" customWidth="1"/>
    <col min="5128" max="5128" width="10.140625" style="29" customWidth="1"/>
    <col min="5129" max="5376" width="9" style="29"/>
    <col min="5377" max="5377" width="3.42578125" style="29" customWidth="1"/>
    <col min="5378" max="5378" width="30.28515625" style="29" customWidth="1"/>
    <col min="5379" max="5379" width="10.85546875" style="29" customWidth="1"/>
    <col min="5380" max="5382" width="6.5703125" style="29" customWidth="1"/>
    <col min="5383" max="5383" width="13.5703125" style="29" customWidth="1"/>
    <col min="5384" max="5384" width="10.140625" style="29" customWidth="1"/>
    <col min="5385" max="5632" width="9" style="29"/>
    <col min="5633" max="5633" width="3.42578125" style="29" customWidth="1"/>
    <col min="5634" max="5634" width="30.28515625" style="29" customWidth="1"/>
    <col min="5635" max="5635" width="10.85546875" style="29" customWidth="1"/>
    <col min="5636" max="5638" width="6.5703125" style="29" customWidth="1"/>
    <col min="5639" max="5639" width="13.5703125" style="29" customWidth="1"/>
    <col min="5640" max="5640" width="10.140625" style="29" customWidth="1"/>
    <col min="5641" max="5888" width="9" style="29"/>
    <col min="5889" max="5889" width="3.42578125" style="29" customWidth="1"/>
    <col min="5890" max="5890" width="30.28515625" style="29" customWidth="1"/>
    <col min="5891" max="5891" width="10.85546875" style="29" customWidth="1"/>
    <col min="5892" max="5894" width="6.5703125" style="29" customWidth="1"/>
    <col min="5895" max="5895" width="13.5703125" style="29" customWidth="1"/>
    <col min="5896" max="5896" width="10.140625" style="29" customWidth="1"/>
    <col min="5897" max="6144" width="9" style="29"/>
    <col min="6145" max="6145" width="3.42578125" style="29" customWidth="1"/>
    <col min="6146" max="6146" width="30.28515625" style="29" customWidth="1"/>
    <col min="6147" max="6147" width="10.85546875" style="29" customWidth="1"/>
    <col min="6148" max="6150" width="6.5703125" style="29" customWidth="1"/>
    <col min="6151" max="6151" width="13.5703125" style="29" customWidth="1"/>
    <col min="6152" max="6152" width="10.140625" style="29" customWidth="1"/>
    <col min="6153" max="6400" width="9" style="29"/>
    <col min="6401" max="6401" width="3.42578125" style="29" customWidth="1"/>
    <col min="6402" max="6402" width="30.28515625" style="29" customWidth="1"/>
    <col min="6403" max="6403" width="10.85546875" style="29" customWidth="1"/>
    <col min="6404" max="6406" width="6.5703125" style="29" customWidth="1"/>
    <col min="6407" max="6407" width="13.5703125" style="29" customWidth="1"/>
    <col min="6408" max="6408" width="10.140625" style="29" customWidth="1"/>
    <col min="6409" max="6656" width="9" style="29"/>
    <col min="6657" max="6657" width="3.42578125" style="29" customWidth="1"/>
    <col min="6658" max="6658" width="30.28515625" style="29" customWidth="1"/>
    <col min="6659" max="6659" width="10.85546875" style="29" customWidth="1"/>
    <col min="6660" max="6662" width="6.5703125" style="29" customWidth="1"/>
    <col min="6663" max="6663" width="13.5703125" style="29" customWidth="1"/>
    <col min="6664" max="6664" width="10.140625" style="29" customWidth="1"/>
    <col min="6665" max="6912" width="9" style="29"/>
    <col min="6913" max="6913" width="3.42578125" style="29" customWidth="1"/>
    <col min="6914" max="6914" width="30.28515625" style="29" customWidth="1"/>
    <col min="6915" max="6915" width="10.85546875" style="29" customWidth="1"/>
    <col min="6916" max="6918" width="6.5703125" style="29" customWidth="1"/>
    <col min="6919" max="6919" width="13.5703125" style="29" customWidth="1"/>
    <col min="6920" max="6920" width="10.140625" style="29" customWidth="1"/>
    <col min="6921" max="7168" width="9" style="29"/>
    <col min="7169" max="7169" width="3.42578125" style="29" customWidth="1"/>
    <col min="7170" max="7170" width="30.28515625" style="29" customWidth="1"/>
    <col min="7171" max="7171" width="10.85546875" style="29" customWidth="1"/>
    <col min="7172" max="7174" width="6.5703125" style="29" customWidth="1"/>
    <col min="7175" max="7175" width="13.5703125" style="29" customWidth="1"/>
    <col min="7176" max="7176" width="10.140625" style="29" customWidth="1"/>
    <col min="7177" max="7424" width="9" style="29"/>
    <col min="7425" max="7425" width="3.42578125" style="29" customWidth="1"/>
    <col min="7426" max="7426" width="30.28515625" style="29" customWidth="1"/>
    <col min="7427" max="7427" width="10.85546875" style="29" customWidth="1"/>
    <col min="7428" max="7430" width="6.5703125" style="29" customWidth="1"/>
    <col min="7431" max="7431" width="13.5703125" style="29" customWidth="1"/>
    <col min="7432" max="7432" width="10.140625" style="29" customWidth="1"/>
    <col min="7433" max="7680" width="9" style="29"/>
    <col min="7681" max="7681" width="3.42578125" style="29" customWidth="1"/>
    <col min="7682" max="7682" width="30.28515625" style="29" customWidth="1"/>
    <col min="7683" max="7683" width="10.85546875" style="29" customWidth="1"/>
    <col min="7684" max="7686" width="6.5703125" style="29" customWidth="1"/>
    <col min="7687" max="7687" width="13.5703125" style="29" customWidth="1"/>
    <col min="7688" max="7688" width="10.140625" style="29" customWidth="1"/>
    <col min="7689" max="7936" width="9" style="29"/>
    <col min="7937" max="7937" width="3.42578125" style="29" customWidth="1"/>
    <col min="7938" max="7938" width="30.28515625" style="29" customWidth="1"/>
    <col min="7939" max="7939" width="10.85546875" style="29" customWidth="1"/>
    <col min="7940" max="7942" width="6.5703125" style="29" customWidth="1"/>
    <col min="7943" max="7943" width="13.5703125" style="29" customWidth="1"/>
    <col min="7944" max="7944" width="10.140625" style="29" customWidth="1"/>
    <col min="7945" max="8192" width="9" style="29"/>
    <col min="8193" max="8193" width="3.42578125" style="29" customWidth="1"/>
    <col min="8194" max="8194" width="30.28515625" style="29" customWidth="1"/>
    <col min="8195" max="8195" width="10.85546875" style="29" customWidth="1"/>
    <col min="8196" max="8198" width="6.5703125" style="29" customWidth="1"/>
    <col min="8199" max="8199" width="13.5703125" style="29" customWidth="1"/>
    <col min="8200" max="8200" width="10.140625" style="29" customWidth="1"/>
    <col min="8201" max="8448" width="9" style="29"/>
    <col min="8449" max="8449" width="3.42578125" style="29" customWidth="1"/>
    <col min="8450" max="8450" width="30.28515625" style="29" customWidth="1"/>
    <col min="8451" max="8451" width="10.85546875" style="29" customWidth="1"/>
    <col min="8452" max="8454" width="6.5703125" style="29" customWidth="1"/>
    <col min="8455" max="8455" width="13.5703125" style="29" customWidth="1"/>
    <col min="8456" max="8456" width="10.140625" style="29" customWidth="1"/>
    <col min="8457" max="8704" width="9" style="29"/>
    <col min="8705" max="8705" width="3.42578125" style="29" customWidth="1"/>
    <col min="8706" max="8706" width="30.28515625" style="29" customWidth="1"/>
    <col min="8707" max="8707" width="10.85546875" style="29" customWidth="1"/>
    <col min="8708" max="8710" width="6.5703125" style="29" customWidth="1"/>
    <col min="8711" max="8711" width="13.5703125" style="29" customWidth="1"/>
    <col min="8712" max="8712" width="10.140625" style="29" customWidth="1"/>
    <col min="8713" max="8960" width="9" style="29"/>
    <col min="8961" max="8961" width="3.42578125" style="29" customWidth="1"/>
    <col min="8962" max="8962" width="30.28515625" style="29" customWidth="1"/>
    <col min="8963" max="8963" width="10.85546875" style="29" customWidth="1"/>
    <col min="8964" max="8966" width="6.5703125" style="29" customWidth="1"/>
    <col min="8967" max="8967" width="13.5703125" style="29" customWidth="1"/>
    <col min="8968" max="8968" width="10.140625" style="29" customWidth="1"/>
    <col min="8969" max="9216" width="9" style="29"/>
    <col min="9217" max="9217" width="3.42578125" style="29" customWidth="1"/>
    <col min="9218" max="9218" width="30.28515625" style="29" customWidth="1"/>
    <col min="9219" max="9219" width="10.85546875" style="29" customWidth="1"/>
    <col min="9220" max="9222" width="6.5703125" style="29" customWidth="1"/>
    <col min="9223" max="9223" width="13.5703125" style="29" customWidth="1"/>
    <col min="9224" max="9224" width="10.140625" style="29" customWidth="1"/>
    <col min="9225" max="9472" width="9" style="29"/>
    <col min="9473" max="9473" width="3.42578125" style="29" customWidth="1"/>
    <col min="9474" max="9474" width="30.28515625" style="29" customWidth="1"/>
    <col min="9475" max="9475" width="10.85546875" style="29" customWidth="1"/>
    <col min="9476" max="9478" width="6.5703125" style="29" customWidth="1"/>
    <col min="9479" max="9479" width="13.5703125" style="29" customWidth="1"/>
    <col min="9480" max="9480" width="10.140625" style="29" customWidth="1"/>
    <col min="9481" max="9728" width="9" style="29"/>
    <col min="9729" max="9729" width="3.42578125" style="29" customWidth="1"/>
    <col min="9730" max="9730" width="30.28515625" style="29" customWidth="1"/>
    <col min="9731" max="9731" width="10.85546875" style="29" customWidth="1"/>
    <col min="9732" max="9734" width="6.5703125" style="29" customWidth="1"/>
    <col min="9735" max="9735" width="13.5703125" style="29" customWidth="1"/>
    <col min="9736" max="9736" width="10.140625" style="29" customWidth="1"/>
    <col min="9737" max="9984" width="9" style="29"/>
    <col min="9985" max="9985" width="3.42578125" style="29" customWidth="1"/>
    <col min="9986" max="9986" width="30.28515625" style="29" customWidth="1"/>
    <col min="9987" max="9987" width="10.85546875" style="29" customWidth="1"/>
    <col min="9988" max="9990" width="6.5703125" style="29" customWidth="1"/>
    <col min="9991" max="9991" width="13.5703125" style="29" customWidth="1"/>
    <col min="9992" max="9992" width="10.140625" style="29" customWidth="1"/>
    <col min="9993" max="10240" width="9" style="29"/>
    <col min="10241" max="10241" width="3.42578125" style="29" customWidth="1"/>
    <col min="10242" max="10242" width="30.28515625" style="29" customWidth="1"/>
    <col min="10243" max="10243" width="10.85546875" style="29" customWidth="1"/>
    <col min="10244" max="10246" width="6.5703125" style="29" customWidth="1"/>
    <col min="10247" max="10247" width="13.5703125" style="29" customWidth="1"/>
    <col min="10248" max="10248" width="10.140625" style="29" customWidth="1"/>
    <col min="10249" max="10496" width="9" style="29"/>
    <col min="10497" max="10497" width="3.42578125" style="29" customWidth="1"/>
    <col min="10498" max="10498" width="30.28515625" style="29" customWidth="1"/>
    <col min="10499" max="10499" width="10.85546875" style="29" customWidth="1"/>
    <col min="10500" max="10502" width="6.5703125" style="29" customWidth="1"/>
    <col min="10503" max="10503" width="13.5703125" style="29" customWidth="1"/>
    <col min="10504" max="10504" width="10.140625" style="29" customWidth="1"/>
    <col min="10505" max="10752" width="9" style="29"/>
    <col min="10753" max="10753" width="3.42578125" style="29" customWidth="1"/>
    <col min="10754" max="10754" width="30.28515625" style="29" customWidth="1"/>
    <col min="10755" max="10755" width="10.85546875" style="29" customWidth="1"/>
    <col min="10756" max="10758" width="6.5703125" style="29" customWidth="1"/>
    <col min="10759" max="10759" width="13.5703125" style="29" customWidth="1"/>
    <col min="10760" max="10760" width="10.140625" style="29" customWidth="1"/>
    <col min="10761" max="11008" width="9" style="29"/>
    <col min="11009" max="11009" width="3.42578125" style="29" customWidth="1"/>
    <col min="11010" max="11010" width="30.28515625" style="29" customWidth="1"/>
    <col min="11011" max="11011" width="10.85546875" style="29" customWidth="1"/>
    <col min="11012" max="11014" width="6.5703125" style="29" customWidth="1"/>
    <col min="11015" max="11015" width="13.5703125" style="29" customWidth="1"/>
    <col min="11016" max="11016" width="10.140625" style="29" customWidth="1"/>
    <col min="11017" max="11264" width="9" style="29"/>
    <col min="11265" max="11265" width="3.42578125" style="29" customWidth="1"/>
    <col min="11266" max="11266" width="30.28515625" style="29" customWidth="1"/>
    <col min="11267" max="11267" width="10.85546875" style="29" customWidth="1"/>
    <col min="11268" max="11270" width="6.5703125" style="29" customWidth="1"/>
    <col min="11271" max="11271" width="13.5703125" style="29" customWidth="1"/>
    <col min="11272" max="11272" width="10.140625" style="29" customWidth="1"/>
    <col min="11273" max="11520" width="9" style="29"/>
    <col min="11521" max="11521" width="3.42578125" style="29" customWidth="1"/>
    <col min="11522" max="11522" width="30.28515625" style="29" customWidth="1"/>
    <col min="11523" max="11523" width="10.85546875" style="29" customWidth="1"/>
    <col min="11524" max="11526" width="6.5703125" style="29" customWidth="1"/>
    <col min="11527" max="11527" width="13.5703125" style="29" customWidth="1"/>
    <col min="11528" max="11528" width="10.140625" style="29" customWidth="1"/>
    <col min="11529" max="11776" width="9" style="29"/>
    <col min="11777" max="11777" width="3.42578125" style="29" customWidth="1"/>
    <col min="11778" max="11778" width="30.28515625" style="29" customWidth="1"/>
    <col min="11779" max="11779" width="10.85546875" style="29" customWidth="1"/>
    <col min="11780" max="11782" width="6.5703125" style="29" customWidth="1"/>
    <col min="11783" max="11783" width="13.5703125" style="29" customWidth="1"/>
    <col min="11784" max="11784" width="10.140625" style="29" customWidth="1"/>
    <col min="11785" max="12032" width="9" style="29"/>
    <col min="12033" max="12033" width="3.42578125" style="29" customWidth="1"/>
    <col min="12034" max="12034" width="30.28515625" style="29" customWidth="1"/>
    <col min="12035" max="12035" width="10.85546875" style="29" customWidth="1"/>
    <col min="12036" max="12038" width="6.5703125" style="29" customWidth="1"/>
    <col min="12039" max="12039" width="13.5703125" style="29" customWidth="1"/>
    <col min="12040" max="12040" width="10.140625" style="29" customWidth="1"/>
    <col min="12041" max="12288" width="9" style="29"/>
    <col min="12289" max="12289" width="3.42578125" style="29" customWidth="1"/>
    <col min="12290" max="12290" width="30.28515625" style="29" customWidth="1"/>
    <col min="12291" max="12291" width="10.85546875" style="29" customWidth="1"/>
    <col min="12292" max="12294" width="6.5703125" style="29" customWidth="1"/>
    <col min="12295" max="12295" width="13.5703125" style="29" customWidth="1"/>
    <col min="12296" max="12296" width="10.140625" style="29" customWidth="1"/>
    <col min="12297" max="12544" width="9" style="29"/>
    <col min="12545" max="12545" width="3.42578125" style="29" customWidth="1"/>
    <col min="12546" max="12546" width="30.28515625" style="29" customWidth="1"/>
    <col min="12547" max="12547" width="10.85546875" style="29" customWidth="1"/>
    <col min="12548" max="12550" width="6.5703125" style="29" customWidth="1"/>
    <col min="12551" max="12551" width="13.5703125" style="29" customWidth="1"/>
    <col min="12552" max="12552" width="10.140625" style="29" customWidth="1"/>
    <col min="12553" max="12800" width="9" style="29"/>
    <col min="12801" max="12801" width="3.42578125" style="29" customWidth="1"/>
    <col min="12802" max="12802" width="30.28515625" style="29" customWidth="1"/>
    <col min="12803" max="12803" width="10.85546875" style="29" customWidth="1"/>
    <col min="12804" max="12806" width="6.5703125" style="29" customWidth="1"/>
    <col min="12807" max="12807" width="13.5703125" style="29" customWidth="1"/>
    <col min="12808" max="12808" width="10.140625" style="29" customWidth="1"/>
    <col min="12809" max="13056" width="9" style="29"/>
    <col min="13057" max="13057" width="3.42578125" style="29" customWidth="1"/>
    <col min="13058" max="13058" width="30.28515625" style="29" customWidth="1"/>
    <col min="13059" max="13059" width="10.85546875" style="29" customWidth="1"/>
    <col min="13060" max="13062" width="6.5703125" style="29" customWidth="1"/>
    <col min="13063" max="13063" width="13.5703125" style="29" customWidth="1"/>
    <col min="13064" max="13064" width="10.140625" style="29" customWidth="1"/>
    <col min="13065" max="13312" width="9" style="29"/>
    <col min="13313" max="13313" width="3.42578125" style="29" customWidth="1"/>
    <col min="13314" max="13314" width="30.28515625" style="29" customWidth="1"/>
    <col min="13315" max="13315" width="10.85546875" style="29" customWidth="1"/>
    <col min="13316" max="13318" width="6.5703125" style="29" customWidth="1"/>
    <col min="13319" max="13319" width="13.5703125" style="29" customWidth="1"/>
    <col min="13320" max="13320" width="10.140625" style="29" customWidth="1"/>
    <col min="13321" max="13568" width="9" style="29"/>
    <col min="13569" max="13569" width="3.42578125" style="29" customWidth="1"/>
    <col min="13570" max="13570" width="30.28515625" style="29" customWidth="1"/>
    <col min="13571" max="13571" width="10.85546875" style="29" customWidth="1"/>
    <col min="13572" max="13574" width="6.5703125" style="29" customWidth="1"/>
    <col min="13575" max="13575" width="13.5703125" style="29" customWidth="1"/>
    <col min="13576" max="13576" width="10.140625" style="29" customWidth="1"/>
    <col min="13577" max="13824" width="9" style="29"/>
    <col min="13825" max="13825" width="3.42578125" style="29" customWidth="1"/>
    <col min="13826" max="13826" width="30.28515625" style="29" customWidth="1"/>
    <col min="13827" max="13827" width="10.85546875" style="29" customWidth="1"/>
    <col min="13828" max="13830" width="6.5703125" style="29" customWidth="1"/>
    <col min="13831" max="13831" width="13.5703125" style="29" customWidth="1"/>
    <col min="13832" max="13832" width="10.140625" style="29" customWidth="1"/>
    <col min="13833" max="14080" width="9" style="29"/>
    <col min="14081" max="14081" width="3.42578125" style="29" customWidth="1"/>
    <col min="14082" max="14082" width="30.28515625" style="29" customWidth="1"/>
    <col min="14083" max="14083" width="10.85546875" style="29" customWidth="1"/>
    <col min="14084" max="14086" width="6.5703125" style="29" customWidth="1"/>
    <col min="14087" max="14087" width="13.5703125" style="29" customWidth="1"/>
    <col min="14088" max="14088" width="10.140625" style="29" customWidth="1"/>
    <col min="14089" max="14336" width="9" style="29"/>
    <col min="14337" max="14337" width="3.42578125" style="29" customWidth="1"/>
    <col min="14338" max="14338" width="30.28515625" style="29" customWidth="1"/>
    <col min="14339" max="14339" width="10.85546875" style="29" customWidth="1"/>
    <col min="14340" max="14342" width="6.5703125" style="29" customWidth="1"/>
    <col min="14343" max="14343" width="13.5703125" style="29" customWidth="1"/>
    <col min="14344" max="14344" width="10.140625" style="29" customWidth="1"/>
    <col min="14345" max="14592" width="9" style="29"/>
    <col min="14593" max="14593" width="3.42578125" style="29" customWidth="1"/>
    <col min="14594" max="14594" width="30.28515625" style="29" customWidth="1"/>
    <col min="14595" max="14595" width="10.85546875" style="29" customWidth="1"/>
    <col min="14596" max="14598" width="6.5703125" style="29" customWidth="1"/>
    <col min="14599" max="14599" width="13.5703125" style="29" customWidth="1"/>
    <col min="14600" max="14600" width="10.140625" style="29" customWidth="1"/>
    <col min="14601" max="14848" width="9" style="29"/>
    <col min="14849" max="14849" width="3.42578125" style="29" customWidth="1"/>
    <col min="14850" max="14850" width="30.28515625" style="29" customWidth="1"/>
    <col min="14851" max="14851" width="10.85546875" style="29" customWidth="1"/>
    <col min="14852" max="14854" width="6.5703125" style="29" customWidth="1"/>
    <col min="14855" max="14855" width="13.5703125" style="29" customWidth="1"/>
    <col min="14856" max="14856" width="10.140625" style="29" customWidth="1"/>
    <col min="14857" max="15104" width="9" style="29"/>
    <col min="15105" max="15105" width="3.42578125" style="29" customWidth="1"/>
    <col min="15106" max="15106" width="30.28515625" style="29" customWidth="1"/>
    <col min="15107" max="15107" width="10.85546875" style="29" customWidth="1"/>
    <col min="15108" max="15110" width="6.5703125" style="29" customWidth="1"/>
    <col min="15111" max="15111" width="13.5703125" style="29" customWidth="1"/>
    <col min="15112" max="15112" width="10.140625" style="29" customWidth="1"/>
    <col min="15113" max="15360" width="9" style="29"/>
    <col min="15361" max="15361" width="3.42578125" style="29" customWidth="1"/>
    <col min="15362" max="15362" width="30.28515625" style="29" customWidth="1"/>
    <col min="15363" max="15363" width="10.85546875" style="29" customWidth="1"/>
    <col min="15364" max="15366" width="6.5703125" style="29" customWidth="1"/>
    <col min="15367" max="15367" width="13.5703125" style="29" customWidth="1"/>
    <col min="15368" max="15368" width="10.140625" style="29" customWidth="1"/>
    <col min="15369" max="15616" width="9" style="29"/>
    <col min="15617" max="15617" width="3.42578125" style="29" customWidth="1"/>
    <col min="15618" max="15618" width="30.28515625" style="29" customWidth="1"/>
    <col min="15619" max="15619" width="10.85546875" style="29" customWidth="1"/>
    <col min="15620" max="15622" width="6.5703125" style="29" customWidth="1"/>
    <col min="15623" max="15623" width="13.5703125" style="29" customWidth="1"/>
    <col min="15624" max="15624" width="10.140625" style="29" customWidth="1"/>
    <col min="15625" max="15872" width="9" style="29"/>
    <col min="15873" max="15873" width="3.42578125" style="29" customWidth="1"/>
    <col min="15874" max="15874" width="30.28515625" style="29" customWidth="1"/>
    <col min="15875" max="15875" width="10.85546875" style="29" customWidth="1"/>
    <col min="15876" max="15878" width="6.5703125" style="29" customWidth="1"/>
    <col min="15879" max="15879" width="13.5703125" style="29" customWidth="1"/>
    <col min="15880" max="15880" width="10.140625" style="29" customWidth="1"/>
    <col min="15881" max="16128" width="9" style="29"/>
    <col min="16129" max="16129" width="3.42578125" style="29" customWidth="1"/>
    <col min="16130" max="16130" width="30.28515625" style="29" customWidth="1"/>
    <col min="16131" max="16131" width="10.85546875" style="29" customWidth="1"/>
    <col min="16132" max="16134" width="6.5703125" style="29" customWidth="1"/>
    <col min="16135" max="16135" width="13.5703125" style="29" customWidth="1"/>
    <col min="16136" max="16136" width="10.140625" style="29" customWidth="1"/>
    <col min="16137" max="16384" width="9" style="29"/>
  </cols>
  <sheetData>
    <row r="1" spans="1:10">
      <c r="A1" s="38" t="s">
        <v>0</v>
      </c>
      <c r="H1" s="49" t="s">
        <v>84</v>
      </c>
    </row>
    <row r="2" spans="1:10">
      <c r="A2" s="39" t="s">
        <v>85</v>
      </c>
      <c r="B2" s="38" t="s">
        <v>86</v>
      </c>
    </row>
    <row r="3" spans="1:10">
      <c r="A3" s="39" t="s">
        <v>87</v>
      </c>
      <c r="B3" s="38" t="s">
        <v>420</v>
      </c>
    </row>
    <row r="4" spans="1:10" ht="54.75" customHeight="1">
      <c r="A4" s="638" t="s">
        <v>88</v>
      </c>
      <c r="B4" s="638"/>
      <c r="C4" s="638"/>
      <c r="D4" s="638"/>
      <c r="E4" s="638"/>
      <c r="F4" s="638"/>
      <c r="G4" s="638"/>
      <c r="H4" s="638"/>
    </row>
    <row r="5" spans="1:10" ht="18.75">
      <c r="A5" s="633" t="s">
        <v>312</v>
      </c>
      <c r="B5" s="633"/>
      <c r="C5" s="633"/>
      <c r="D5" s="633"/>
      <c r="E5" s="633"/>
      <c r="F5" s="633"/>
      <c r="G5" s="633"/>
      <c r="H5" s="633"/>
      <c r="I5" s="50"/>
    </row>
    <row r="6" spans="1:10" ht="23.25" customHeight="1">
      <c r="A6" s="29" t="s">
        <v>309</v>
      </c>
      <c r="C6" s="51"/>
      <c r="D6" s="51"/>
      <c r="E6" s="51"/>
      <c r="F6" s="51"/>
      <c r="G6" s="52"/>
      <c r="H6" s="51"/>
    </row>
    <row r="7" spans="1:10" ht="56.25" customHeight="1">
      <c r="A7" s="40" t="s">
        <v>74</v>
      </c>
      <c r="B7" s="40" t="s">
        <v>75</v>
      </c>
      <c r="C7" s="40" t="s">
        <v>76</v>
      </c>
      <c r="D7" s="40" t="s">
        <v>89</v>
      </c>
      <c r="E7" s="40" t="s">
        <v>77</v>
      </c>
      <c r="F7" s="40" t="s">
        <v>90</v>
      </c>
      <c r="G7" s="40" t="s">
        <v>91</v>
      </c>
      <c r="H7" s="40" t="s">
        <v>58</v>
      </c>
    </row>
    <row r="8" spans="1:10">
      <c r="A8" s="54">
        <v>1</v>
      </c>
      <c r="B8" s="222" t="s">
        <v>92</v>
      </c>
      <c r="C8" s="220"/>
      <c r="D8" s="220"/>
      <c r="E8" s="220"/>
      <c r="F8" s="220"/>
      <c r="G8" s="220"/>
      <c r="H8" s="220"/>
    </row>
    <row r="9" spans="1:10">
      <c r="A9" s="55">
        <v>2</v>
      </c>
      <c r="B9" s="56" t="s">
        <v>93</v>
      </c>
      <c r="C9" s="56" t="s">
        <v>364</v>
      </c>
      <c r="D9" s="238">
        <v>5</v>
      </c>
      <c r="E9" s="238">
        <v>2</v>
      </c>
      <c r="F9" s="238">
        <v>1.5</v>
      </c>
      <c r="G9" s="239">
        <f>D9*F9*E9</f>
        <v>15</v>
      </c>
      <c r="H9" s="249"/>
    </row>
    <row r="10" spans="1:10">
      <c r="A10" s="54">
        <v>3</v>
      </c>
      <c r="B10" s="41" t="s">
        <v>82</v>
      </c>
      <c r="C10" s="41"/>
      <c r="D10" s="41"/>
      <c r="E10" s="41"/>
      <c r="F10" s="223"/>
      <c r="G10" s="125"/>
      <c r="H10" s="41"/>
    </row>
    <row r="11" spans="1:10">
      <c r="A11" s="55">
        <v>4</v>
      </c>
      <c r="B11" s="115" t="s">
        <v>227</v>
      </c>
      <c r="C11" s="115" t="s">
        <v>364</v>
      </c>
      <c r="D11" s="115">
        <v>1</v>
      </c>
      <c r="E11" s="115">
        <v>10</v>
      </c>
      <c r="F11" s="116">
        <v>18</v>
      </c>
      <c r="G11" s="117">
        <v>18</v>
      </c>
      <c r="H11" s="115"/>
    </row>
    <row r="12" spans="1:10">
      <c r="A12" s="54">
        <v>5</v>
      </c>
      <c r="B12" s="251" t="s">
        <v>83</v>
      </c>
      <c r="C12" s="53"/>
      <c r="D12" s="119"/>
      <c r="E12" s="53"/>
      <c r="F12" s="120"/>
      <c r="G12" s="121"/>
      <c r="H12" s="352"/>
    </row>
    <row r="13" spans="1:10">
      <c r="A13" s="55">
        <v>6</v>
      </c>
      <c r="B13" s="56" t="s">
        <v>83</v>
      </c>
      <c r="C13" s="56" t="s">
        <v>367</v>
      </c>
      <c r="D13" s="122">
        <v>1</v>
      </c>
      <c r="E13" s="56">
        <v>10</v>
      </c>
      <c r="F13" s="123">
        <v>2.5</v>
      </c>
      <c r="G13" s="124">
        <f>D13*F13</f>
        <v>2.5</v>
      </c>
      <c r="H13" s="352"/>
    </row>
    <row r="14" spans="1:10">
      <c r="A14" s="227"/>
      <c r="B14" s="639" t="s">
        <v>19</v>
      </c>
      <c r="C14" s="639"/>
      <c r="D14" s="639"/>
      <c r="E14" s="639"/>
      <c r="F14" s="639"/>
      <c r="G14" s="228">
        <f>SUM(G8:G13)</f>
        <v>35.5</v>
      </c>
      <c r="H14" s="58"/>
    </row>
    <row r="15" spans="1:10">
      <c r="A15" s="29" t="s">
        <v>229</v>
      </c>
      <c r="B15" s="224"/>
      <c r="C15" s="224"/>
      <c r="D15" s="224"/>
      <c r="E15" s="224"/>
      <c r="F15" s="224"/>
      <c r="G15" s="225"/>
      <c r="H15" s="226"/>
      <c r="J15" s="78">
        <f>G14+G19+G28</f>
        <v>104</v>
      </c>
    </row>
    <row r="16" spans="1:10" ht="47.25">
      <c r="A16" s="40" t="s">
        <v>74</v>
      </c>
      <c r="B16" s="40" t="s">
        <v>75</v>
      </c>
      <c r="C16" s="40" t="s">
        <v>76</v>
      </c>
      <c r="D16" s="40" t="s">
        <v>89</v>
      </c>
      <c r="E16" s="40" t="s">
        <v>77</v>
      </c>
      <c r="F16" s="40" t="s">
        <v>90</v>
      </c>
      <c r="G16" s="40" t="s">
        <v>91</v>
      </c>
      <c r="H16" s="40" t="s">
        <v>58</v>
      </c>
    </row>
    <row r="17" spans="1:8">
      <c r="A17" s="221">
        <v>1</v>
      </c>
      <c r="B17" s="222" t="s">
        <v>92</v>
      </c>
      <c r="C17" s="220"/>
      <c r="D17" s="220"/>
      <c r="E17" s="220"/>
      <c r="F17" s="220"/>
      <c r="G17" s="220"/>
      <c r="H17" s="220"/>
    </row>
    <row r="18" spans="1:8">
      <c r="A18" s="221">
        <v>2</v>
      </c>
      <c r="B18" s="42" t="s">
        <v>94</v>
      </c>
      <c r="C18" s="42" t="s">
        <v>365</v>
      </c>
      <c r="D18" s="236">
        <v>8</v>
      </c>
      <c r="E18" s="236">
        <v>2</v>
      </c>
      <c r="F18" s="236">
        <v>1.5</v>
      </c>
      <c r="G18" s="237">
        <f>D18*F18*E18</f>
        <v>24</v>
      </c>
      <c r="H18" s="220"/>
    </row>
    <row r="19" spans="1:8">
      <c r="A19" s="57"/>
      <c r="B19" s="640" t="s">
        <v>19</v>
      </c>
      <c r="C19" s="639"/>
      <c r="D19" s="639"/>
      <c r="E19" s="639"/>
      <c r="F19" s="641"/>
      <c r="G19" s="80">
        <f>SUM(G17:G18)</f>
        <v>24</v>
      </c>
      <c r="H19" s="58"/>
    </row>
    <row r="20" spans="1:8">
      <c r="A20" s="29" t="s">
        <v>228</v>
      </c>
      <c r="B20" s="224"/>
      <c r="C20" s="224"/>
      <c r="D20" s="224"/>
      <c r="E20" s="224"/>
      <c r="F20" s="224"/>
      <c r="G20" s="225"/>
      <c r="H20" s="226"/>
    </row>
    <row r="21" spans="1:8" ht="47.25">
      <c r="A21" s="40" t="s">
        <v>74</v>
      </c>
      <c r="B21" s="40" t="s">
        <v>75</v>
      </c>
      <c r="C21" s="40" t="s">
        <v>76</v>
      </c>
      <c r="D21" s="40" t="s">
        <v>89</v>
      </c>
      <c r="E21" s="40" t="s">
        <v>77</v>
      </c>
      <c r="F21" s="40" t="s">
        <v>90</v>
      </c>
      <c r="G21" s="40" t="s">
        <v>91</v>
      </c>
      <c r="H21" s="40" t="s">
        <v>58</v>
      </c>
    </row>
    <row r="22" spans="1:8">
      <c r="A22" s="221">
        <v>1</v>
      </c>
      <c r="B22" s="222" t="s">
        <v>92</v>
      </c>
      <c r="C22" s="220"/>
      <c r="D22" s="220"/>
      <c r="E22" s="220"/>
      <c r="F22" s="220"/>
      <c r="G22" s="220"/>
      <c r="H22" s="220"/>
    </row>
    <row r="23" spans="1:8">
      <c r="A23" s="249">
        <v>2</v>
      </c>
      <c r="B23" s="250" t="s">
        <v>94</v>
      </c>
      <c r="C23" s="56" t="s">
        <v>366</v>
      </c>
      <c r="D23" s="238">
        <v>8</v>
      </c>
      <c r="E23" s="238">
        <v>2</v>
      </c>
      <c r="F23" s="238">
        <v>1.5</v>
      </c>
      <c r="G23" s="239">
        <f>D23*F23*E23</f>
        <v>24</v>
      </c>
      <c r="H23" s="249"/>
    </row>
    <row r="24" spans="1:8">
      <c r="A24" s="59">
        <v>3</v>
      </c>
      <c r="B24" s="41" t="s">
        <v>82</v>
      </c>
      <c r="C24" s="548"/>
      <c r="D24" s="549"/>
      <c r="E24" s="549"/>
      <c r="F24" s="549"/>
      <c r="G24" s="550"/>
      <c r="H24" s="538"/>
    </row>
    <row r="25" spans="1:8">
      <c r="A25" s="114">
        <v>4</v>
      </c>
      <c r="B25" s="115" t="s">
        <v>227</v>
      </c>
      <c r="C25" s="352" t="s">
        <v>364</v>
      </c>
      <c r="D25" s="547">
        <v>1</v>
      </c>
      <c r="E25" s="547">
        <v>10</v>
      </c>
      <c r="F25" s="547">
        <v>18</v>
      </c>
      <c r="G25" s="353">
        <v>18</v>
      </c>
      <c r="H25" s="318"/>
    </row>
    <row r="26" spans="1:8">
      <c r="A26" s="118">
        <v>5</v>
      </c>
      <c r="B26" s="548" t="s">
        <v>83</v>
      </c>
      <c r="C26" s="548"/>
      <c r="D26" s="549"/>
      <c r="E26" s="549"/>
      <c r="F26" s="549"/>
      <c r="G26" s="550"/>
      <c r="H26" s="538"/>
    </row>
    <row r="27" spans="1:8">
      <c r="A27" s="55">
        <v>6</v>
      </c>
      <c r="B27" s="250" t="s">
        <v>83</v>
      </c>
      <c r="C27" s="250" t="s">
        <v>367</v>
      </c>
      <c r="D27" s="547">
        <v>1</v>
      </c>
      <c r="E27" s="547">
        <v>10</v>
      </c>
      <c r="F27" s="547">
        <v>2.5</v>
      </c>
      <c r="G27" s="353">
        <v>2.5</v>
      </c>
      <c r="H27" s="318"/>
    </row>
    <row r="28" spans="1:8" ht="20.25" customHeight="1">
      <c r="A28" s="57"/>
      <c r="B28" s="640" t="s">
        <v>19</v>
      </c>
      <c r="C28" s="639"/>
      <c r="D28" s="639"/>
      <c r="E28" s="639"/>
      <c r="F28" s="641"/>
      <c r="G28" s="80">
        <f>SUM(G22:G27)</f>
        <v>44.5</v>
      </c>
      <c r="H28" s="58"/>
    </row>
    <row r="30" spans="1:8">
      <c r="D30" s="637" t="str">
        <f>CANAM!D25</f>
        <v>Nam Định, ngày      tháng      năm 2020</v>
      </c>
      <c r="E30" s="637"/>
      <c r="F30" s="637"/>
      <c r="G30" s="637"/>
      <c r="H30" s="637"/>
    </row>
    <row r="31" spans="1:8">
      <c r="A31" s="631" t="s">
        <v>451</v>
      </c>
      <c r="B31" s="631"/>
      <c r="C31" s="631" t="s">
        <v>448</v>
      </c>
      <c r="D31" s="631"/>
      <c r="E31" s="631"/>
      <c r="F31" s="631" t="s">
        <v>416</v>
      </c>
      <c r="G31" s="631"/>
      <c r="H31" s="631"/>
    </row>
    <row r="37" spans="1:8">
      <c r="A37" s="631" t="s">
        <v>449</v>
      </c>
      <c r="B37" s="631"/>
      <c r="C37" s="631" t="s">
        <v>68</v>
      </c>
      <c r="D37" s="631"/>
      <c r="E37" s="631"/>
      <c r="F37" s="631" t="s">
        <v>308</v>
      </c>
      <c r="G37" s="631"/>
      <c r="H37" s="631"/>
    </row>
  </sheetData>
  <mergeCells count="12">
    <mergeCell ref="A4:H4"/>
    <mergeCell ref="A5:H5"/>
    <mergeCell ref="B14:F14"/>
    <mergeCell ref="A37:B37"/>
    <mergeCell ref="C37:E37"/>
    <mergeCell ref="F37:H37"/>
    <mergeCell ref="B19:F19"/>
    <mergeCell ref="B28:F28"/>
    <mergeCell ref="A31:B31"/>
    <mergeCell ref="C31:E31"/>
    <mergeCell ref="F31:H31"/>
    <mergeCell ref="D30:H30"/>
  </mergeCells>
  <pageMargins left="0.33" right="0.2" top="0.78" bottom="0.61" header="0.52" footer="0.43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A4" zoomScaleNormal="100" workbookViewId="0">
      <selection activeCell="D6" sqref="D6:D7"/>
    </sheetView>
  </sheetViews>
  <sheetFormatPr defaultRowHeight="15"/>
  <cols>
    <col min="1" max="1" width="6.7109375" style="393" customWidth="1"/>
    <col min="2" max="2" width="29.140625" style="393" customWidth="1"/>
    <col min="3" max="3" width="14.28515625" style="393" bestFit="1" customWidth="1"/>
    <col min="4" max="4" width="7" style="393" customWidth="1"/>
    <col min="5" max="5" width="7.140625" style="393" customWidth="1"/>
    <col min="6" max="6" width="4.5703125" style="393" customWidth="1"/>
    <col min="7" max="7" width="6.7109375" style="393" customWidth="1"/>
    <col min="8" max="8" width="6.85546875" style="393" customWidth="1"/>
    <col min="9" max="9" width="7.28515625" style="393" customWidth="1"/>
    <col min="10" max="10" width="9.28515625" style="393" customWidth="1"/>
    <col min="11" max="11" width="10.28515625" style="393" customWidth="1"/>
    <col min="12" max="12" width="9.85546875" style="393" customWidth="1"/>
    <col min="13" max="13" width="9.28515625" style="393" customWidth="1"/>
    <col min="14" max="22" width="9.140625" style="393" customWidth="1"/>
    <col min="23" max="23" width="7.5703125" style="393" customWidth="1"/>
    <col min="24" max="24" width="6" style="393" customWidth="1"/>
    <col min="25" max="25" width="3.7109375" style="393" customWidth="1"/>
    <col min="26" max="27" width="9.140625" style="393" customWidth="1"/>
    <col min="28" max="243" width="9.140625" style="393"/>
    <col min="244" max="244" width="4" style="393" customWidth="1"/>
    <col min="245" max="245" width="39.7109375" style="393" customWidth="1"/>
    <col min="246" max="246" width="28.140625" style="393" customWidth="1"/>
    <col min="247" max="247" width="6.7109375" style="393" customWidth="1"/>
    <col min="248" max="250" width="0" style="393" hidden="1" customWidth="1"/>
    <col min="251" max="251" width="9" style="393" customWidth="1"/>
    <col min="252" max="252" width="11.7109375" style="393" customWidth="1"/>
    <col min="253" max="253" width="10.7109375" style="393" customWidth="1"/>
    <col min="254" max="254" width="10.28515625" style="393" customWidth="1"/>
    <col min="255" max="255" width="16" style="393" customWidth="1"/>
    <col min="256" max="258" width="0" style="393" hidden="1" customWidth="1"/>
    <col min="259" max="259" width="13.7109375" style="393" customWidth="1"/>
    <col min="260" max="260" width="11" style="393" customWidth="1"/>
    <col min="261" max="261" width="10.85546875" style="393" customWidth="1"/>
    <col min="262" max="262" width="10.28515625" style="393" customWidth="1"/>
    <col min="263" max="263" width="10.85546875" style="393" customWidth="1"/>
    <col min="264" max="264" width="12.28515625" style="393" customWidth="1"/>
    <col min="265" max="265" width="11" style="393" customWidth="1"/>
    <col min="266" max="266" width="11" style="393" bestFit="1" customWidth="1"/>
    <col min="267" max="267" width="25.140625" style="393" customWidth="1"/>
    <col min="268" max="268" width="28.28515625" style="393" customWidth="1"/>
    <col min="269" max="499" width="9.140625" style="393"/>
    <col min="500" max="500" width="4" style="393" customWidth="1"/>
    <col min="501" max="501" width="39.7109375" style="393" customWidth="1"/>
    <col min="502" max="502" width="28.140625" style="393" customWidth="1"/>
    <col min="503" max="503" width="6.7109375" style="393" customWidth="1"/>
    <col min="504" max="506" width="0" style="393" hidden="1" customWidth="1"/>
    <col min="507" max="507" width="9" style="393" customWidth="1"/>
    <col min="508" max="508" width="11.7109375" style="393" customWidth="1"/>
    <col min="509" max="509" width="10.7109375" style="393" customWidth="1"/>
    <col min="510" max="510" width="10.28515625" style="393" customWidth="1"/>
    <col min="511" max="511" width="16" style="393" customWidth="1"/>
    <col min="512" max="514" width="0" style="393" hidden="1" customWidth="1"/>
    <col min="515" max="515" width="13.7109375" style="393" customWidth="1"/>
    <col min="516" max="516" width="11" style="393" customWidth="1"/>
    <col min="517" max="517" width="10.85546875" style="393" customWidth="1"/>
    <col min="518" max="518" width="10.28515625" style="393" customWidth="1"/>
    <col min="519" max="519" width="10.85546875" style="393" customWidth="1"/>
    <col min="520" max="520" width="12.28515625" style="393" customWidth="1"/>
    <col min="521" max="521" width="11" style="393" customWidth="1"/>
    <col min="522" max="522" width="11" style="393" bestFit="1" customWidth="1"/>
    <col min="523" max="523" width="25.140625" style="393" customWidth="1"/>
    <col min="524" max="524" width="28.28515625" style="393" customWidth="1"/>
    <col min="525" max="755" width="9.140625" style="393"/>
    <col min="756" max="756" width="4" style="393" customWidth="1"/>
    <col min="757" max="757" width="39.7109375" style="393" customWidth="1"/>
    <col min="758" max="758" width="28.140625" style="393" customWidth="1"/>
    <col min="759" max="759" width="6.7109375" style="393" customWidth="1"/>
    <col min="760" max="762" width="0" style="393" hidden="1" customWidth="1"/>
    <col min="763" max="763" width="9" style="393" customWidth="1"/>
    <col min="764" max="764" width="11.7109375" style="393" customWidth="1"/>
    <col min="765" max="765" width="10.7109375" style="393" customWidth="1"/>
    <col min="766" max="766" width="10.28515625" style="393" customWidth="1"/>
    <col min="767" max="767" width="16" style="393" customWidth="1"/>
    <col min="768" max="770" width="0" style="393" hidden="1" customWidth="1"/>
    <col min="771" max="771" width="13.7109375" style="393" customWidth="1"/>
    <col min="772" max="772" width="11" style="393" customWidth="1"/>
    <col min="773" max="773" width="10.85546875" style="393" customWidth="1"/>
    <col min="774" max="774" width="10.28515625" style="393" customWidth="1"/>
    <col min="775" max="775" width="10.85546875" style="393" customWidth="1"/>
    <col min="776" max="776" width="12.28515625" style="393" customWidth="1"/>
    <col min="777" max="777" width="11" style="393" customWidth="1"/>
    <col min="778" max="778" width="11" style="393" bestFit="1" customWidth="1"/>
    <col min="779" max="779" width="25.140625" style="393" customWidth="1"/>
    <col min="780" max="780" width="28.28515625" style="393" customWidth="1"/>
    <col min="781" max="1011" width="9.140625" style="393"/>
    <col min="1012" max="1012" width="4" style="393" customWidth="1"/>
    <col min="1013" max="1013" width="39.7109375" style="393" customWidth="1"/>
    <col min="1014" max="1014" width="28.140625" style="393" customWidth="1"/>
    <col min="1015" max="1015" width="6.7109375" style="393" customWidth="1"/>
    <col min="1016" max="1018" width="0" style="393" hidden="1" customWidth="1"/>
    <col min="1019" max="1019" width="9" style="393" customWidth="1"/>
    <col min="1020" max="1020" width="11.7109375" style="393" customWidth="1"/>
    <col min="1021" max="1021" width="10.7109375" style="393" customWidth="1"/>
    <col min="1022" max="1022" width="10.28515625" style="393" customWidth="1"/>
    <col min="1023" max="1023" width="16" style="393" customWidth="1"/>
    <col min="1024" max="1026" width="0" style="393" hidden="1" customWidth="1"/>
    <col min="1027" max="1027" width="13.7109375" style="393" customWidth="1"/>
    <col min="1028" max="1028" width="11" style="393" customWidth="1"/>
    <col min="1029" max="1029" width="10.85546875" style="393" customWidth="1"/>
    <col min="1030" max="1030" width="10.28515625" style="393" customWidth="1"/>
    <col min="1031" max="1031" width="10.85546875" style="393" customWidth="1"/>
    <col min="1032" max="1032" width="12.28515625" style="393" customWidth="1"/>
    <col min="1033" max="1033" width="11" style="393" customWidth="1"/>
    <col min="1034" max="1034" width="11" style="393" bestFit="1" customWidth="1"/>
    <col min="1035" max="1035" width="25.140625" style="393" customWidth="1"/>
    <col min="1036" max="1036" width="28.28515625" style="393" customWidth="1"/>
    <col min="1037" max="1267" width="9.140625" style="393"/>
    <col min="1268" max="1268" width="4" style="393" customWidth="1"/>
    <col min="1269" max="1269" width="39.7109375" style="393" customWidth="1"/>
    <col min="1270" max="1270" width="28.140625" style="393" customWidth="1"/>
    <col min="1271" max="1271" width="6.7109375" style="393" customWidth="1"/>
    <col min="1272" max="1274" width="0" style="393" hidden="1" customWidth="1"/>
    <col min="1275" max="1275" width="9" style="393" customWidth="1"/>
    <col min="1276" max="1276" width="11.7109375" style="393" customWidth="1"/>
    <col min="1277" max="1277" width="10.7109375" style="393" customWidth="1"/>
    <col min="1278" max="1278" width="10.28515625" style="393" customWidth="1"/>
    <col min="1279" max="1279" width="16" style="393" customWidth="1"/>
    <col min="1280" max="1282" width="0" style="393" hidden="1" customWidth="1"/>
    <col min="1283" max="1283" width="13.7109375" style="393" customWidth="1"/>
    <col min="1284" max="1284" width="11" style="393" customWidth="1"/>
    <col min="1285" max="1285" width="10.85546875" style="393" customWidth="1"/>
    <col min="1286" max="1286" width="10.28515625" style="393" customWidth="1"/>
    <col min="1287" max="1287" width="10.85546875" style="393" customWidth="1"/>
    <col min="1288" max="1288" width="12.28515625" style="393" customWidth="1"/>
    <col min="1289" max="1289" width="11" style="393" customWidth="1"/>
    <col min="1290" max="1290" width="11" style="393" bestFit="1" customWidth="1"/>
    <col min="1291" max="1291" width="25.140625" style="393" customWidth="1"/>
    <col min="1292" max="1292" width="28.28515625" style="393" customWidth="1"/>
    <col min="1293" max="1523" width="9.140625" style="393"/>
    <col min="1524" max="1524" width="4" style="393" customWidth="1"/>
    <col min="1525" max="1525" width="39.7109375" style="393" customWidth="1"/>
    <col min="1526" max="1526" width="28.140625" style="393" customWidth="1"/>
    <col min="1527" max="1527" width="6.7109375" style="393" customWidth="1"/>
    <col min="1528" max="1530" width="0" style="393" hidden="1" customWidth="1"/>
    <col min="1531" max="1531" width="9" style="393" customWidth="1"/>
    <col min="1532" max="1532" width="11.7109375" style="393" customWidth="1"/>
    <col min="1533" max="1533" width="10.7109375" style="393" customWidth="1"/>
    <col min="1534" max="1534" width="10.28515625" style="393" customWidth="1"/>
    <col min="1535" max="1535" width="16" style="393" customWidth="1"/>
    <col min="1536" max="1538" width="0" style="393" hidden="1" customWidth="1"/>
    <col min="1539" max="1539" width="13.7109375" style="393" customWidth="1"/>
    <col min="1540" max="1540" width="11" style="393" customWidth="1"/>
    <col min="1541" max="1541" width="10.85546875" style="393" customWidth="1"/>
    <col min="1542" max="1542" width="10.28515625" style="393" customWidth="1"/>
    <col min="1543" max="1543" width="10.85546875" style="393" customWidth="1"/>
    <col min="1544" max="1544" width="12.28515625" style="393" customWidth="1"/>
    <col min="1545" max="1545" width="11" style="393" customWidth="1"/>
    <col min="1546" max="1546" width="11" style="393" bestFit="1" customWidth="1"/>
    <col min="1547" max="1547" width="25.140625" style="393" customWidth="1"/>
    <col min="1548" max="1548" width="28.28515625" style="393" customWidth="1"/>
    <col min="1549" max="1779" width="9.140625" style="393"/>
    <col min="1780" max="1780" width="4" style="393" customWidth="1"/>
    <col min="1781" max="1781" width="39.7109375" style="393" customWidth="1"/>
    <col min="1782" max="1782" width="28.140625" style="393" customWidth="1"/>
    <col min="1783" max="1783" width="6.7109375" style="393" customWidth="1"/>
    <col min="1784" max="1786" width="0" style="393" hidden="1" customWidth="1"/>
    <col min="1787" max="1787" width="9" style="393" customWidth="1"/>
    <col min="1788" max="1788" width="11.7109375" style="393" customWidth="1"/>
    <col min="1789" max="1789" width="10.7109375" style="393" customWidth="1"/>
    <col min="1790" max="1790" width="10.28515625" style="393" customWidth="1"/>
    <col min="1791" max="1791" width="16" style="393" customWidth="1"/>
    <col min="1792" max="1794" width="0" style="393" hidden="1" customWidth="1"/>
    <col min="1795" max="1795" width="13.7109375" style="393" customWidth="1"/>
    <col min="1796" max="1796" width="11" style="393" customWidth="1"/>
    <col min="1797" max="1797" width="10.85546875" style="393" customWidth="1"/>
    <col min="1798" max="1798" width="10.28515625" style="393" customWidth="1"/>
    <col min="1799" max="1799" width="10.85546875" style="393" customWidth="1"/>
    <col min="1800" max="1800" width="12.28515625" style="393" customWidth="1"/>
    <col min="1801" max="1801" width="11" style="393" customWidth="1"/>
    <col min="1802" max="1802" width="11" style="393" bestFit="1" customWidth="1"/>
    <col min="1803" max="1803" width="25.140625" style="393" customWidth="1"/>
    <col min="1804" max="1804" width="28.28515625" style="393" customWidth="1"/>
    <col min="1805" max="2035" width="9.140625" style="393"/>
    <col min="2036" max="2036" width="4" style="393" customWidth="1"/>
    <col min="2037" max="2037" width="39.7109375" style="393" customWidth="1"/>
    <col min="2038" max="2038" width="28.140625" style="393" customWidth="1"/>
    <col min="2039" max="2039" width="6.7109375" style="393" customWidth="1"/>
    <col min="2040" max="2042" width="0" style="393" hidden="1" customWidth="1"/>
    <col min="2043" max="2043" width="9" style="393" customWidth="1"/>
    <col min="2044" max="2044" width="11.7109375" style="393" customWidth="1"/>
    <col min="2045" max="2045" width="10.7109375" style="393" customWidth="1"/>
    <col min="2046" max="2046" width="10.28515625" style="393" customWidth="1"/>
    <col min="2047" max="2047" width="16" style="393" customWidth="1"/>
    <col min="2048" max="2050" width="0" style="393" hidden="1" customWidth="1"/>
    <col min="2051" max="2051" width="13.7109375" style="393" customWidth="1"/>
    <col min="2052" max="2052" width="11" style="393" customWidth="1"/>
    <col min="2053" max="2053" width="10.85546875" style="393" customWidth="1"/>
    <col min="2054" max="2054" width="10.28515625" style="393" customWidth="1"/>
    <col min="2055" max="2055" width="10.85546875" style="393" customWidth="1"/>
    <col min="2056" max="2056" width="12.28515625" style="393" customWidth="1"/>
    <col min="2057" max="2057" width="11" style="393" customWidth="1"/>
    <col min="2058" max="2058" width="11" style="393" bestFit="1" customWidth="1"/>
    <col min="2059" max="2059" width="25.140625" style="393" customWidth="1"/>
    <col min="2060" max="2060" width="28.28515625" style="393" customWidth="1"/>
    <col min="2061" max="2291" width="9.140625" style="393"/>
    <col min="2292" max="2292" width="4" style="393" customWidth="1"/>
    <col min="2293" max="2293" width="39.7109375" style="393" customWidth="1"/>
    <col min="2294" max="2294" width="28.140625" style="393" customWidth="1"/>
    <col min="2295" max="2295" width="6.7109375" style="393" customWidth="1"/>
    <col min="2296" max="2298" width="0" style="393" hidden="1" customWidth="1"/>
    <col min="2299" max="2299" width="9" style="393" customWidth="1"/>
    <col min="2300" max="2300" width="11.7109375" style="393" customWidth="1"/>
    <col min="2301" max="2301" width="10.7109375" style="393" customWidth="1"/>
    <col min="2302" max="2302" width="10.28515625" style="393" customWidth="1"/>
    <col min="2303" max="2303" width="16" style="393" customWidth="1"/>
    <col min="2304" max="2306" width="0" style="393" hidden="1" customWidth="1"/>
    <col min="2307" max="2307" width="13.7109375" style="393" customWidth="1"/>
    <col min="2308" max="2308" width="11" style="393" customWidth="1"/>
    <col min="2309" max="2309" width="10.85546875" style="393" customWidth="1"/>
    <col min="2310" max="2310" width="10.28515625" style="393" customWidth="1"/>
    <col min="2311" max="2311" width="10.85546875" style="393" customWidth="1"/>
    <col min="2312" max="2312" width="12.28515625" style="393" customWidth="1"/>
    <col min="2313" max="2313" width="11" style="393" customWidth="1"/>
    <col min="2314" max="2314" width="11" style="393" bestFit="1" customWidth="1"/>
    <col min="2315" max="2315" width="25.140625" style="393" customWidth="1"/>
    <col min="2316" max="2316" width="28.28515625" style="393" customWidth="1"/>
    <col min="2317" max="2547" width="9.140625" style="393"/>
    <col min="2548" max="2548" width="4" style="393" customWidth="1"/>
    <col min="2549" max="2549" width="39.7109375" style="393" customWidth="1"/>
    <col min="2550" max="2550" width="28.140625" style="393" customWidth="1"/>
    <col min="2551" max="2551" width="6.7109375" style="393" customWidth="1"/>
    <col min="2552" max="2554" width="0" style="393" hidden="1" customWidth="1"/>
    <col min="2555" max="2555" width="9" style="393" customWidth="1"/>
    <col min="2556" max="2556" width="11.7109375" style="393" customWidth="1"/>
    <col min="2557" max="2557" width="10.7109375" style="393" customWidth="1"/>
    <col min="2558" max="2558" width="10.28515625" style="393" customWidth="1"/>
    <col min="2559" max="2559" width="16" style="393" customWidth="1"/>
    <col min="2560" max="2562" width="0" style="393" hidden="1" customWidth="1"/>
    <col min="2563" max="2563" width="13.7109375" style="393" customWidth="1"/>
    <col min="2564" max="2564" width="11" style="393" customWidth="1"/>
    <col min="2565" max="2565" width="10.85546875" style="393" customWidth="1"/>
    <col min="2566" max="2566" width="10.28515625" style="393" customWidth="1"/>
    <col min="2567" max="2567" width="10.85546875" style="393" customWidth="1"/>
    <col min="2568" max="2568" width="12.28515625" style="393" customWidth="1"/>
    <col min="2569" max="2569" width="11" style="393" customWidth="1"/>
    <col min="2570" max="2570" width="11" style="393" bestFit="1" customWidth="1"/>
    <col min="2571" max="2571" width="25.140625" style="393" customWidth="1"/>
    <col min="2572" max="2572" width="28.28515625" style="393" customWidth="1"/>
    <col min="2573" max="2803" width="9.140625" style="393"/>
    <col min="2804" max="2804" width="4" style="393" customWidth="1"/>
    <col min="2805" max="2805" width="39.7109375" style="393" customWidth="1"/>
    <col min="2806" max="2806" width="28.140625" style="393" customWidth="1"/>
    <col min="2807" max="2807" width="6.7109375" style="393" customWidth="1"/>
    <col min="2808" max="2810" width="0" style="393" hidden="1" customWidth="1"/>
    <col min="2811" max="2811" width="9" style="393" customWidth="1"/>
    <col min="2812" max="2812" width="11.7109375" style="393" customWidth="1"/>
    <col min="2813" max="2813" width="10.7109375" style="393" customWidth="1"/>
    <col min="2814" max="2814" width="10.28515625" style="393" customWidth="1"/>
    <col min="2815" max="2815" width="16" style="393" customWidth="1"/>
    <col min="2816" max="2818" width="0" style="393" hidden="1" customWidth="1"/>
    <col min="2819" max="2819" width="13.7109375" style="393" customWidth="1"/>
    <col min="2820" max="2820" width="11" style="393" customWidth="1"/>
    <col min="2821" max="2821" width="10.85546875" style="393" customWidth="1"/>
    <col min="2822" max="2822" width="10.28515625" style="393" customWidth="1"/>
    <col min="2823" max="2823" width="10.85546875" style="393" customWidth="1"/>
    <col min="2824" max="2824" width="12.28515625" style="393" customWidth="1"/>
    <col min="2825" max="2825" width="11" style="393" customWidth="1"/>
    <col min="2826" max="2826" width="11" style="393" bestFit="1" customWidth="1"/>
    <col min="2827" max="2827" width="25.140625" style="393" customWidth="1"/>
    <col min="2828" max="2828" width="28.28515625" style="393" customWidth="1"/>
    <col min="2829" max="3059" width="9.140625" style="393"/>
    <col min="3060" max="3060" width="4" style="393" customWidth="1"/>
    <col min="3061" max="3061" width="39.7109375" style="393" customWidth="1"/>
    <col min="3062" max="3062" width="28.140625" style="393" customWidth="1"/>
    <col min="3063" max="3063" width="6.7109375" style="393" customWidth="1"/>
    <col min="3064" max="3066" width="0" style="393" hidden="1" customWidth="1"/>
    <col min="3067" max="3067" width="9" style="393" customWidth="1"/>
    <col min="3068" max="3068" width="11.7109375" style="393" customWidth="1"/>
    <col min="3069" max="3069" width="10.7109375" style="393" customWidth="1"/>
    <col min="3070" max="3070" width="10.28515625" style="393" customWidth="1"/>
    <col min="3071" max="3071" width="16" style="393" customWidth="1"/>
    <col min="3072" max="3074" width="0" style="393" hidden="1" customWidth="1"/>
    <col min="3075" max="3075" width="13.7109375" style="393" customWidth="1"/>
    <col min="3076" max="3076" width="11" style="393" customWidth="1"/>
    <col min="3077" max="3077" width="10.85546875" style="393" customWidth="1"/>
    <col min="3078" max="3078" width="10.28515625" style="393" customWidth="1"/>
    <col min="3079" max="3079" width="10.85546875" style="393" customWidth="1"/>
    <col min="3080" max="3080" width="12.28515625" style="393" customWidth="1"/>
    <col min="3081" max="3081" width="11" style="393" customWidth="1"/>
    <col min="3082" max="3082" width="11" style="393" bestFit="1" customWidth="1"/>
    <col min="3083" max="3083" width="25.140625" style="393" customWidth="1"/>
    <col min="3084" max="3084" width="28.28515625" style="393" customWidth="1"/>
    <col min="3085" max="3315" width="9.140625" style="393"/>
    <col min="3316" max="3316" width="4" style="393" customWidth="1"/>
    <col min="3317" max="3317" width="39.7109375" style="393" customWidth="1"/>
    <col min="3318" max="3318" width="28.140625" style="393" customWidth="1"/>
    <col min="3319" max="3319" width="6.7109375" style="393" customWidth="1"/>
    <col min="3320" max="3322" width="0" style="393" hidden="1" customWidth="1"/>
    <col min="3323" max="3323" width="9" style="393" customWidth="1"/>
    <col min="3324" max="3324" width="11.7109375" style="393" customWidth="1"/>
    <col min="3325" max="3325" width="10.7109375" style="393" customWidth="1"/>
    <col min="3326" max="3326" width="10.28515625" style="393" customWidth="1"/>
    <col min="3327" max="3327" width="16" style="393" customWidth="1"/>
    <col min="3328" max="3330" width="0" style="393" hidden="1" customWidth="1"/>
    <col min="3331" max="3331" width="13.7109375" style="393" customWidth="1"/>
    <col min="3332" max="3332" width="11" style="393" customWidth="1"/>
    <col min="3333" max="3333" width="10.85546875" style="393" customWidth="1"/>
    <col min="3334" max="3334" width="10.28515625" style="393" customWidth="1"/>
    <col min="3335" max="3335" width="10.85546875" style="393" customWidth="1"/>
    <col min="3336" max="3336" width="12.28515625" style="393" customWidth="1"/>
    <col min="3337" max="3337" width="11" style="393" customWidth="1"/>
    <col min="3338" max="3338" width="11" style="393" bestFit="1" customWidth="1"/>
    <col min="3339" max="3339" width="25.140625" style="393" customWidth="1"/>
    <col min="3340" max="3340" width="28.28515625" style="393" customWidth="1"/>
    <col min="3341" max="3571" width="9.140625" style="393"/>
    <col min="3572" max="3572" width="4" style="393" customWidth="1"/>
    <col min="3573" max="3573" width="39.7109375" style="393" customWidth="1"/>
    <col min="3574" max="3574" width="28.140625" style="393" customWidth="1"/>
    <col min="3575" max="3575" width="6.7109375" style="393" customWidth="1"/>
    <col min="3576" max="3578" width="0" style="393" hidden="1" customWidth="1"/>
    <col min="3579" max="3579" width="9" style="393" customWidth="1"/>
    <col min="3580" max="3580" width="11.7109375" style="393" customWidth="1"/>
    <col min="3581" max="3581" width="10.7109375" style="393" customWidth="1"/>
    <col min="3582" max="3582" width="10.28515625" style="393" customWidth="1"/>
    <col min="3583" max="3583" width="16" style="393" customWidth="1"/>
    <col min="3584" max="3586" width="0" style="393" hidden="1" customWidth="1"/>
    <col min="3587" max="3587" width="13.7109375" style="393" customWidth="1"/>
    <col min="3588" max="3588" width="11" style="393" customWidth="1"/>
    <col min="3589" max="3589" width="10.85546875" style="393" customWidth="1"/>
    <col min="3590" max="3590" width="10.28515625" style="393" customWidth="1"/>
    <col min="3591" max="3591" width="10.85546875" style="393" customWidth="1"/>
    <col min="3592" max="3592" width="12.28515625" style="393" customWidth="1"/>
    <col min="3593" max="3593" width="11" style="393" customWidth="1"/>
    <col min="3594" max="3594" width="11" style="393" bestFit="1" customWidth="1"/>
    <col min="3595" max="3595" width="25.140625" style="393" customWidth="1"/>
    <col min="3596" max="3596" width="28.28515625" style="393" customWidth="1"/>
    <col min="3597" max="3827" width="9.140625" style="393"/>
    <col min="3828" max="3828" width="4" style="393" customWidth="1"/>
    <col min="3829" max="3829" width="39.7109375" style="393" customWidth="1"/>
    <col min="3830" max="3830" width="28.140625" style="393" customWidth="1"/>
    <col min="3831" max="3831" width="6.7109375" style="393" customWidth="1"/>
    <col min="3832" max="3834" width="0" style="393" hidden="1" customWidth="1"/>
    <col min="3835" max="3835" width="9" style="393" customWidth="1"/>
    <col min="3836" max="3836" width="11.7109375" style="393" customWidth="1"/>
    <col min="3837" max="3837" width="10.7109375" style="393" customWidth="1"/>
    <col min="3838" max="3838" width="10.28515625" style="393" customWidth="1"/>
    <col min="3839" max="3839" width="16" style="393" customWidth="1"/>
    <col min="3840" max="3842" width="0" style="393" hidden="1" customWidth="1"/>
    <col min="3843" max="3843" width="13.7109375" style="393" customWidth="1"/>
    <col min="3844" max="3844" width="11" style="393" customWidth="1"/>
    <col min="3845" max="3845" width="10.85546875" style="393" customWidth="1"/>
    <col min="3846" max="3846" width="10.28515625" style="393" customWidth="1"/>
    <col min="3847" max="3847" width="10.85546875" style="393" customWidth="1"/>
    <col min="3848" max="3848" width="12.28515625" style="393" customWidth="1"/>
    <col min="3849" max="3849" width="11" style="393" customWidth="1"/>
    <col min="3850" max="3850" width="11" style="393" bestFit="1" customWidth="1"/>
    <col min="3851" max="3851" width="25.140625" style="393" customWidth="1"/>
    <col min="3852" max="3852" width="28.28515625" style="393" customWidth="1"/>
    <col min="3853" max="4083" width="9.140625" style="393"/>
    <col min="4084" max="4084" width="4" style="393" customWidth="1"/>
    <col min="4085" max="4085" width="39.7109375" style="393" customWidth="1"/>
    <col min="4086" max="4086" width="28.140625" style="393" customWidth="1"/>
    <col min="4087" max="4087" width="6.7109375" style="393" customWidth="1"/>
    <col min="4088" max="4090" width="0" style="393" hidden="1" customWidth="1"/>
    <col min="4091" max="4091" width="9" style="393" customWidth="1"/>
    <col min="4092" max="4092" width="11.7109375" style="393" customWidth="1"/>
    <col min="4093" max="4093" width="10.7109375" style="393" customWidth="1"/>
    <col min="4094" max="4094" width="10.28515625" style="393" customWidth="1"/>
    <col min="4095" max="4095" width="16" style="393" customWidth="1"/>
    <col min="4096" max="4098" width="0" style="393" hidden="1" customWidth="1"/>
    <col min="4099" max="4099" width="13.7109375" style="393" customWidth="1"/>
    <col min="4100" max="4100" width="11" style="393" customWidth="1"/>
    <col min="4101" max="4101" width="10.85546875" style="393" customWidth="1"/>
    <col min="4102" max="4102" width="10.28515625" style="393" customWidth="1"/>
    <col min="4103" max="4103" width="10.85546875" style="393" customWidth="1"/>
    <col min="4104" max="4104" width="12.28515625" style="393" customWidth="1"/>
    <col min="4105" max="4105" width="11" style="393" customWidth="1"/>
    <col min="4106" max="4106" width="11" style="393" bestFit="1" customWidth="1"/>
    <col min="4107" max="4107" width="25.140625" style="393" customWidth="1"/>
    <col min="4108" max="4108" width="28.28515625" style="393" customWidth="1"/>
    <col min="4109" max="4339" width="9.140625" style="393"/>
    <col min="4340" max="4340" width="4" style="393" customWidth="1"/>
    <col min="4341" max="4341" width="39.7109375" style="393" customWidth="1"/>
    <col min="4342" max="4342" width="28.140625" style="393" customWidth="1"/>
    <col min="4343" max="4343" width="6.7109375" style="393" customWidth="1"/>
    <col min="4344" max="4346" width="0" style="393" hidden="1" customWidth="1"/>
    <col min="4347" max="4347" width="9" style="393" customWidth="1"/>
    <col min="4348" max="4348" width="11.7109375" style="393" customWidth="1"/>
    <col min="4349" max="4349" width="10.7109375" style="393" customWidth="1"/>
    <col min="4350" max="4350" width="10.28515625" style="393" customWidth="1"/>
    <col min="4351" max="4351" width="16" style="393" customWidth="1"/>
    <col min="4352" max="4354" width="0" style="393" hidden="1" customWidth="1"/>
    <col min="4355" max="4355" width="13.7109375" style="393" customWidth="1"/>
    <col min="4356" max="4356" width="11" style="393" customWidth="1"/>
    <col min="4357" max="4357" width="10.85546875" style="393" customWidth="1"/>
    <col min="4358" max="4358" width="10.28515625" style="393" customWidth="1"/>
    <col min="4359" max="4359" width="10.85546875" style="393" customWidth="1"/>
    <col min="4360" max="4360" width="12.28515625" style="393" customWidth="1"/>
    <col min="4361" max="4361" width="11" style="393" customWidth="1"/>
    <col min="4362" max="4362" width="11" style="393" bestFit="1" customWidth="1"/>
    <col min="4363" max="4363" width="25.140625" style="393" customWidth="1"/>
    <col min="4364" max="4364" width="28.28515625" style="393" customWidth="1"/>
    <col min="4365" max="4595" width="9.140625" style="393"/>
    <col min="4596" max="4596" width="4" style="393" customWidth="1"/>
    <col min="4597" max="4597" width="39.7109375" style="393" customWidth="1"/>
    <col min="4598" max="4598" width="28.140625" style="393" customWidth="1"/>
    <col min="4599" max="4599" width="6.7109375" style="393" customWidth="1"/>
    <col min="4600" max="4602" width="0" style="393" hidden="1" customWidth="1"/>
    <col min="4603" max="4603" width="9" style="393" customWidth="1"/>
    <col min="4604" max="4604" width="11.7109375" style="393" customWidth="1"/>
    <col min="4605" max="4605" width="10.7109375" style="393" customWidth="1"/>
    <col min="4606" max="4606" width="10.28515625" style="393" customWidth="1"/>
    <col min="4607" max="4607" width="16" style="393" customWidth="1"/>
    <col min="4608" max="4610" width="0" style="393" hidden="1" customWidth="1"/>
    <col min="4611" max="4611" width="13.7109375" style="393" customWidth="1"/>
    <col min="4612" max="4612" width="11" style="393" customWidth="1"/>
    <col min="4613" max="4613" width="10.85546875" style="393" customWidth="1"/>
    <col min="4614" max="4614" width="10.28515625" style="393" customWidth="1"/>
    <col min="4615" max="4615" width="10.85546875" style="393" customWidth="1"/>
    <col min="4616" max="4616" width="12.28515625" style="393" customWidth="1"/>
    <col min="4617" max="4617" width="11" style="393" customWidth="1"/>
    <col min="4618" max="4618" width="11" style="393" bestFit="1" customWidth="1"/>
    <col min="4619" max="4619" width="25.140625" style="393" customWidth="1"/>
    <col min="4620" max="4620" width="28.28515625" style="393" customWidth="1"/>
    <col min="4621" max="4851" width="9.140625" style="393"/>
    <col min="4852" max="4852" width="4" style="393" customWidth="1"/>
    <col min="4853" max="4853" width="39.7109375" style="393" customWidth="1"/>
    <col min="4854" max="4854" width="28.140625" style="393" customWidth="1"/>
    <col min="4855" max="4855" width="6.7109375" style="393" customWidth="1"/>
    <col min="4856" max="4858" width="0" style="393" hidden="1" customWidth="1"/>
    <col min="4859" max="4859" width="9" style="393" customWidth="1"/>
    <col min="4860" max="4860" width="11.7109375" style="393" customWidth="1"/>
    <col min="4861" max="4861" width="10.7109375" style="393" customWidth="1"/>
    <col min="4862" max="4862" width="10.28515625" style="393" customWidth="1"/>
    <col min="4863" max="4863" width="16" style="393" customWidth="1"/>
    <col min="4864" max="4866" width="0" style="393" hidden="1" customWidth="1"/>
    <col min="4867" max="4867" width="13.7109375" style="393" customWidth="1"/>
    <col min="4868" max="4868" width="11" style="393" customWidth="1"/>
    <col min="4869" max="4869" width="10.85546875" style="393" customWidth="1"/>
    <col min="4870" max="4870" width="10.28515625" style="393" customWidth="1"/>
    <col min="4871" max="4871" width="10.85546875" style="393" customWidth="1"/>
    <col min="4872" max="4872" width="12.28515625" style="393" customWidth="1"/>
    <col min="4873" max="4873" width="11" style="393" customWidth="1"/>
    <col min="4874" max="4874" width="11" style="393" bestFit="1" customWidth="1"/>
    <col min="4875" max="4875" width="25.140625" style="393" customWidth="1"/>
    <col min="4876" max="4876" width="28.28515625" style="393" customWidth="1"/>
    <col min="4877" max="5107" width="9.140625" style="393"/>
    <col min="5108" max="5108" width="4" style="393" customWidth="1"/>
    <col min="5109" max="5109" width="39.7109375" style="393" customWidth="1"/>
    <col min="5110" max="5110" width="28.140625" style="393" customWidth="1"/>
    <col min="5111" max="5111" width="6.7109375" style="393" customWidth="1"/>
    <col min="5112" max="5114" width="0" style="393" hidden="1" customWidth="1"/>
    <col min="5115" max="5115" width="9" style="393" customWidth="1"/>
    <col min="5116" max="5116" width="11.7109375" style="393" customWidth="1"/>
    <col min="5117" max="5117" width="10.7109375" style="393" customWidth="1"/>
    <col min="5118" max="5118" width="10.28515625" style="393" customWidth="1"/>
    <col min="5119" max="5119" width="16" style="393" customWidth="1"/>
    <col min="5120" max="5122" width="0" style="393" hidden="1" customWidth="1"/>
    <col min="5123" max="5123" width="13.7109375" style="393" customWidth="1"/>
    <col min="5124" max="5124" width="11" style="393" customWidth="1"/>
    <col min="5125" max="5125" width="10.85546875" style="393" customWidth="1"/>
    <col min="5126" max="5126" width="10.28515625" style="393" customWidth="1"/>
    <col min="5127" max="5127" width="10.85546875" style="393" customWidth="1"/>
    <col min="5128" max="5128" width="12.28515625" style="393" customWidth="1"/>
    <col min="5129" max="5129" width="11" style="393" customWidth="1"/>
    <col min="5130" max="5130" width="11" style="393" bestFit="1" customWidth="1"/>
    <col min="5131" max="5131" width="25.140625" style="393" customWidth="1"/>
    <col min="5132" max="5132" width="28.28515625" style="393" customWidth="1"/>
    <col min="5133" max="5363" width="9.140625" style="393"/>
    <col min="5364" max="5364" width="4" style="393" customWidth="1"/>
    <col min="5365" max="5365" width="39.7109375" style="393" customWidth="1"/>
    <col min="5366" max="5366" width="28.140625" style="393" customWidth="1"/>
    <col min="5367" max="5367" width="6.7109375" style="393" customWidth="1"/>
    <col min="5368" max="5370" width="0" style="393" hidden="1" customWidth="1"/>
    <col min="5371" max="5371" width="9" style="393" customWidth="1"/>
    <col min="5372" max="5372" width="11.7109375" style="393" customWidth="1"/>
    <col min="5373" max="5373" width="10.7109375" style="393" customWidth="1"/>
    <col min="5374" max="5374" width="10.28515625" style="393" customWidth="1"/>
    <col min="5375" max="5375" width="16" style="393" customWidth="1"/>
    <col min="5376" max="5378" width="0" style="393" hidden="1" customWidth="1"/>
    <col min="5379" max="5379" width="13.7109375" style="393" customWidth="1"/>
    <col min="5380" max="5380" width="11" style="393" customWidth="1"/>
    <col min="5381" max="5381" width="10.85546875" style="393" customWidth="1"/>
    <col min="5382" max="5382" width="10.28515625" style="393" customWidth="1"/>
    <col min="5383" max="5383" width="10.85546875" style="393" customWidth="1"/>
    <col min="5384" max="5384" width="12.28515625" style="393" customWidth="1"/>
    <col min="5385" max="5385" width="11" style="393" customWidth="1"/>
    <col min="5386" max="5386" width="11" style="393" bestFit="1" customWidth="1"/>
    <col min="5387" max="5387" width="25.140625" style="393" customWidth="1"/>
    <col min="5388" max="5388" width="28.28515625" style="393" customWidth="1"/>
    <col min="5389" max="5619" width="9.140625" style="393"/>
    <col min="5620" max="5620" width="4" style="393" customWidth="1"/>
    <col min="5621" max="5621" width="39.7109375" style="393" customWidth="1"/>
    <col min="5622" max="5622" width="28.140625" style="393" customWidth="1"/>
    <col min="5623" max="5623" width="6.7109375" style="393" customWidth="1"/>
    <col min="5624" max="5626" width="0" style="393" hidden="1" customWidth="1"/>
    <col min="5627" max="5627" width="9" style="393" customWidth="1"/>
    <col min="5628" max="5628" width="11.7109375" style="393" customWidth="1"/>
    <col min="5629" max="5629" width="10.7109375" style="393" customWidth="1"/>
    <col min="5630" max="5630" width="10.28515625" style="393" customWidth="1"/>
    <col min="5631" max="5631" width="16" style="393" customWidth="1"/>
    <col min="5632" max="5634" width="0" style="393" hidden="1" customWidth="1"/>
    <col min="5635" max="5635" width="13.7109375" style="393" customWidth="1"/>
    <col min="5636" max="5636" width="11" style="393" customWidth="1"/>
    <col min="5637" max="5637" width="10.85546875" style="393" customWidth="1"/>
    <col min="5638" max="5638" width="10.28515625" style="393" customWidth="1"/>
    <col min="5639" max="5639" width="10.85546875" style="393" customWidth="1"/>
    <col min="5640" max="5640" width="12.28515625" style="393" customWidth="1"/>
    <col min="5641" max="5641" width="11" style="393" customWidth="1"/>
    <col min="5642" max="5642" width="11" style="393" bestFit="1" customWidth="1"/>
    <col min="5643" max="5643" width="25.140625" style="393" customWidth="1"/>
    <col min="5644" max="5644" width="28.28515625" style="393" customWidth="1"/>
    <col min="5645" max="5875" width="9.140625" style="393"/>
    <col min="5876" max="5876" width="4" style="393" customWidth="1"/>
    <col min="5877" max="5877" width="39.7109375" style="393" customWidth="1"/>
    <col min="5878" max="5878" width="28.140625" style="393" customWidth="1"/>
    <col min="5879" max="5879" width="6.7109375" style="393" customWidth="1"/>
    <col min="5880" max="5882" width="0" style="393" hidden="1" customWidth="1"/>
    <col min="5883" max="5883" width="9" style="393" customWidth="1"/>
    <col min="5884" max="5884" width="11.7109375" style="393" customWidth="1"/>
    <col min="5885" max="5885" width="10.7109375" style="393" customWidth="1"/>
    <col min="5886" max="5886" width="10.28515625" style="393" customWidth="1"/>
    <col min="5887" max="5887" width="16" style="393" customWidth="1"/>
    <col min="5888" max="5890" width="0" style="393" hidden="1" customWidth="1"/>
    <col min="5891" max="5891" width="13.7109375" style="393" customWidth="1"/>
    <col min="5892" max="5892" width="11" style="393" customWidth="1"/>
    <col min="5893" max="5893" width="10.85546875" style="393" customWidth="1"/>
    <col min="5894" max="5894" width="10.28515625" style="393" customWidth="1"/>
    <col min="5895" max="5895" width="10.85546875" style="393" customWidth="1"/>
    <col min="5896" max="5896" width="12.28515625" style="393" customWidth="1"/>
    <col min="5897" max="5897" width="11" style="393" customWidth="1"/>
    <col min="5898" max="5898" width="11" style="393" bestFit="1" customWidth="1"/>
    <col min="5899" max="5899" width="25.140625" style="393" customWidth="1"/>
    <col min="5900" max="5900" width="28.28515625" style="393" customWidth="1"/>
    <col min="5901" max="6131" width="9.140625" style="393"/>
    <col min="6132" max="6132" width="4" style="393" customWidth="1"/>
    <col min="6133" max="6133" width="39.7109375" style="393" customWidth="1"/>
    <col min="6134" max="6134" width="28.140625" style="393" customWidth="1"/>
    <col min="6135" max="6135" width="6.7109375" style="393" customWidth="1"/>
    <col min="6136" max="6138" width="0" style="393" hidden="1" customWidth="1"/>
    <col min="6139" max="6139" width="9" style="393" customWidth="1"/>
    <col min="6140" max="6140" width="11.7109375" style="393" customWidth="1"/>
    <col min="6141" max="6141" width="10.7109375" style="393" customWidth="1"/>
    <col min="6142" max="6142" width="10.28515625" style="393" customWidth="1"/>
    <col min="6143" max="6143" width="16" style="393" customWidth="1"/>
    <col min="6144" max="6146" width="0" style="393" hidden="1" customWidth="1"/>
    <col min="6147" max="6147" width="13.7109375" style="393" customWidth="1"/>
    <col min="6148" max="6148" width="11" style="393" customWidth="1"/>
    <col min="6149" max="6149" width="10.85546875" style="393" customWidth="1"/>
    <col min="6150" max="6150" width="10.28515625" style="393" customWidth="1"/>
    <col min="6151" max="6151" width="10.85546875" style="393" customWidth="1"/>
    <col min="6152" max="6152" width="12.28515625" style="393" customWidth="1"/>
    <col min="6153" max="6153" width="11" style="393" customWidth="1"/>
    <col min="6154" max="6154" width="11" style="393" bestFit="1" customWidth="1"/>
    <col min="6155" max="6155" width="25.140625" style="393" customWidth="1"/>
    <col min="6156" max="6156" width="28.28515625" style="393" customWidth="1"/>
    <col min="6157" max="6387" width="9.140625" style="393"/>
    <col min="6388" max="6388" width="4" style="393" customWidth="1"/>
    <col min="6389" max="6389" width="39.7109375" style="393" customWidth="1"/>
    <col min="6390" max="6390" width="28.140625" style="393" customWidth="1"/>
    <col min="6391" max="6391" width="6.7109375" style="393" customWidth="1"/>
    <col min="6392" max="6394" width="0" style="393" hidden="1" customWidth="1"/>
    <col min="6395" max="6395" width="9" style="393" customWidth="1"/>
    <col min="6396" max="6396" width="11.7109375" style="393" customWidth="1"/>
    <col min="6397" max="6397" width="10.7109375" style="393" customWidth="1"/>
    <col min="6398" max="6398" width="10.28515625" style="393" customWidth="1"/>
    <col min="6399" max="6399" width="16" style="393" customWidth="1"/>
    <col min="6400" max="6402" width="0" style="393" hidden="1" customWidth="1"/>
    <col min="6403" max="6403" width="13.7109375" style="393" customWidth="1"/>
    <col min="6404" max="6404" width="11" style="393" customWidth="1"/>
    <col min="6405" max="6405" width="10.85546875" style="393" customWidth="1"/>
    <col min="6406" max="6406" width="10.28515625" style="393" customWidth="1"/>
    <col min="6407" max="6407" width="10.85546875" style="393" customWidth="1"/>
    <col min="6408" max="6408" width="12.28515625" style="393" customWidth="1"/>
    <col min="6409" max="6409" width="11" style="393" customWidth="1"/>
    <col min="6410" max="6410" width="11" style="393" bestFit="1" customWidth="1"/>
    <col min="6411" max="6411" width="25.140625" style="393" customWidth="1"/>
    <col min="6412" max="6412" width="28.28515625" style="393" customWidth="1"/>
    <col min="6413" max="6643" width="9.140625" style="393"/>
    <col min="6644" max="6644" width="4" style="393" customWidth="1"/>
    <col min="6645" max="6645" width="39.7109375" style="393" customWidth="1"/>
    <col min="6646" max="6646" width="28.140625" style="393" customWidth="1"/>
    <col min="6647" max="6647" width="6.7109375" style="393" customWidth="1"/>
    <col min="6648" max="6650" width="0" style="393" hidden="1" customWidth="1"/>
    <col min="6651" max="6651" width="9" style="393" customWidth="1"/>
    <col min="6652" max="6652" width="11.7109375" style="393" customWidth="1"/>
    <col min="6653" max="6653" width="10.7109375" style="393" customWidth="1"/>
    <col min="6654" max="6654" width="10.28515625" style="393" customWidth="1"/>
    <col min="6655" max="6655" width="16" style="393" customWidth="1"/>
    <col min="6656" max="6658" width="0" style="393" hidden="1" customWidth="1"/>
    <col min="6659" max="6659" width="13.7109375" style="393" customWidth="1"/>
    <col min="6660" max="6660" width="11" style="393" customWidth="1"/>
    <col min="6661" max="6661" width="10.85546875" style="393" customWidth="1"/>
    <col min="6662" max="6662" width="10.28515625" style="393" customWidth="1"/>
    <col min="6663" max="6663" width="10.85546875" style="393" customWidth="1"/>
    <col min="6664" max="6664" width="12.28515625" style="393" customWidth="1"/>
    <col min="6665" max="6665" width="11" style="393" customWidth="1"/>
    <col min="6666" max="6666" width="11" style="393" bestFit="1" customWidth="1"/>
    <col min="6667" max="6667" width="25.140625" style="393" customWidth="1"/>
    <col min="6668" max="6668" width="28.28515625" style="393" customWidth="1"/>
    <col min="6669" max="6899" width="9.140625" style="393"/>
    <col min="6900" max="6900" width="4" style="393" customWidth="1"/>
    <col min="6901" max="6901" width="39.7109375" style="393" customWidth="1"/>
    <col min="6902" max="6902" width="28.140625" style="393" customWidth="1"/>
    <col min="6903" max="6903" width="6.7109375" style="393" customWidth="1"/>
    <col min="6904" max="6906" width="0" style="393" hidden="1" customWidth="1"/>
    <col min="6907" max="6907" width="9" style="393" customWidth="1"/>
    <col min="6908" max="6908" width="11.7109375" style="393" customWidth="1"/>
    <col min="6909" max="6909" width="10.7109375" style="393" customWidth="1"/>
    <col min="6910" max="6910" width="10.28515625" style="393" customWidth="1"/>
    <col min="6911" max="6911" width="16" style="393" customWidth="1"/>
    <col min="6912" max="6914" width="0" style="393" hidden="1" customWidth="1"/>
    <col min="6915" max="6915" width="13.7109375" style="393" customWidth="1"/>
    <col min="6916" max="6916" width="11" style="393" customWidth="1"/>
    <col min="6917" max="6917" width="10.85546875" style="393" customWidth="1"/>
    <col min="6918" max="6918" width="10.28515625" style="393" customWidth="1"/>
    <col min="6919" max="6919" width="10.85546875" style="393" customWidth="1"/>
    <col min="6920" max="6920" width="12.28515625" style="393" customWidth="1"/>
    <col min="6921" max="6921" width="11" style="393" customWidth="1"/>
    <col min="6922" max="6922" width="11" style="393" bestFit="1" customWidth="1"/>
    <col min="6923" max="6923" width="25.140625" style="393" customWidth="1"/>
    <col min="6924" max="6924" width="28.28515625" style="393" customWidth="1"/>
    <col min="6925" max="7155" width="9.140625" style="393"/>
    <col min="7156" max="7156" width="4" style="393" customWidth="1"/>
    <col min="7157" max="7157" width="39.7109375" style="393" customWidth="1"/>
    <col min="7158" max="7158" width="28.140625" style="393" customWidth="1"/>
    <col min="7159" max="7159" width="6.7109375" style="393" customWidth="1"/>
    <col min="7160" max="7162" width="0" style="393" hidden="1" customWidth="1"/>
    <col min="7163" max="7163" width="9" style="393" customWidth="1"/>
    <col min="7164" max="7164" width="11.7109375" style="393" customWidth="1"/>
    <col min="7165" max="7165" width="10.7109375" style="393" customWidth="1"/>
    <col min="7166" max="7166" width="10.28515625" style="393" customWidth="1"/>
    <col min="7167" max="7167" width="16" style="393" customWidth="1"/>
    <col min="7168" max="7170" width="0" style="393" hidden="1" customWidth="1"/>
    <col min="7171" max="7171" width="13.7109375" style="393" customWidth="1"/>
    <col min="7172" max="7172" width="11" style="393" customWidth="1"/>
    <col min="7173" max="7173" width="10.85546875" style="393" customWidth="1"/>
    <col min="7174" max="7174" width="10.28515625" style="393" customWidth="1"/>
    <col min="7175" max="7175" width="10.85546875" style="393" customWidth="1"/>
    <col min="7176" max="7176" width="12.28515625" style="393" customWidth="1"/>
    <col min="7177" max="7177" width="11" style="393" customWidth="1"/>
    <col min="7178" max="7178" width="11" style="393" bestFit="1" customWidth="1"/>
    <col min="7179" max="7179" width="25.140625" style="393" customWidth="1"/>
    <col min="7180" max="7180" width="28.28515625" style="393" customWidth="1"/>
    <col min="7181" max="7411" width="9.140625" style="393"/>
    <col min="7412" max="7412" width="4" style="393" customWidth="1"/>
    <col min="7413" max="7413" width="39.7109375" style="393" customWidth="1"/>
    <col min="7414" max="7414" width="28.140625" style="393" customWidth="1"/>
    <col min="7415" max="7415" width="6.7109375" style="393" customWidth="1"/>
    <col min="7416" max="7418" width="0" style="393" hidden="1" customWidth="1"/>
    <col min="7419" max="7419" width="9" style="393" customWidth="1"/>
    <col min="7420" max="7420" width="11.7109375" style="393" customWidth="1"/>
    <col min="7421" max="7421" width="10.7109375" style="393" customWidth="1"/>
    <col min="7422" max="7422" width="10.28515625" style="393" customWidth="1"/>
    <col min="7423" max="7423" width="16" style="393" customWidth="1"/>
    <col min="7424" max="7426" width="0" style="393" hidden="1" customWidth="1"/>
    <col min="7427" max="7427" width="13.7109375" style="393" customWidth="1"/>
    <col min="7428" max="7428" width="11" style="393" customWidth="1"/>
    <col min="7429" max="7429" width="10.85546875" style="393" customWidth="1"/>
    <col min="7430" max="7430" width="10.28515625" style="393" customWidth="1"/>
    <col min="7431" max="7431" width="10.85546875" style="393" customWidth="1"/>
    <col min="7432" max="7432" width="12.28515625" style="393" customWidth="1"/>
    <col min="7433" max="7433" width="11" style="393" customWidth="1"/>
    <col min="7434" max="7434" width="11" style="393" bestFit="1" customWidth="1"/>
    <col min="7435" max="7435" width="25.140625" style="393" customWidth="1"/>
    <col min="7436" max="7436" width="28.28515625" style="393" customWidth="1"/>
    <col min="7437" max="7667" width="9.140625" style="393"/>
    <col min="7668" max="7668" width="4" style="393" customWidth="1"/>
    <col min="7669" max="7669" width="39.7109375" style="393" customWidth="1"/>
    <col min="7670" max="7670" width="28.140625" style="393" customWidth="1"/>
    <col min="7671" max="7671" width="6.7109375" style="393" customWidth="1"/>
    <col min="7672" max="7674" width="0" style="393" hidden="1" customWidth="1"/>
    <col min="7675" max="7675" width="9" style="393" customWidth="1"/>
    <col min="7676" max="7676" width="11.7109375" style="393" customWidth="1"/>
    <col min="7677" max="7677" width="10.7109375" style="393" customWidth="1"/>
    <col min="7678" max="7678" width="10.28515625" style="393" customWidth="1"/>
    <col min="7679" max="7679" width="16" style="393" customWidth="1"/>
    <col min="7680" max="7682" width="0" style="393" hidden="1" customWidth="1"/>
    <col min="7683" max="7683" width="13.7109375" style="393" customWidth="1"/>
    <col min="7684" max="7684" width="11" style="393" customWidth="1"/>
    <col min="7685" max="7685" width="10.85546875" style="393" customWidth="1"/>
    <col min="7686" max="7686" width="10.28515625" style="393" customWidth="1"/>
    <col min="7687" max="7687" width="10.85546875" style="393" customWidth="1"/>
    <col min="7688" max="7688" width="12.28515625" style="393" customWidth="1"/>
    <col min="7689" max="7689" width="11" style="393" customWidth="1"/>
    <col min="7690" max="7690" width="11" style="393" bestFit="1" customWidth="1"/>
    <col min="7691" max="7691" width="25.140625" style="393" customWidth="1"/>
    <col min="7692" max="7692" width="28.28515625" style="393" customWidth="1"/>
    <col min="7693" max="7923" width="9.140625" style="393"/>
    <col min="7924" max="7924" width="4" style="393" customWidth="1"/>
    <col min="7925" max="7925" width="39.7109375" style="393" customWidth="1"/>
    <col min="7926" max="7926" width="28.140625" style="393" customWidth="1"/>
    <col min="7927" max="7927" width="6.7109375" style="393" customWidth="1"/>
    <col min="7928" max="7930" width="0" style="393" hidden="1" customWidth="1"/>
    <col min="7931" max="7931" width="9" style="393" customWidth="1"/>
    <col min="7932" max="7932" width="11.7109375" style="393" customWidth="1"/>
    <col min="7933" max="7933" width="10.7109375" style="393" customWidth="1"/>
    <col min="7934" max="7934" width="10.28515625" style="393" customWidth="1"/>
    <col min="7935" max="7935" width="16" style="393" customWidth="1"/>
    <col min="7936" max="7938" width="0" style="393" hidden="1" customWidth="1"/>
    <col min="7939" max="7939" width="13.7109375" style="393" customWidth="1"/>
    <col min="7940" max="7940" width="11" style="393" customWidth="1"/>
    <col min="7941" max="7941" width="10.85546875" style="393" customWidth="1"/>
    <col min="7942" max="7942" width="10.28515625" style="393" customWidth="1"/>
    <col min="7943" max="7943" width="10.85546875" style="393" customWidth="1"/>
    <col min="7944" max="7944" width="12.28515625" style="393" customWidth="1"/>
    <col min="7945" max="7945" width="11" style="393" customWidth="1"/>
    <col min="7946" max="7946" width="11" style="393" bestFit="1" customWidth="1"/>
    <col min="7947" max="7947" width="25.140625" style="393" customWidth="1"/>
    <col min="7948" max="7948" width="28.28515625" style="393" customWidth="1"/>
    <col min="7949" max="8179" width="9.140625" style="393"/>
    <col min="8180" max="8180" width="4" style="393" customWidth="1"/>
    <col min="8181" max="8181" width="39.7109375" style="393" customWidth="1"/>
    <col min="8182" max="8182" width="28.140625" style="393" customWidth="1"/>
    <col min="8183" max="8183" width="6.7109375" style="393" customWidth="1"/>
    <col min="8184" max="8186" width="0" style="393" hidden="1" customWidth="1"/>
    <col min="8187" max="8187" width="9" style="393" customWidth="1"/>
    <col min="8188" max="8188" width="11.7109375" style="393" customWidth="1"/>
    <col min="8189" max="8189" width="10.7109375" style="393" customWidth="1"/>
    <col min="8190" max="8190" width="10.28515625" style="393" customWidth="1"/>
    <col min="8191" max="8191" width="16" style="393" customWidth="1"/>
    <col min="8192" max="8194" width="0" style="393" hidden="1" customWidth="1"/>
    <col min="8195" max="8195" width="13.7109375" style="393" customWidth="1"/>
    <col min="8196" max="8196" width="11" style="393" customWidth="1"/>
    <col min="8197" max="8197" width="10.85546875" style="393" customWidth="1"/>
    <col min="8198" max="8198" width="10.28515625" style="393" customWidth="1"/>
    <col min="8199" max="8199" width="10.85546875" style="393" customWidth="1"/>
    <col min="8200" max="8200" width="12.28515625" style="393" customWidth="1"/>
    <col min="8201" max="8201" width="11" style="393" customWidth="1"/>
    <col min="8202" max="8202" width="11" style="393" bestFit="1" customWidth="1"/>
    <col min="8203" max="8203" width="25.140625" style="393" customWidth="1"/>
    <col min="8204" max="8204" width="28.28515625" style="393" customWidth="1"/>
    <col min="8205" max="8435" width="9.140625" style="393"/>
    <col min="8436" max="8436" width="4" style="393" customWidth="1"/>
    <col min="8437" max="8437" width="39.7109375" style="393" customWidth="1"/>
    <col min="8438" max="8438" width="28.140625" style="393" customWidth="1"/>
    <col min="8439" max="8439" width="6.7109375" style="393" customWidth="1"/>
    <col min="8440" max="8442" width="0" style="393" hidden="1" customWidth="1"/>
    <col min="8443" max="8443" width="9" style="393" customWidth="1"/>
    <col min="8444" max="8444" width="11.7109375" style="393" customWidth="1"/>
    <col min="8445" max="8445" width="10.7109375" style="393" customWidth="1"/>
    <col min="8446" max="8446" width="10.28515625" style="393" customWidth="1"/>
    <col min="8447" max="8447" width="16" style="393" customWidth="1"/>
    <col min="8448" max="8450" width="0" style="393" hidden="1" customWidth="1"/>
    <col min="8451" max="8451" width="13.7109375" style="393" customWidth="1"/>
    <col min="8452" max="8452" width="11" style="393" customWidth="1"/>
    <col min="8453" max="8453" width="10.85546875" style="393" customWidth="1"/>
    <col min="8454" max="8454" width="10.28515625" style="393" customWidth="1"/>
    <col min="8455" max="8455" width="10.85546875" style="393" customWidth="1"/>
    <col min="8456" max="8456" width="12.28515625" style="393" customWidth="1"/>
    <col min="8457" max="8457" width="11" style="393" customWidth="1"/>
    <col min="8458" max="8458" width="11" style="393" bestFit="1" customWidth="1"/>
    <col min="8459" max="8459" width="25.140625" style="393" customWidth="1"/>
    <col min="8460" max="8460" width="28.28515625" style="393" customWidth="1"/>
    <col min="8461" max="8691" width="9.140625" style="393"/>
    <col min="8692" max="8692" width="4" style="393" customWidth="1"/>
    <col min="8693" max="8693" width="39.7109375" style="393" customWidth="1"/>
    <col min="8694" max="8694" width="28.140625" style="393" customWidth="1"/>
    <col min="8695" max="8695" width="6.7109375" style="393" customWidth="1"/>
    <col min="8696" max="8698" width="0" style="393" hidden="1" customWidth="1"/>
    <col min="8699" max="8699" width="9" style="393" customWidth="1"/>
    <col min="8700" max="8700" width="11.7109375" style="393" customWidth="1"/>
    <col min="8701" max="8701" width="10.7109375" style="393" customWidth="1"/>
    <col min="8702" max="8702" width="10.28515625" style="393" customWidth="1"/>
    <col min="8703" max="8703" width="16" style="393" customWidth="1"/>
    <col min="8704" max="8706" width="0" style="393" hidden="1" customWidth="1"/>
    <col min="8707" max="8707" width="13.7109375" style="393" customWidth="1"/>
    <col min="8708" max="8708" width="11" style="393" customWidth="1"/>
    <col min="8709" max="8709" width="10.85546875" style="393" customWidth="1"/>
    <col min="8710" max="8710" width="10.28515625" style="393" customWidth="1"/>
    <col min="8711" max="8711" width="10.85546875" style="393" customWidth="1"/>
    <col min="8712" max="8712" width="12.28515625" style="393" customWidth="1"/>
    <col min="8713" max="8713" width="11" style="393" customWidth="1"/>
    <col min="8714" max="8714" width="11" style="393" bestFit="1" customWidth="1"/>
    <col min="8715" max="8715" width="25.140625" style="393" customWidth="1"/>
    <col min="8716" max="8716" width="28.28515625" style="393" customWidth="1"/>
    <col min="8717" max="8947" width="9.140625" style="393"/>
    <col min="8948" max="8948" width="4" style="393" customWidth="1"/>
    <col min="8949" max="8949" width="39.7109375" style="393" customWidth="1"/>
    <col min="8950" max="8950" width="28.140625" style="393" customWidth="1"/>
    <col min="8951" max="8951" width="6.7109375" style="393" customWidth="1"/>
    <col min="8952" max="8954" width="0" style="393" hidden="1" customWidth="1"/>
    <col min="8955" max="8955" width="9" style="393" customWidth="1"/>
    <col min="8956" max="8956" width="11.7109375" style="393" customWidth="1"/>
    <col min="8957" max="8957" width="10.7109375" style="393" customWidth="1"/>
    <col min="8958" max="8958" width="10.28515625" style="393" customWidth="1"/>
    <col min="8959" max="8959" width="16" style="393" customWidth="1"/>
    <col min="8960" max="8962" width="0" style="393" hidden="1" customWidth="1"/>
    <col min="8963" max="8963" width="13.7109375" style="393" customWidth="1"/>
    <col min="8964" max="8964" width="11" style="393" customWidth="1"/>
    <col min="8965" max="8965" width="10.85546875" style="393" customWidth="1"/>
    <col min="8966" max="8966" width="10.28515625" style="393" customWidth="1"/>
    <col min="8967" max="8967" width="10.85546875" style="393" customWidth="1"/>
    <col min="8968" max="8968" width="12.28515625" style="393" customWidth="1"/>
    <col min="8969" max="8969" width="11" style="393" customWidth="1"/>
    <col min="8970" max="8970" width="11" style="393" bestFit="1" customWidth="1"/>
    <col min="8971" max="8971" width="25.140625" style="393" customWidth="1"/>
    <col min="8972" max="8972" width="28.28515625" style="393" customWidth="1"/>
    <col min="8973" max="9203" width="9.140625" style="393"/>
    <col min="9204" max="9204" width="4" style="393" customWidth="1"/>
    <col min="9205" max="9205" width="39.7109375" style="393" customWidth="1"/>
    <col min="9206" max="9206" width="28.140625" style="393" customWidth="1"/>
    <col min="9207" max="9207" width="6.7109375" style="393" customWidth="1"/>
    <col min="9208" max="9210" width="0" style="393" hidden="1" customWidth="1"/>
    <col min="9211" max="9211" width="9" style="393" customWidth="1"/>
    <col min="9212" max="9212" width="11.7109375" style="393" customWidth="1"/>
    <col min="9213" max="9213" width="10.7109375" style="393" customWidth="1"/>
    <col min="9214" max="9214" width="10.28515625" style="393" customWidth="1"/>
    <col min="9215" max="9215" width="16" style="393" customWidth="1"/>
    <col min="9216" max="9218" width="0" style="393" hidden="1" customWidth="1"/>
    <col min="9219" max="9219" width="13.7109375" style="393" customWidth="1"/>
    <col min="9220" max="9220" width="11" style="393" customWidth="1"/>
    <col min="9221" max="9221" width="10.85546875" style="393" customWidth="1"/>
    <col min="9222" max="9222" width="10.28515625" style="393" customWidth="1"/>
    <col min="9223" max="9223" width="10.85546875" style="393" customWidth="1"/>
    <col min="9224" max="9224" width="12.28515625" style="393" customWidth="1"/>
    <col min="9225" max="9225" width="11" style="393" customWidth="1"/>
    <col min="9226" max="9226" width="11" style="393" bestFit="1" customWidth="1"/>
    <col min="9227" max="9227" width="25.140625" style="393" customWidth="1"/>
    <col min="9228" max="9228" width="28.28515625" style="393" customWidth="1"/>
    <col min="9229" max="9459" width="9.140625" style="393"/>
    <col min="9460" max="9460" width="4" style="393" customWidth="1"/>
    <col min="9461" max="9461" width="39.7109375" style="393" customWidth="1"/>
    <col min="9462" max="9462" width="28.140625" style="393" customWidth="1"/>
    <col min="9463" max="9463" width="6.7109375" style="393" customWidth="1"/>
    <col min="9464" max="9466" width="0" style="393" hidden="1" customWidth="1"/>
    <col min="9467" max="9467" width="9" style="393" customWidth="1"/>
    <col min="9468" max="9468" width="11.7109375" style="393" customWidth="1"/>
    <col min="9469" max="9469" width="10.7109375" style="393" customWidth="1"/>
    <col min="9470" max="9470" width="10.28515625" style="393" customWidth="1"/>
    <col min="9471" max="9471" width="16" style="393" customWidth="1"/>
    <col min="9472" max="9474" width="0" style="393" hidden="1" customWidth="1"/>
    <col min="9475" max="9475" width="13.7109375" style="393" customWidth="1"/>
    <col min="9476" max="9476" width="11" style="393" customWidth="1"/>
    <col min="9477" max="9477" width="10.85546875" style="393" customWidth="1"/>
    <col min="9478" max="9478" width="10.28515625" style="393" customWidth="1"/>
    <col min="9479" max="9479" width="10.85546875" style="393" customWidth="1"/>
    <col min="9480" max="9480" width="12.28515625" style="393" customWidth="1"/>
    <col min="9481" max="9481" width="11" style="393" customWidth="1"/>
    <col min="9482" max="9482" width="11" style="393" bestFit="1" customWidth="1"/>
    <col min="9483" max="9483" width="25.140625" style="393" customWidth="1"/>
    <col min="9484" max="9484" width="28.28515625" style="393" customWidth="1"/>
    <col min="9485" max="9715" width="9.140625" style="393"/>
    <col min="9716" max="9716" width="4" style="393" customWidth="1"/>
    <col min="9717" max="9717" width="39.7109375" style="393" customWidth="1"/>
    <col min="9718" max="9718" width="28.140625" style="393" customWidth="1"/>
    <col min="9719" max="9719" width="6.7109375" style="393" customWidth="1"/>
    <col min="9720" max="9722" width="0" style="393" hidden="1" customWidth="1"/>
    <col min="9723" max="9723" width="9" style="393" customWidth="1"/>
    <col min="9724" max="9724" width="11.7109375" style="393" customWidth="1"/>
    <col min="9725" max="9725" width="10.7109375" style="393" customWidth="1"/>
    <col min="9726" max="9726" width="10.28515625" style="393" customWidth="1"/>
    <col min="9727" max="9727" width="16" style="393" customWidth="1"/>
    <col min="9728" max="9730" width="0" style="393" hidden="1" customWidth="1"/>
    <col min="9731" max="9731" width="13.7109375" style="393" customWidth="1"/>
    <col min="9732" max="9732" width="11" style="393" customWidth="1"/>
    <col min="9733" max="9733" width="10.85546875" style="393" customWidth="1"/>
    <col min="9734" max="9734" width="10.28515625" style="393" customWidth="1"/>
    <col min="9735" max="9735" width="10.85546875" style="393" customWidth="1"/>
    <col min="9736" max="9736" width="12.28515625" style="393" customWidth="1"/>
    <col min="9737" max="9737" width="11" style="393" customWidth="1"/>
    <col min="9738" max="9738" width="11" style="393" bestFit="1" customWidth="1"/>
    <col min="9739" max="9739" width="25.140625" style="393" customWidth="1"/>
    <col min="9740" max="9740" width="28.28515625" style="393" customWidth="1"/>
    <col min="9741" max="9971" width="9.140625" style="393"/>
    <col min="9972" max="9972" width="4" style="393" customWidth="1"/>
    <col min="9973" max="9973" width="39.7109375" style="393" customWidth="1"/>
    <col min="9974" max="9974" width="28.140625" style="393" customWidth="1"/>
    <col min="9975" max="9975" width="6.7109375" style="393" customWidth="1"/>
    <col min="9976" max="9978" width="0" style="393" hidden="1" customWidth="1"/>
    <col min="9979" max="9979" width="9" style="393" customWidth="1"/>
    <col min="9980" max="9980" width="11.7109375" style="393" customWidth="1"/>
    <col min="9981" max="9981" width="10.7109375" style="393" customWidth="1"/>
    <col min="9982" max="9982" width="10.28515625" style="393" customWidth="1"/>
    <col min="9983" max="9983" width="16" style="393" customWidth="1"/>
    <col min="9984" max="9986" width="0" style="393" hidden="1" customWidth="1"/>
    <col min="9987" max="9987" width="13.7109375" style="393" customWidth="1"/>
    <col min="9988" max="9988" width="11" style="393" customWidth="1"/>
    <col min="9989" max="9989" width="10.85546875" style="393" customWidth="1"/>
    <col min="9990" max="9990" width="10.28515625" style="393" customWidth="1"/>
    <col min="9991" max="9991" width="10.85546875" style="393" customWidth="1"/>
    <col min="9992" max="9992" width="12.28515625" style="393" customWidth="1"/>
    <col min="9993" max="9993" width="11" style="393" customWidth="1"/>
    <col min="9994" max="9994" width="11" style="393" bestFit="1" customWidth="1"/>
    <col min="9995" max="9995" width="25.140625" style="393" customWidth="1"/>
    <col min="9996" max="9996" width="28.28515625" style="393" customWidth="1"/>
    <col min="9997" max="10227" width="9.140625" style="393"/>
    <col min="10228" max="10228" width="4" style="393" customWidth="1"/>
    <col min="10229" max="10229" width="39.7109375" style="393" customWidth="1"/>
    <col min="10230" max="10230" width="28.140625" style="393" customWidth="1"/>
    <col min="10231" max="10231" width="6.7109375" style="393" customWidth="1"/>
    <col min="10232" max="10234" width="0" style="393" hidden="1" customWidth="1"/>
    <col min="10235" max="10235" width="9" style="393" customWidth="1"/>
    <col min="10236" max="10236" width="11.7109375" style="393" customWidth="1"/>
    <col min="10237" max="10237" width="10.7109375" style="393" customWidth="1"/>
    <col min="10238" max="10238" width="10.28515625" style="393" customWidth="1"/>
    <col min="10239" max="10239" width="16" style="393" customWidth="1"/>
    <col min="10240" max="10242" width="0" style="393" hidden="1" customWidth="1"/>
    <col min="10243" max="10243" width="13.7109375" style="393" customWidth="1"/>
    <col min="10244" max="10244" width="11" style="393" customWidth="1"/>
    <col min="10245" max="10245" width="10.85546875" style="393" customWidth="1"/>
    <col min="10246" max="10246" width="10.28515625" style="393" customWidth="1"/>
    <col min="10247" max="10247" width="10.85546875" style="393" customWidth="1"/>
    <col min="10248" max="10248" width="12.28515625" style="393" customWidth="1"/>
    <col min="10249" max="10249" width="11" style="393" customWidth="1"/>
    <col min="10250" max="10250" width="11" style="393" bestFit="1" customWidth="1"/>
    <col min="10251" max="10251" width="25.140625" style="393" customWidth="1"/>
    <col min="10252" max="10252" width="28.28515625" style="393" customWidth="1"/>
    <col min="10253" max="10483" width="9.140625" style="393"/>
    <col min="10484" max="10484" width="4" style="393" customWidth="1"/>
    <col min="10485" max="10485" width="39.7109375" style="393" customWidth="1"/>
    <col min="10486" max="10486" width="28.140625" style="393" customWidth="1"/>
    <col min="10487" max="10487" width="6.7109375" style="393" customWidth="1"/>
    <col min="10488" max="10490" width="0" style="393" hidden="1" customWidth="1"/>
    <col min="10491" max="10491" width="9" style="393" customWidth="1"/>
    <col min="10492" max="10492" width="11.7109375" style="393" customWidth="1"/>
    <col min="10493" max="10493" width="10.7109375" style="393" customWidth="1"/>
    <col min="10494" max="10494" width="10.28515625" style="393" customWidth="1"/>
    <col min="10495" max="10495" width="16" style="393" customWidth="1"/>
    <col min="10496" max="10498" width="0" style="393" hidden="1" customWidth="1"/>
    <col min="10499" max="10499" width="13.7109375" style="393" customWidth="1"/>
    <col min="10500" max="10500" width="11" style="393" customWidth="1"/>
    <col min="10501" max="10501" width="10.85546875" style="393" customWidth="1"/>
    <col min="10502" max="10502" width="10.28515625" style="393" customWidth="1"/>
    <col min="10503" max="10503" width="10.85546875" style="393" customWidth="1"/>
    <col min="10504" max="10504" width="12.28515625" style="393" customWidth="1"/>
    <col min="10505" max="10505" width="11" style="393" customWidth="1"/>
    <col min="10506" max="10506" width="11" style="393" bestFit="1" customWidth="1"/>
    <col min="10507" max="10507" width="25.140625" style="393" customWidth="1"/>
    <col min="10508" max="10508" width="28.28515625" style="393" customWidth="1"/>
    <col min="10509" max="10739" width="9.140625" style="393"/>
    <col min="10740" max="10740" width="4" style="393" customWidth="1"/>
    <col min="10741" max="10741" width="39.7109375" style="393" customWidth="1"/>
    <col min="10742" max="10742" width="28.140625" style="393" customWidth="1"/>
    <col min="10743" max="10743" width="6.7109375" style="393" customWidth="1"/>
    <col min="10744" max="10746" width="0" style="393" hidden="1" customWidth="1"/>
    <col min="10747" max="10747" width="9" style="393" customWidth="1"/>
    <col min="10748" max="10748" width="11.7109375" style="393" customWidth="1"/>
    <col min="10749" max="10749" width="10.7109375" style="393" customWidth="1"/>
    <col min="10750" max="10750" width="10.28515625" style="393" customWidth="1"/>
    <col min="10751" max="10751" width="16" style="393" customWidth="1"/>
    <col min="10752" max="10754" width="0" style="393" hidden="1" customWidth="1"/>
    <col min="10755" max="10755" width="13.7109375" style="393" customWidth="1"/>
    <col min="10756" max="10756" width="11" style="393" customWidth="1"/>
    <col min="10757" max="10757" width="10.85546875" style="393" customWidth="1"/>
    <col min="10758" max="10758" width="10.28515625" style="393" customWidth="1"/>
    <col min="10759" max="10759" width="10.85546875" style="393" customWidth="1"/>
    <col min="10760" max="10760" width="12.28515625" style="393" customWidth="1"/>
    <col min="10761" max="10761" width="11" style="393" customWidth="1"/>
    <col min="10762" max="10762" width="11" style="393" bestFit="1" customWidth="1"/>
    <col min="10763" max="10763" width="25.140625" style="393" customWidth="1"/>
    <col min="10764" max="10764" width="28.28515625" style="393" customWidth="1"/>
    <col min="10765" max="10995" width="9.140625" style="393"/>
    <col min="10996" max="10996" width="4" style="393" customWidth="1"/>
    <col min="10997" max="10997" width="39.7109375" style="393" customWidth="1"/>
    <col min="10998" max="10998" width="28.140625" style="393" customWidth="1"/>
    <col min="10999" max="10999" width="6.7109375" style="393" customWidth="1"/>
    <col min="11000" max="11002" width="0" style="393" hidden="1" customWidth="1"/>
    <col min="11003" max="11003" width="9" style="393" customWidth="1"/>
    <col min="11004" max="11004" width="11.7109375" style="393" customWidth="1"/>
    <col min="11005" max="11005" width="10.7109375" style="393" customWidth="1"/>
    <col min="11006" max="11006" width="10.28515625" style="393" customWidth="1"/>
    <col min="11007" max="11007" width="16" style="393" customWidth="1"/>
    <col min="11008" max="11010" width="0" style="393" hidden="1" customWidth="1"/>
    <col min="11011" max="11011" width="13.7109375" style="393" customWidth="1"/>
    <col min="11012" max="11012" width="11" style="393" customWidth="1"/>
    <col min="11013" max="11013" width="10.85546875" style="393" customWidth="1"/>
    <col min="11014" max="11014" width="10.28515625" style="393" customWidth="1"/>
    <col min="11015" max="11015" width="10.85546875" style="393" customWidth="1"/>
    <col min="11016" max="11016" width="12.28515625" style="393" customWidth="1"/>
    <col min="11017" max="11017" width="11" style="393" customWidth="1"/>
    <col min="11018" max="11018" width="11" style="393" bestFit="1" customWidth="1"/>
    <col min="11019" max="11019" width="25.140625" style="393" customWidth="1"/>
    <col min="11020" max="11020" width="28.28515625" style="393" customWidth="1"/>
    <col min="11021" max="11251" width="9.140625" style="393"/>
    <col min="11252" max="11252" width="4" style="393" customWidth="1"/>
    <col min="11253" max="11253" width="39.7109375" style="393" customWidth="1"/>
    <col min="11254" max="11254" width="28.140625" style="393" customWidth="1"/>
    <col min="11255" max="11255" width="6.7109375" style="393" customWidth="1"/>
    <col min="11256" max="11258" width="0" style="393" hidden="1" customWidth="1"/>
    <col min="11259" max="11259" width="9" style="393" customWidth="1"/>
    <col min="11260" max="11260" width="11.7109375" style="393" customWidth="1"/>
    <col min="11261" max="11261" width="10.7109375" style="393" customWidth="1"/>
    <col min="11262" max="11262" width="10.28515625" style="393" customWidth="1"/>
    <col min="11263" max="11263" width="16" style="393" customWidth="1"/>
    <col min="11264" max="11266" width="0" style="393" hidden="1" customWidth="1"/>
    <col min="11267" max="11267" width="13.7109375" style="393" customWidth="1"/>
    <col min="11268" max="11268" width="11" style="393" customWidth="1"/>
    <col min="11269" max="11269" width="10.85546875" style="393" customWidth="1"/>
    <col min="11270" max="11270" width="10.28515625" style="393" customWidth="1"/>
    <col min="11271" max="11271" width="10.85546875" style="393" customWidth="1"/>
    <col min="11272" max="11272" width="12.28515625" style="393" customWidth="1"/>
    <col min="11273" max="11273" width="11" style="393" customWidth="1"/>
    <col min="11274" max="11274" width="11" style="393" bestFit="1" customWidth="1"/>
    <col min="11275" max="11275" width="25.140625" style="393" customWidth="1"/>
    <col min="11276" max="11276" width="28.28515625" style="393" customWidth="1"/>
    <col min="11277" max="11507" width="9.140625" style="393"/>
    <col min="11508" max="11508" width="4" style="393" customWidth="1"/>
    <col min="11509" max="11509" width="39.7109375" style="393" customWidth="1"/>
    <col min="11510" max="11510" width="28.140625" style="393" customWidth="1"/>
    <col min="11511" max="11511" width="6.7109375" style="393" customWidth="1"/>
    <col min="11512" max="11514" width="0" style="393" hidden="1" customWidth="1"/>
    <col min="11515" max="11515" width="9" style="393" customWidth="1"/>
    <col min="11516" max="11516" width="11.7109375" style="393" customWidth="1"/>
    <col min="11517" max="11517" width="10.7109375" style="393" customWidth="1"/>
    <col min="11518" max="11518" width="10.28515625" style="393" customWidth="1"/>
    <col min="11519" max="11519" width="16" style="393" customWidth="1"/>
    <col min="11520" max="11522" width="0" style="393" hidden="1" customWidth="1"/>
    <col min="11523" max="11523" width="13.7109375" style="393" customWidth="1"/>
    <col min="11524" max="11524" width="11" style="393" customWidth="1"/>
    <col min="11525" max="11525" width="10.85546875" style="393" customWidth="1"/>
    <col min="11526" max="11526" width="10.28515625" style="393" customWidth="1"/>
    <col min="11527" max="11527" width="10.85546875" style="393" customWidth="1"/>
    <col min="11528" max="11528" width="12.28515625" style="393" customWidth="1"/>
    <col min="11529" max="11529" width="11" style="393" customWidth="1"/>
    <col min="11530" max="11530" width="11" style="393" bestFit="1" customWidth="1"/>
    <col min="11531" max="11531" width="25.140625" style="393" customWidth="1"/>
    <col min="11532" max="11532" width="28.28515625" style="393" customWidth="1"/>
    <col min="11533" max="11763" width="9.140625" style="393"/>
    <col min="11764" max="11764" width="4" style="393" customWidth="1"/>
    <col min="11765" max="11765" width="39.7109375" style="393" customWidth="1"/>
    <col min="11766" max="11766" width="28.140625" style="393" customWidth="1"/>
    <col min="11767" max="11767" width="6.7109375" style="393" customWidth="1"/>
    <col min="11768" max="11770" width="0" style="393" hidden="1" customWidth="1"/>
    <col min="11771" max="11771" width="9" style="393" customWidth="1"/>
    <col min="11772" max="11772" width="11.7109375" style="393" customWidth="1"/>
    <col min="11773" max="11773" width="10.7109375" style="393" customWidth="1"/>
    <col min="11774" max="11774" width="10.28515625" style="393" customWidth="1"/>
    <col min="11775" max="11775" width="16" style="393" customWidth="1"/>
    <col min="11776" max="11778" width="0" style="393" hidden="1" customWidth="1"/>
    <col min="11779" max="11779" width="13.7109375" style="393" customWidth="1"/>
    <col min="11780" max="11780" width="11" style="393" customWidth="1"/>
    <col min="11781" max="11781" width="10.85546875" style="393" customWidth="1"/>
    <col min="11782" max="11782" width="10.28515625" style="393" customWidth="1"/>
    <col min="11783" max="11783" width="10.85546875" style="393" customWidth="1"/>
    <col min="11784" max="11784" width="12.28515625" style="393" customWidth="1"/>
    <col min="11785" max="11785" width="11" style="393" customWidth="1"/>
    <col min="11786" max="11786" width="11" style="393" bestFit="1" customWidth="1"/>
    <col min="11787" max="11787" width="25.140625" style="393" customWidth="1"/>
    <col min="11788" max="11788" width="28.28515625" style="393" customWidth="1"/>
    <col min="11789" max="12019" width="9.140625" style="393"/>
    <col min="12020" max="12020" width="4" style="393" customWidth="1"/>
    <col min="12021" max="12021" width="39.7109375" style="393" customWidth="1"/>
    <col min="12022" max="12022" width="28.140625" style="393" customWidth="1"/>
    <col min="12023" max="12023" width="6.7109375" style="393" customWidth="1"/>
    <col min="12024" max="12026" width="0" style="393" hidden="1" customWidth="1"/>
    <col min="12027" max="12027" width="9" style="393" customWidth="1"/>
    <col min="12028" max="12028" width="11.7109375" style="393" customWidth="1"/>
    <col min="12029" max="12029" width="10.7109375" style="393" customWidth="1"/>
    <col min="12030" max="12030" width="10.28515625" style="393" customWidth="1"/>
    <col min="12031" max="12031" width="16" style="393" customWidth="1"/>
    <col min="12032" max="12034" width="0" style="393" hidden="1" customWidth="1"/>
    <col min="12035" max="12035" width="13.7109375" style="393" customWidth="1"/>
    <col min="12036" max="12036" width="11" style="393" customWidth="1"/>
    <col min="12037" max="12037" width="10.85546875" style="393" customWidth="1"/>
    <col min="12038" max="12038" width="10.28515625" style="393" customWidth="1"/>
    <col min="12039" max="12039" width="10.85546875" style="393" customWidth="1"/>
    <col min="12040" max="12040" width="12.28515625" style="393" customWidth="1"/>
    <col min="12041" max="12041" width="11" style="393" customWidth="1"/>
    <col min="12042" max="12042" width="11" style="393" bestFit="1" customWidth="1"/>
    <col min="12043" max="12043" width="25.140625" style="393" customWidth="1"/>
    <col min="12044" max="12044" width="28.28515625" style="393" customWidth="1"/>
    <col min="12045" max="12275" width="9.140625" style="393"/>
    <col min="12276" max="12276" width="4" style="393" customWidth="1"/>
    <col min="12277" max="12277" width="39.7109375" style="393" customWidth="1"/>
    <col min="12278" max="12278" width="28.140625" style="393" customWidth="1"/>
    <col min="12279" max="12279" width="6.7109375" style="393" customWidth="1"/>
    <col min="12280" max="12282" width="0" style="393" hidden="1" customWidth="1"/>
    <col min="12283" max="12283" width="9" style="393" customWidth="1"/>
    <col min="12284" max="12284" width="11.7109375" style="393" customWidth="1"/>
    <col min="12285" max="12285" width="10.7109375" style="393" customWidth="1"/>
    <col min="12286" max="12286" width="10.28515625" style="393" customWidth="1"/>
    <col min="12287" max="12287" width="16" style="393" customWidth="1"/>
    <col min="12288" max="12290" width="0" style="393" hidden="1" customWidth="1"/>
    <col min="12291" max="12291" width="13.7109375" style="393" customWidth="1"/>
    <col min="12292" max="12292" width="11" style="393" customWidth="1"/>
    <col min="12293" max="12293" width="10.85546875" style="393" customWidth="1"/>
    <col min="12294" max="12294" width="10.28515625" style="393" customWidth="1"/>
    <col min="12295" max="12295" width="10.85546875" style="393" customWidth="1"/>
    <col min="12296" max="12296" width="12.28515625" style="393" customWidth="1"/>
    <col min="12297" max="12297" width="11" style="393" customWidth="1"/>
    <col min="12298" max="12298" width="11" style="393" bestFit="1" customWidth="1"/>
    <col min="12299" max="12299" width="25.140625" style="393" customWidth="1"/>
    <col min="12300" max="12300" width="28.28515625" style="393" customWidth="1"/>
    <col min="12301" max="12531" width="9.140625" style="393"/>
    <col min="12532" max="12532" width="4" style="393" customWidth="1"/>
    <col min="12533" max="12533" width="39.7109375" style="393" customWidth="1"/>
    <col min="12534" max="12534" width="28.140625" style="393" customWidth="1"/>
    <col min="12535" max="12535" width="6.7109375" style="393" customWidth="1"/>
    <col min="12536" max="12538" width="0" style="393" hidden="1" customWidth="1"/>
    <col min="12539" max="12539" width="9" style="393" customWidth="1"/>
    <col min="12540" max="12540" width="11.7109375" style="393" customWidth="1"/>
    <col min="12541" max="12541" width="10.7109375" style="393" customWidth="1"/>
    <col min="12542" max="12542" width="10.28515625" style="393" customWidth="1"/>
    <col min="12543" max="12543" width="16" style="393" customWidth="1"/>
    <col min="12544" max="12546" width="0" style="393" hidden="1" customWidth="1"/>
    <col min="12547" max="12547" width="13.7109375" style="393" customWidth="1"/>
    <col min="12548" max="12548" width="11" style="393" customWidth="1"/>
    <col min="12549" max="12549" width="10.85546875" style="393" customWidth="1"/>
    <col min="12550" max="12550" width="10.28515625" style="393" customWidth="1"/>
    <col min="12551" max="12551" width="10.85546875" style="393" customWidth="1"/>
    <col min="12552" max="12552" width="12.28515625" style="393" customWidth="1"/>
    <col min="12553" max="12553" width="11" style="393" customWidth="1"/>
    <col min="12554" max="12554" width="11" style="393" bestFit="1" customWidth="1"/>
    <col min="12555" max="12555" width="25.140625" style="393" customWidth="1"/>
    <col min="12556" max="12556" width="28.28515625" style="393" customWidth="1"/>
    <col min="12557" max="12787" width="9.140625" style="393"/>
    <col min="12788" max="12788" width="4" style="393" customWidth="1"/>
    <col min="12789" max="12789" width="39.7109375" style="393" customWidth="1"/>
    <col min="12790" max="12790" width="28.140625" style="393" customWidth="1"/>
    <col min="12791" max="12791" width="6.7109375" style="393" customWidth="1"/>
    <col min="12792" max="12794" width="0" style="393" hidden="1" customWidth="1"/>
    <col min="12795" max="12795" width="9" style="393" customWidth="1"/>
    <col min="12796" max="12796" width="11.7109375" style="393" customWidth="1"/>
    <col min="12797" max="12797" width="10.7109375" style="393" customWidth="1"/>
    <col min="12798" max="12798" width="10.28515625" style="393" customWidth="1"/>
    <col min="12799" max="12799" width="16" style="393" customWidth="1"/>
    <col min="12800" max="12802" width="0" style="393" hidden="1" customWidth="1"/>
    <col min="12803" max="12803" width="13.7109375" style="393" customWidth="1"/>
    <col min="12804" max="12804" width="11" style="393" customWidth="1"/>
    <col min="12805" max="12805" width="10.85546875" style="393" customWidth="1"/>
    <col min="12806" max="12806" width="10.28515625" style="393" customWidth="1"/>
    <col min="12807" max="12807" width="10.85546875" style="393" customWidth="1"/>
    <col min="12808" max="12808" width="12.28515625" style="393" customWidth="1"/>
    <col min="12809" max="12809" width="11" style="393" customWidth="1"/>
    <col min="12810" max="12810" width="11" style="393" bestFit="1" customWidth="1"/>
    <col min="12811" max="12811" width="25.140625" style="393" customWidth="1"/>
    <col min="12812" max="12812" width="28.28515625" style="393" customWidth="1"/>
    <col min="12813" max="13043" width="9.140625" style="393"/>
    <col min="13044" max="13044" width="4" style="393" customWidth="1"/>
    <col min="13045" max="13045" width="39.7109375" style="393" customWidth="1"/>
    <col min="13046" max="13046" width="28.140625" style="393" customWidth="1"/>
    <col min="13047" max="13047" width="6.7109375" style="393" customWidth="1"/>
    <col min="13048" max="13050" width="0" style="393" hidden="1" customWidth="1"/>
    <col min="13051" max="13051" width="9" style="393" customWidth="1"/>
    <col min="13052" max="13052" width="11.7109375" style="393" customWidth="1"/>
    <col min="13053" max="13053" width="10.7109375" style="393" customWidth="1"/>
    <col min="13054" max="13054" width="10.28515625" style="393" customWidth="1"/>
    <col min="13055" max="13055" width="16" style="393" customWidth="1"/>
    <col min="13056" max="13058" width="0" style="393" hidden="1" customWidth="1"/>
    <col min="13059" max="13059" width="13.7109375" style="393" customWidth="1"/>
    <col min="13060" max="13060" width="11" style="393" customWidth="1"/>
    <col min="13061" max="13061" width="10.85546875" style="393" customWidth="1"/>
    <col min="13062" max="13062" width="10.28515625" style="393" customWidth="1"/>
    <col min="13063" max="13063" width="10.85546875" style="393" customWidth="1"/>
    <col min="13064" max="13064" width="12.28515625" style="393" customWidth="1"/>
    <col min="13065" max="13065" width="11" style="393" customWidth="1"/>
    <col min="13066" max="13066" width="11" style="393" bestFit="1" customWidth="1"/>
    <col min="13067" max="13067" width="25.140625" style="393" customWidth="1"/>
    <col min="13068" max="13068" width="28.28515625" style="393" customWidth="1"/>
    <col min="13069" max="13299" width="9.140625" style="393"/>
    <col min="13300" max="13300" width="4" style="393" customWidth="1"/>
    <col min="13301" max="13301" width="39.7109375" style="393" customWidth="1"/>
    <col min="13302" max="13302" width="28.140625" style="393" customWidth="1"/>
    <col min="13303" max="13303" width="6.7109375" style="393" customWidth="1"/>
    <col min="13304" max="13306" width="0" style="393" hidden="1" customWidth="1"/>
    <col min="13307" max="13307" width="9" style="393" customWidth="1"/>
    <col min="13308" max="13308" width="11.7109375" style="393" customWidth="1"/>
    <col min="13309" max="13309" width="10.7109375" style="393" customWidth="1"/>
    <col min="13310" max="13310" width="10.28515625" style="393" customWidth="1"/>
    <col min="13311" max="13311" width="16" style="393" customWidth="1"/>
    <col min="13312" max="13314" width="0" style="393" hidden="1" customWidth="1"/>
    <col min="13315" max="13315" width="13.7109375" style="393" customWidth="1"/>
    <col min="13316" max="13316" width="11" style="393" customWidth="1"/>
    <col min="13317" max="13317" width="10.85546875" style="393" customWidth="1"/>
    <col min="13318" max="13318" width="10.28515625" style="393" customWidth="1"/>
    <col min="13319" max="13319" width="10.85546875" style="393" customWidth="1"/>
    <col min="13320" max="13320" width="12.28515625" style="393" customWidth="1"/>
    <col min="13321" max="13321" width="11" style="393" customWidth="1"/>
    <col min="13322" max="13322" width="11" style="393" bestFit="1" customWidth="1"/>
    <col min="13323" max="13323" width="25.140625" style="393" customWidth="1"/>
    <col min="13324" max="13324" width="28.28515625" style="393" customWidth="1"/>
    <col min="13325" max="13555" width="9.140625" style="393"/>
    <col min="13556" max="13556" width="4" style="393" customWidth="1"/>
    <col min="13557" max="13557" width="39.7109375" style="393" customWidth="1"/>
    <col min="13558" max="13558" width="28.140625" style="393" customWidth="1"/>
    <col min="13559" max="13559" width="6.7109375" style="393" customWidth="1"/>
    <col min="13560" max="13562" width="0" style="393" hidden="1" customWidth="1"/>
    <col min="13563" max="13563" width="9" style="393" customWidth="1"/>
    <col min="13564" max="13564" width="11.7109375" style="393" customWidth="1"/>
    <col min="13565" max="13565" width="10.7109375" style="393" customWidth="1"/>
    <col min="13566" max="13566" width="10.28515625" style="393" customWidth="1"/>
    <col min="13567" max="13567" width="16" style="393" customWidth="1"/>
    <col min="13568" max="13570" width="0" style="393" hidden="1" customWidth="1"/>
    <col min="13571" max="13571" width="13.7109375" style="393" customWidth="1"/>
    <col min="13572" max="13572" width="11" style="393" customWidth="1"/>
    <col min="13573" max="13573" width="10.85546875" style="393" customWidth="1"/>
    <col min="13574" max="13574" width="10.28515625" style="393" customWidth="1"/>
    <col min="13575" max="13575" width="10.85546875" style="393" customWidth="1"/>
    <col min="13576" max="13576" width="12.28515625" style="393" customWidth="1"/>
    <col min="13577" max="13577" width="11" style="393" customWidth="1"/>
    <col min="13578" max="13578" width="11" style="393" bestFit="1" customWidth="1"/>
    <col min="13579" max="13579" width="25.140625" style="393" customWidth="1"/>
    <col min="13580" max="13580" width="28.28515625" style="393" customWidth="1"/>
    <col min="13581" max="13811" width="9.140625" style="393"/>
    <col min="13812" max="13812" width="4" style="393" customWidth="1"/>
    <col min="13813" max="13813" width="39.7109375" style="393" customWidth="1"/>
    <col min="13814" max="13814" width="28.140625" style="393" customWidth="1"/>
    <col min="13815" max="13815" width="6.7109375" style="393" customWidth="1"/>
    <col min="13816" max="13818" width="0" style="393" hidden="1" customWidth="1"/>
    <col min="13819" max="13819" width="9" style="393" customWidth="1"/>
    <col min="13820" max="13820" width="11.7109375" style="393" customWidth="1"/>
    <col min="13821" max="13821" width="10.7109375" style="393" customWidth="1"/>
    <col min="13822" max="13822" width="10.28515625" style="393" customWidth="1"/>
    <col min="13823" max="13823" width="16" style="393" customWidth="1"/>
    <col min="13824" max="13826" width="0" style="393" hidden="1" customWidth="1"/>
    <col min="13827" max="13827" width="13.7109375" style="393" customWidth="1"/>
    <col min="13828" max="13828" width="11" style="393" customWidth="1"/>
    <col min="13829" max="13829" width="10.85546875" style="393" customWidth="1"/>
    <col min="13830" max="13830" width="10.28515625" style="393" customWidth="1"/>
    <col min="13831" max="13831" width="10.85546875" style="393" customWidth="1"/>
    <col min="13832" max="13832" width="12.28515625" style="393" customWidth="1"/>
    <col min="13833" max="13833" width="11" style="393" customWidth="1"/>
    <col min="13834" max="13834" width="11" style="393" bestFit="1" customWidth="1"/>
    <col min="13835" max="13835" width="25.140625" style="393" customWidth="1"/>
    <col min="13836" max="13836" width="28.28515625" style="393" customWidth="1"/>
    <col min="13837" max="14067" width="9.140625" style="393"/>
    <col min="14068" max="14068" width="4" style="393" customWidth="1"/>
    <col min="14069" max="14069" width="39.7109375" style="393" customWidth="1"/>
    <col min="14070" max="14070" width="28.140625" style="393" customWidth="1"/>
    <col min="14071" max="14071" width="6.7109375" style="393" customWidth="1"/>
    <col min="14072" max="14074" width="0" style="393" hidden="1" customWidth="1"/>
    <col min="14075" max="14075" width="9" style="393" customWidth="1"/>
    <col min="14076" max="14076" width="11.7109375" style="393" customWidth="1"/>
    <col min="14077" max="14077" width="10.7109375" style="393" customWidth="1"/>
    <col min="14078" max="14078" width="10.28515625" style="393" customWidth="1"/>
    <col min="14079" max="14079" width="16" style="393" customWidth="1"/>
    <col min="14080" max="14082" width="0" style="393" hidden="1" customWidth="1"/>
    <col min="14083" max="14083" width="13.7109375" style="393" customWidth="1"/>
    <col min="14084" max="14084" width="11" style="393" customWidth="1"/>
    <col min="14085" max="14085" width="10.85546875" style="393" customWidth="1"/>
    <col min="14086" max="14086" width="10.28515625" style="393" customWidth="1"/>
    <col min="14087" max="14087" width="10.85546875" style="393" customWidth="1"/>
    <col min="14088" max="14088" width="12.28515625" style="393" customWidth="1"/>
    <col min="14089" max="14089" width="11" style="393" customWidth="1"/>
    <col min="14090" max="14090" width="11" style="393" bestFit="1" customWidth="1"/>
    <col min="14091" max="14091" width="25.140625" style="393" customWidth="1"/>
    <col min="14092" max="14092" width="28.28515625" style="393" customWidth="1"/>
    <col min="14093" max="14323" width="9.140625" style="393"/>
    <col min="14324" max="14324" width="4" style="393" customWidth="1"/>
    <col min="14325" max="14325" width="39.7109375" style="393" customWidth="1"/>
    <col min="14326" max="14326" width="28.140625" style="393" customWidth="1"/>
    <col min="14327" max="14327" width="6.7109375" style="393" customWidth="1"/>
    <col min="14328" max="14330" width="0" style="393" hidden="1" customWidth="1"/>
    <col min="14331" max="14331" width="9" style="393" customWidth="1"/>
    <col min="14332" max="14332" width="11.7109375" style="393" customWidth="1"/>
    <col min="14333" max="14333" width="10.7109375" style="393" customWidth="1"/>
    <col min="14334" max="14334" width="10.28515625" style="393" customWidth="1"/>
    <col min="14335" max="14335" width="16" style="393" customWidth="1"/>
    <col min="14336" max="14338" width="0" style="393" hidden="1" customWidth="1"/>
    <col min="14339" max="14339" width="13.7109375" style="393" customWidth="1"/>
    <col min="14340" max="14340" width="11" style="393" customWidth="1"/>
    <col min="14341" max="14341" width="10.85546875" style="393" customWidth="1"/>
    <col min="14342" max="14342" width="10.28515625" style="393" customWidth="1"/>
    <col min="14343" max="14343" width="10.85546875" style="393" customWidth="1"/>
    <col min="14344" max="14344" width="12.28515625" style="393" customWidth="1"/>
    <col min="14345" max="14345" width="11" style="393" customWidth="1"/>
    <col min="14346" max="14346" width="11" style="393" bestFit="1" customWidth="1"/>
    <col min="14347" max="14347" width="25.140625" style="393" customWidth="1"/>
    <col min="14348" max="14348" width="28.28515625" style="393" customWidth="1"/>
    <col min="14349" max="14579" width="9.140625" style="393"/>
    <col min="14580" max="14580" width="4" style="393" customWidth="1"/>
    <col min="14581" max="14581" width="39.7109375" style="393" customWidth="1"/>
    <col min="14582" max="14582" width="28.140625" style="393" customWidth="1"/>
    <col min="14583" max="14583" width="6.7109375" style="393" customWidth="1"/>
    <col min="14584" max="14586" width="0" style="393" hidden="1" customWidth="1"/>
    <col min="14587" max="14587" width="9" style="393" customWidth="1"/>
    <col min="14588" max="14588" width="11.7109375" style="393" customWidth="1"/>
    <col min="14589" max="14589" width="10.7109375" style="393" customWidth="1"/>
    <col min="14590" max="14590" width="10.28515625" style="393" customWidth="1"/>
    <col min="14591" max="14591" width="16" style="393" customWidth="1"/>
    <col min="14592" max="14594" width="0" style="393" hidden="1" customWidth="1"/>
    <col min="14595" max="14595" width="13.7109375" style="393" customWidth="1"/>
    <col min="14596" max="14596" width="11" style="393" customWidth="1"/>
    <col min="14597" max="14597" width="10.85546875" style="393" customWidth="1"/>
    <col min="14598" max="14598" width="10.28515625" style="393" customWidth="1"/>
    <col min="14599" max="14599" width="10.85546875" style="393" customWidth="1"/>
    <col min="14600" max="14600" width="12.28515625" style="393" customWidth="1"/>
    <col min="14601" max="14601" width="11" style="393" customWidth="1"/>
    <col min="14602" max="14602" width="11" style="393" bestFit="1" customWidth="1"/>
    <col min="14603" max="14603" width="25.140625" style="393" customWidth="1"/>
    <col min="14604" max="14604" width="28.28515625" style="393" customWidth="1"/>
    <col min="14605" max="14835" width="9.140625" style="393"/>
    <col min="14836" max="14836" width="4" style="393" customWidth="1"/>
    <col min="14837" max="14837" width="39.7109375" style="393" customWidth="1"/>
    <col min="14838" max="14838" width="28.140625" style="393" customWidth="1"/>
    <col min="14839" max="14839" width="6.7109375" style="393" customWidth="1"/>
    <col min="14840" max="14842" width="0" style="393" hidden="1" customWidth="1"/>
    <col min="14843" max="14843" width="9" style="393" customWidth="1"/>
    <col min="14844" max="14844" width="11.7109375" style="393" customWidth="1"/>
    <col min="14845" max="14845" width="10.7109375" style="393" customWidth="1"/>
    <col min="14846" max="14846" width="10.28515625" style="393" customWidth="1"/>
    <col min="14847" max="14847" width="16" style="393" customWidth="1"/>
    <col min="14848" max="14850" width="0" style="393" hidden="1" customWidth="1"/>
    <col min="14851" max="14851" width="13.7109375" style="393" customWidth="1"/>
    <col min="14852" max="14852" width="11" style="393" customWidth="1"/>
    <col min="14853" max="14853" width="10.85546875" style="393" customWidth="1"/>
    <col min="14854" max="14854" width="10.28515625" style="393" customWidth="1"/>
    <col min="14855" max="14855" width="10.85546875" style="393" customWidth="1"/>
    <col min="14856" max="14856" width="12.28515625" style="393" customWidth="1"/>
    <col min="14857" max="14857" width="11" style="393" customWidth="1"/>
    <col min="14858" max="14858" width="11" style="393" bestFit="1" customWidth="1"/>
    <col min="14859" max="14859" width="25.140625" style="393" customWidth="1"/>
    <col min="14860" max="14860" width="28.28515625" style="393" customWidth="1"/>
    <col min="14861" max="15091" width="9.140625" style="393"/>
    <col min="15092" max="15092" width="4" style="393" customWidth="1"/>
    <col min="15093" max="15093" width="39.7109375" style="393" customWidth="1"/>
    <col min="15094" max="15094" width="28.140625" style="393" customWidth="1"/>
    <col min="15095" max="15095" width="6.7109375" style="393" customWidth="1"/>
    <col min="15096" max="15098" width="0" style="393" hidden="1" customWidth="1"/>
    <col min="15099" max="15099" width="9" style="393" customWidth="1"/>
    <col min="15100" max="15100" width="11.7109375" style="393" customWidth="1"/>
    <col min="15101" max="15101" width="10.7109375" style="393" customWidth="1"/>
    <col min="15102" max="15102" width="10.28515625" style="393" customWidth="1"/>
    <col min="15103" max="15103" width="16" style="393" customWidth="1"/>
    <col min="15104" max="15106" width="0" style="393" hidden="1" customWidth="1"/>
    <col min="15107" max="15107" width="13.7109375" style="393" customWidth="1"/>
    <col min="15108" max="15108" width="11" style="393" customWidth="1"/>
    <col min="15109" max="15109" width="10.85546875" style="393" customWidth="1"/>
    <col min="15110" max="15110" width="10.28515625" style="393" customWidth="1"/>
    <col min="15111" max="15111" width="10.85546875" style="393" customWidth="1"/>
    <col min="15112" max="15112" width="12.28515625" style="393" customWidth="1"/>
    <col min="15113" max="15113" width="11" style="393" customWidth="1"/>
    <col min="15114" max="15114" width="11" style="393" bestFit="1" customWidth="1"/>
    <col min="15115" max="15115" width="25.140625" style="393" customWidth="1"/>
    <col min="15116" max="15116" width="28.28515625" style="393" customWidth="1"/>
    <col min="15117" max="15347" width="9.140625" style="393"/>
    <col min="15348" max="15348" width="4" style="393" customWidth="1"/>
    <col min="15349" max="15349" width="39.7109375" style="393" customWidth="1"/>
    <col min="15350" max="15350" width="28.140625" style="393" customWidth="1"/>
    <col min="15351" max="15351" width="6.7109375" style="393" customWidth="1"/>
    <col min="15352" max="15354" width="0" style="393" hidden="1" customWidth="1"/>
    <col min="15355" max="15355" width="9" style="393" customWidth="1"/>
    <col min="15356" max="15356" width="11.7109375" style="393" customWidth="1"/>
    <col min="15357" max="15357" width="10.7109375" style="393" customWidth="1"/>
    <col min="15358" max="15358" width="10.28515625" style="393" customWidth="1"/>
    <col min="15359" max="15359" width="16" style="393" customWidth="1"/>
    <col min="15360" max="15362" width="0" style="393" hidden="1" customWidth="1"/>
    <col min="15363" max="15363" width="13.7109375" style="393" customWidth="1"/>
    <col min="15364" max="15364" width="11" style="393" customWidth="1"/>
    <col min="15365" max="15365" width="10.85546875" style="393" customWidth="1"/>
    <col min="15366" max="15366" width="10.28515625" style="393" customWidth="1"/>
    <col min="15367" max="15367" width="10.85546875" style="393" customWidth="1"/>
    <col min="15368" max="15368" width="12.28515625" style="393" customWidth="1"/>
    <col min="15369" max="15369" width="11" style="393" customWidth="1"/>
    <col min="15370" max="15370" width="11" style="393" bestFit="1" customWidth="1"/>
    <col min="15371" max="15371" width="25.140625" style="393" customWidth="1"/>
    <col min="15372" max="15372" width="28.28515625" style="393" customWidth="1"/>
    <col min="15373" max="15603" width="9.140625" style="393"/>
    <col min="15604" max="15604" width="4" style="393" customWidth="1"/>
    <col min="15605" max="15605" width="39.7109375" style="393" customWidth="1"/>
    <col min="15606" max="15606" width="28.140625" style="393" customWidth="1"/>
    <col min="15607" max="15607" width="6.7109375" style="393" customWidth="1"/>
    <col min="15608" max="15610" width="0" style="393" hidden="1" customWidth="1"/>
    <col min="15611" max="15611" width="9" style="393" customWidth="1"/>
    <col min="15612" max="15612" width="11.7109375" style="393" customWidth="1"/>
    <col min="15613" max="15613" width="10.7109375" style="393" customWidth="1"/>
    <col min="15614" max="15614" width="10.28515625" style="393" customWidth="1"/>
    <col min="15615" max="15615" width="16" style="393" customWidth="1"/>
    <col min="15616" max="15618" width="0" style="393" hidden="1" customWidth="1"/>
    <col min="15619" max="15619" width="13.7109375" style="393" customWidth="1"/>
    <col min="15620" max="15620" width="11" style="393" customWidth="1"/>
    <col min="15621" max="15621" width="10.85546875" style="393" customWidth="1"/>
    <col min="15622" max="15622" width="10.28515625" style="393" customWidth="1"/>
    <col min="15623" max="15623" width="10.85546875" style="393" customWidth="1"/>
    <col min="15624" max="15624" width="12.28515625" style="393" customWidth="1"/>
    <col min="15625" max="15625" width="11" style="393" customWidth="1"/>
    <col min="15626" max="15626" width="11" style="393" bestFit="1" customWidth="1"/>
    <col min="15627" max="15627" width="25.140625" style="393" customWidth="1"/>
    <col min="15628" max="15628" width="28.28515625" style="393" customWidth="1"/>
    <col min="15629" max="15859" width="9.140625" style="393"/>
    <col min="15860" max="15860" width="4" style="393" customWidth="1"/>
    <col min="15861" max="15861" width="39.7109375" style="393" customWidth="1"/>
    <col min="15862" max="15862" width="28.140625" style="393" customWidth="1"/>
    <col min="15863" max="15863" width="6.7109375" style="393" customWidth="1"/>
    <col min="15864" max="15866" width="0" style="393" hidden="1" customWidth="1"/>
    <col min="15867" max="15867" width="9" style="393" customWidth="1"/>
    <col min="15868" max="15868" width="11.7109375" style="393" customWidth="1"/>
    <col min="15869" max="15869" width="10.7109375" style="393" customWidth="1"/>
    <col min="15870" max="15870" width="10.28515625" style="393" customWidth="1"/>
    <col min="15871" max="15871" width="16" style="393" customWidth="1"/>
    <col min="15872" max="15874" width="0" style="393" hidden="1" customWidth="1"/>
    <col min="15875" max="15875" width="13.7109375" style="393" customWidth="1"/>
    <col min="15876" max="15876" width="11" style="393" customWidth="1"/>
    <col min="15877" max="15877" width="10.85546875" style="393" customWidth="1"/>
    <col min="15878" max="15878" width="10.28515625" style="393" customWidth="1"/>
    <col min="15879" max="15879" width="10.85546875" style="393" customWidth="1"/>
    <col min="15880" max="15880" width="12.28515625" style="393" customWidth="1"/>
    <col min="15881" max="15881" width="11" style="393" customWidth="1"/>
    <col min="15882" max="15882" width="11" style="393" bestFit="1" customWidth="1"/>
    <col min="15883" max="15883" width="25.140625" style="393" customWidth="1"/>
    <col min="15884" max="15884" width="28.28515625" style="393" customWidth="1"/>
    <col min="15885" max="16115" width="9.140625" style="393"/>
    <col min="16116" max="16116" width="4" style="393" customWidth="1"/>
    <col min="16117" max="16117" width="39.7109375" style="393" customWidth="1"/>
    <col min="16118" max="16118" width="28.140625" style="393" customWidth="1"/>
    <col min="16119" max="16119" width="6.7109375" style="393" customWidth="1"/>
    <col min="16120" max="16122" width="0" style="393" hidden="1" customWidth="1"/>
    <col min="16123" max="16123" width="9" style="393" customWidth="1"/>
    <col min="16124" max="16124" width="11.7109375" style="393" customWidth="1"/>
    <col min="16125" max="16125" width="10.7109375" style="393" customWidth="1"/>
    <col min="16126" max="16126" width="10.28515625" style="393" customWidth="1"/>
    <col min="16127" max="16127" width="16" style="393" customWidth="1"/>
    <col min="16128" max="16130" width="0" style="393" hidden="1" customWidth="1"/>
    <col min="16131" max="16131" width="13.7109375" style="393" customWidth="1"/>
    <col min="16132" max="16132" width="11" style="393" customWidth="1"/>
    <col min="16133" max="16133" width="10.85546875" style="393" customWidth="1"/>
    <col min="16134" max="16134" width="10.28515625" style="393" customWidth="1"/>
    <col min="16135" max="16135" width="10.85546875" style="393" customWidth="1"/>
    <col min="16136" max="16136" width="12.28515625" style="393" customWidth="1"/>
    <col min="16137" max="16137" width="11" style="393" customWidth="1"/>
    <col min="16138" max="16138" width="11" style="393" bestFit="1" customWidth="1"/>
    <col min="16139" max="16139" width="25.140625" style="393" customWidth="1"/>
    <col min="16140" max="16140" width="28.28515625" style="393" customWidth="1"/>
    <col min="16141" max="16383" width="9.140625" style="393"/>
    <col min="16384" max="16384" width="9" style="393" customWidth="1"/>
  </cols>
  <sheetData>
    <row r="1" spans="1:23" ht="21" customHeight="1">
      <c r="A1" s="432" t="s">
        <v>0</v>
      </c>
      <c r="J1" s="360" t="s">
        <v>95</v>
      </c>
    </row>
    <row r="2" spans="1:23" ht="15.75">
      <c r="A2" s="432" t="s">
        <v>2</v>
      </c>
      <c r="B2" s="362" t="s">
        <v>51</v>
      </c>
      <c r="C2" s="360"/>
      <c r="D2" s="360"/>
      <c r="E2" s="360"/>
      <c r="F2" s="360"/>
      <c r="G2" s="360"/>
      <c r="H2" s="360"/>
      <c r="I2" s="360"/>
      <c r="J2" s="360"/>
    </row>
    <row r="3" spans="1:23" ht="15.75">
      <c r="A3" s="432" t="s">
        <v>4</v>
      </c>
      <c r="B3" s="362" t="s">
        <v>96</v>
      </c>
      <c r="C3" s="360"/>
      <c r="D3" s="360"/>
      <c r="E3" s="360"/>
      <c r="F3" s="360"/>
      <c r="G3" s="360"/>
      <c r="H3" s="360"/>
      <c r="I3" s="360"/>
      <c r="J3" s="360"/>
    </row>
    <row r="4" spans="1:23" ht="18.75">
      <c r="A4" s="642" t="s">
        <v>97</v>
      </c>
      <c r="B4" s="642"/>
      <c r="C4" s="642"/>
      <c r="D4" s="642"/>
      <c r="E4" s="642"/>
      <c r="F4" s="642"/>
      <c r="G4" s="642"/>
      <c r="H4" s="642"/>
      <c r="I4" s="642"/>
      <c r="J4" s="642"/>
    </row>
    <row r="5" spans="1:23" ht="15.75">
      <c r="A5" s="643" t="s">
        <v>407</v>
      </c>
      <c r="B5" s="643"/>
      <c r="C5" s="643"/>
      <c r="D5" s="643"/>
      <c r="E5" s="643"/>
      <c r="F5" s="643"/>
      <c r="G5" s="643"/>
      <c r="H5" s="643"/>
      <c r="I5" s="643"/>
      <c r="J5" s="643"/>
    </row>
    <row r="6" spans="1:23" ht="37.9" customHeight="1">
      <c r="A6" s="644" t="s">
        <v>74</v>
      </c>
      <c r="B6" s="646" t="s">
        <v>98</v>
      </c>
      <c r="C6" s="644" t="s">
        <v>99</v>
      </c>
      <c r="D6" s="644" t="s">
        <v>100</v>
      </c>
      <c r="E6" s="648" t="s">
        <v>101</v>
      </c>
      <c r="F6" s="649"/>
      <c r="G6" s="650" t="s">
        <v>102</v>
      </c>
      <c r="H6" s="652" t="s">
        <v>103</v>
      </c>
      <c r="I6" s="653"/>
      <c r="J6" s="646" t="s">
        <v>104</v>
      </c>
      <c r="L6" s="428"/>
      <c r="M6" s="428"/>
      <c r="N6" s="394"/>
      <c r="O6" s="394"/>
      <c r="P6" s="394"/>
      <c r="Q6" s="394"/>
      <c r="R6" s="394"/>
      <c r="S6" s="394"/>
      <c r="T6" s="394"/>
      <c r="U6" s="394"/>
      <c r="V6" s="394"/>
      <c r="W6" s="394"/>
    </row>
    <row r="7" spans="1:23" ht="35.450000000000003" customHeight="1">
      <c r="A7" s="645"/>
      <c r="B7" s="647"/>
      <c r="C7" s="645"/>
      <c r="D7" s="645"/>
      <c r="E7" s="431" t="s">
        <v>105</v>
      </c>
      <c r="F7" s="431" t="s">
        <v>106</v>
      </c>
      <c r="G7" s="651"/>
      <c r="H7" s="430" t="s">
        <v>107</v>
      </c>
      <c r="I7" s="430" t="s">
        <v>108</v>
      </c>
      <c r="J7" s="647"/>
      <c r="K7" s="429" t="s">
        <v>406</v>
      </c>
      <c r="L7" s="394" t="str">
        <f>'[7]To 1'!M4</f>
        <v>Coi thi</v>
      </c>
      <c r="M7" s="394" t="str">
        <f>'[7]To 1'!N4</f>
        <v>Chấm thi</v>
      </c>
      <c r="N7" s="428" t="str">
        <f>'[7]To 1'!P4</f>
        <v>Vinh</v>
      </c>
      <c r="O7" s="428" t="str">
        <f>'[7]To 1'!Q4</f>
        <v>Phương</v>
      </c>
      <c r="P7" s="428" t="str">
        <f>'[7]To 1'!R4</f>
        <v>Hải</v>
      </c>
      <c r="Q7" s="428" t="str">
        <f>'[7]To 1'!S4</f>
        <v>Đ.Hiền</v>
      </c>
      <c r="R7" s="428" t="str">
        <f>'[7]To 1'!T4</f>
        <v>P.Hiền</v>
      </c>
      <c r="S7" s="428" t="str">
        <f>'[7]To 1'!U4</f>
        <v>Cúc</v>
      </c>
      <c r="T7" s="428" t="str">
        <f>'[7]To 1'!V4</f>
        <v>Duyên</v>
      </c>
      <c r="U7" s="428" t="str">
        <f>'[7]To 1'!W4</f>
        <v>Thuận</v>
      </c>
      <c r="V7" s="428" t="str">
        <f>'[7]To 1'!X4</f>
        <v>Lĩnh</v>
      </c>
      <c r="W7" s="428" t="s">
        <v>405</v>
      </c>
    </row>
    <row r="8" spans="1:23" s="398" customFormat="1" ht="32.450000000000003" customHeight="1">
      <c r="A8" s="413">
        <v>1</v>
      </c>
      <c r="B8" s="499" t="s">
        <v>382</v>
      </c>
      <c r="C8" s="499" t="s">
        <v>375</v>
      </c>
      <c r="D8" s="500">
        <v>32</v>
      </c>
      <c r="E8" s="500">
        <v>3</v>
      </c>
      <c r="F8" s="409"/>
      <c r="G8" s="501" t="s">
        <v>109</v>
      </c>
      <c r="H8" s="622">
        <f t="shared" ref="H8:H26" si="0">IF(D8&lt;30,1.2,IF(D8&lt;50,1.5,2))</f>
        <v>1.5</v>
      </c>
      <c r="I8" s="622">
        <f t="shared" ref="I8:I26" si="1">D8*0.4</f>
        <v>12.8</v>
      </c>
      <c r="J8" s="408">
        <f t="shared" ref="J8:J26" si="2">H8+I8</f>
        <v>14.3</v>
      </c>
      <c r="K8" s="424"/>
      <c r="L8" s="396">
        <v>1.2</v>
      </c>
      <c r="M8" s="427">
        <v>5.6000000000000005</v>
      </c>
      <c r="N8" s="394">
        <f>M8/2</f>
        <v>2.8000000000000003</v>
      </c>
      <c r="O8" s="394"/>
      <c r="P8" s="394"/>
      <c r="Q8" s="394">
        <v>1.2</v>
      </c>
      <c r="R8" s="394">
        <v>2.8000000000000003</v>
      </c>
      <c r="S8" s="394"/>
      <c r="T8" s="394"/>
      <c r="U8" s="394"/>
      <c r="V8" s="394"/>
    </row>
    <row r="9" spans="1:23" s="398" customFormat="1" ht="20.25" customHeight="1">
      <c r="A9" s="413">
        <v>2</v>
      </c>
      <c r="B9" s="499" t="s">
        <v>404</v>
      </c>
      <c r="C9" s="499" t="s">
        <v>403</v>
      </c>
      <c r="D9" s="500">
        <v>10</v>
      </c>
      <c r="E9" s="500">
        <v>2</v>
      </c>
      <c r="F9" s="425"/>
      <c r="G9" s="501" t="s">
        <v>109</v>
      </c>
      <c r="H9" s="622">
        <f t="shared" si="0"/>
        <v>1.2</v>
      </c>
      <c r="I9" s="622">
        <f t="shared" si="1"/>
        <v>4</v>
      </c>
      <c r="J9" s="408">
        <f t="shared" si="2"/>
        <v>5.2</v>
      </c>
      <c r="K9" s="424"/>
      <c r="L9" s="396">
        <v>1.2</v>
      </c>
      <c r="M9" s="427">
        <v>7.2</v>
      </c>
      <c r="N9" s="394">
        <f>M9/2</f>
        <v>3.6</v>
      </c>
      <c r="O9" s="394"/>
      <c r="P9" s="426">
        <f>3.6+1.2</f>
        <v>4.8</v>
      </c>
      <c r="Q9" s="396"/>
      <c r="R9" s="394"/>
      <c r="S9" s="394"/>
      <c r="T9" s="394"/>
      <c r="U9" s="394"/>
      <c r="V9" s="394"/>
      <c r="W9" s="394"/>
    </row>
    <row r="10" spans="1:23" s="398" customFormat="1" ht="32.25" customHeight="1">
      <c r="A10" s="413">
        <v>3</v>
      </c>
      <c r="B10" s="499" t="s">
        <v>402</v>
      </c>
      <c r="C10" s="499" t="s">
        <v>375</v>
      </c>
      <c r="D10" s="500">
        <v>9</v>
      </c>
      <c r="E10" s="500">
        <v>3</v>
      </c>
      <c r="F10" s="425"/>
      <c r="G10" s="501" t="s">
        <v>109</v>
      </c>
      <c r="H10" s="622">
        <f t="shared" si="0"/>
        <v>1.2</v>
      </c>
      <c r="I10" s="622">
        <f t="shared" si="1"/>
        <v>3.6</v>
      </c>
      <c r="J10" s="408">
        <f t="shared" si="2"/>
        <v>4.8</v>
      </c>
      <c r="K10" s="424"/>
      <c r="L10" s="396">
        <v>1.5</v>
      </c>
      <c r="M10" s="423">
        <v>13.600000000000001</v>
      </c>
      <c r="N10" s="394"/>
      <c r="O10" s="396"/>
      <c r="P10" s="394"/>
      <c r="Q10" s="394">
        <v>1.5</v>
      </c>
      <c r="R10" s="396">
        <v>6.8000000000000007</v>
      </c>
      <c r="S10" s="396"/>
      <c r="T10" s="394"/>
      <c r="U10" s="394">
        <v>6.8000000000000007</v>
      </c>
      <c r="V10" s="394"/>
      <c r="W10" s="394"/>
    </row>
    <row r="11" spans="1:23" s="398" customFormat="1" ht="20.25" customHeight="1">
      <c r="A11" s="413">
        <v>4</v>
      </c>
      <c r="B11" s="499" t="s">
        <v>391</v>
      </c>
      <c r="C11" s="499" t="s">
        <v>375</v>
      </c>
      <c r="D11" s="500">
        <v>50</v>
      </c>
      <c r="E11" s="500">
        <v>3</v>
      </c>
      <c r="F11" s="409"/>
      <c r="G11" s="501" t="s">
        <v>109</v>
      </c>
      <c r="H11" s="622">
        <f t="shared" si="0"/>
        <v>2</v>
      </c>
      <c r="I11" s="622">
        <f t="shared" si="1"/>
        <v>20</v>
      </c>
      <c r="J11" s="408">
        <f t="shared" si="2"/>
        <v>22</v>
      </c>
      <c r="K11" s="424"/>
      <c r="L11" s="396">
        <v>1.5</v>
      </c>
      <c r="M11" s="423">
        <v>13.600000000000001</v>
      </c>
      <c r="N11" s="394">
        <v>6.8000000000000007</v>
      </c>
      <c r="O11" s="394"/>
      <c r="P11" s="394"/>
      <c r="Q11" s="394">
        <v>1.5</v>
      </c>
      <c r="R11" s="394"/>
      <c r="S11" s="394">
        <v>6.8000000000000007</v>
      </c>
      <c r="T11" s="394"/>
      <c r="U11" s="394"/>
      <c r="V11" s="394"/>
      <c r="W11" s="396"/>
    </row>
    <row r="12" spans="1:23" s="398" customFormat="1" ht="20.25" customHeight="1">
      <c r="A12" s="413">
        <v>5</v>
      </c>
      <c r="B12" s="499" t="s">
        <v>393</v>
      </c>
      <c r="C12" s="499" t="s">
        <v>396</v>
      </c>
      <c r="D12" s="500">
        <v>43</v>
      </c>
      <c r="E12" s="500">
        <v>2</v>
      </c>
      <c r="F12" s="409"/>
      <c r="G12" s="501" t="s">
        <v>109</v>
      </c>
      <c r="H12" s="622">
        <f t="shared" si="0"/>
        <v>1.5</v>
      </c>
      <c r="I12" s="622">
        <f t="shared" si="1"/>
        <v>17.2</v>
      </c>
      <c r="J12" s="408">
        <f t="shared" si="2"/>
        <v>18.7</v>
      </c>
      <c r="K12" s="424"/>
      <c r="L12" s="396">
        <v>1.2</v>
      </c>
      <c r="M12" s="423">
        <v>8.8000000000000007</v>
      </c>
      <c r="N12" s="394"/>
      <c r="O12" s="394"/>
      <c r="P12" s="394"/>
      <c r="Q12" s="394">
        <v>1.2</v>
      </c>
      <c r="R12" s="394">
        <v>4.4000000000000004</v>
      </c>
      <c r="S12" s="394"/>
      <c r="T12" s="394">
        <v>4.4000000000000004</v>
      </c>
      <c r="U12" s="394"/>
      <c r="V12" s="394"/>
      <c r="W12" s="394"/>
    </row>
    <row r="13" spans="1:23" s="398" customFormat="1" ht="20.25" customHeight="1">
      <c r="A13" s="413">
        <v>6</v>
      </c>
      <c r="B13" s="499" t="s">
        <v>111</v>
      </c>
      <c r="C13" s="499" t="s">
        <v>375</v>
      </c>
      <c r="D13" s="500">
        <v>50</v>
      </c>
      <c r="E13" s="500">
        <v>3</v>
      </c>
      <c r="F13" s="409"/>
      <c r="G13" s="501" t="s">
        <v>109</v>
      </c>
      <c r="H13" s="622">
        <f t="shared" si="0"/>
        <v>2</v>
      </c>
      <c r="I13" s="622">
        <f t="shared" si="1"/>
        <v>20</v>
      </c>
      <c r="J13" s="408">
        <f t="shared" si="2"/>
        <v>22</v>
      </c>
      <c r="K13" s="424"/>
      <c r="L13" s="396">
        <v>1.5</v>
      </c>
      <c r="M13" s="423">
        <v>14.4</v>
      </c>
      <c r="N13" s="396"/>
      <c r="O13" s="396">
        <v>7.2</v>
      </c>
      <c r="P13" s="396"/>
      <c r="Q13" s="396"/>
      <c r="R13" s="396"/>
      <c r="S13" s="396">
        <v>7.2</v>
      </c>
      <c r="T13" s="396">
        <v>1.5</v>
      </c>
      <c r="U13" s="394"/>
      <c r="V13" s="394"/>
    </row>
    <row r="14" spans="1:23" s="398" customFormat="1" ht="20.25" customHeight="1">
      <c r="A14" s="413">
        <v>7</v>
      </c>
      <c r="B14" s="502" t="s">
        <v>387</v>
      </c>
      <c r="C14" s="499" t="s">
        <v>401</v>
      </c>
      <c r="D14" s="500">
        <v>23</v>
      </c>
      <c r="E14" s="503">
        <v>3</v>
      </c>
      <c r="F14" s="409"/>
      <c r="G14" s="501" t="s">
        <v>109</v>
      </c>
      <c r="H14" s="622">
        <f t="shared" si="0"/>
        <v>1.2</v>
      </c>
      <c r="I14" s="622">
        <f t="shared" si="1"/>
        <v>9.2000000000000011</v>
      </c>
      <c r="J14" s="408">
        <f t="shared" si="2"/>
        <v>10.4</v>
      </c>
      <c r="K14" s="424"/>
      <c r="L14" s="396"/>
      <c r="M14" s="423"/>
      <c r="N14" s="396"/>
      <c r="O14" s="396"/>
      <c r="P14" s="396"/>
      <c r="Q14" s="396"/>
      <c r="R14" s="396"/>
      <c r="S14" s="396"/>
      <c r="T14" s="396"/>
      <c r="U14" s="394"/>
      <c r="V14" s="394"/>
    </row>
    <row r="15" spans="1:23" s="398" customFormat="1" ht="20.25" customHeight="1">
      <c r="A15" s="413">
        <v>8</v>
      </c>
      <c r="B15" s="502" t="s">
        <v>387</v>
      </c>
      <c r="C15" s="499" t="s">
        <v>400</v>
      </c>
      <c r="D15" s="500">
        <v>32</v>
      </c>
      <c r="E15" s="503">
        <v>4</v>
      </c>
      <c r="F15" s="409"/>
      <c r="G15" s="501" t="s">
        <v>109</v>
      </c>
      <c r="H15" s="622">
        <f t="shared" si="0"/>
        <v>1.5</v>
      </c>
      <c r="I15" s="622">
        <f t="shared" si="1"/>
        <v>12.8</v>
      </c>
      <c r="J15" s="408">
        <f t="shared" si="2"/>
        <v>14.3</v>
      </c>
      <c r="K15" s="424"/>
      <c r="L15" s="396"/>
      <c r="M15" s="423"/>
      <c r="N15" s="396"/>
      <c r="O15" s="396"/>
      <c r="P15" s="396"/>
      <c r="Q15" s="396"/>
      <c r="R15" s="396"/>
      <c r="S15" s="396"/>
      <c r="T15" s="396"/>
      <c r="U15" s="394"/>
      <c r="V15" s="394"/>
    </row>
    <row r="16" spans="1:23" s="398" customFormat="1" ht="20.25" customHeight="1">
      <c r="A16" s="413">
        <v>9</v>
      </c>
      <c r="B16" s="499" t="s">
        <v>399</v>
      </c>
      <c r="C16" s="499" t="s">
        <v>398</v>
      </c>
      <c r="D16" s="500">
        <v>7</v>
      </c>
      <c r="E16" s="500">
        <v>3</v>
      </c>
      <c r="F16" s="409"/>
      <c r="G16" s="501" t="s">
        <v>109</v>
      </c>
      <c r="H16" s="622">
        <f t="shared" si="0"/>
        <v>1.2</v>
      </c>
      <c r="I16" s="622">
        <f t="shared" si="1"/>
        <v>2.8000000000000003</v>
      </c>
      <c r="J16" s="408">
        <f t="shared" si="2"/>
        <v>4</v>
      </c>
      <c r="K16" s="424"/>
      <c r="L16" s="396"/>
      <c r="M16" s="423"/>
      <c r="N16" s="396"/>
      <c r="O16" s="396"/>
      <c r="P16" s="396"/>
      <c r="Q16" s="396"/>
      <c r="R16" s="396"/>
      <c r="S16" s="396"/>
      <c r="T16" s="396"/>
      <c r="U16" s="394"/>
      <c r="V16" s="394"/>
    </row>
    <row r="17" spans="1:27" s="398" customFormat="1" ht="20.25" customHeight="1">
      <c r="A17" s="413">
        <v>10</v>
      </c>
      <c r="B17" s="499" t="s">
        <v>397</v>
      </c>
      <c r="C17" s="499" t="s">
        <v>396</v>
      </c>
      <c r="D17" s="500">
        <v>46</v>
      </c>
      <c r="E17" s="500">
        <v>2</v>
      </c>
      <c r="F17" s="409"/>
      <c r="G17" s="501" t="s">
        <v>109</v>
      </c>
      <c r="H17" s="622">
        <f t="shared" si="0"/>
        <v>1.5</v>
      </c>
      <c r="I17" s="622">
        <f t="shared" si="1"/>
        <v>18.400000000000002</v>
      </c>
      <c r="J17" s="408">
        <f t="shared" si="2"/>
        <v>19.900000000000002</v>
      </c>
      <c r="K17" s="424"/>
      <c r="L17" s="396"/>
      <c r="M17" s="423"/>
      <c r="N17" s="396"/>
      <c r="O17" s="396"/>
      <c r="P17" s="396"/>
      <c r="Q17" s="396"/>
      <c r="R17" s="396"/>
      <c r="S17" s="396"/>
      <c r="T17" s="396"/>
      <c r="U17" s="394"/>
      <c r="V17" s="394"/>
    </row>
    <row r="18" spans="1:27" s="398" customFormat="1" ht="20.25" customHeight="1">
      <c r="A18" s="413">
        <v>11</v>
      </c>
      <c r="B18" s="499" t="s">
        <v>392</v>
      </c>
      <c r="C18" s="499" t="s">
        <v>375</v>
      </c>
      <c r="D18" s="500">
        <v>51</v>
      </c>
      <c r="E18" s="500">
        <v>2</v>
      </c>
      <c r="F18" s="409"/>
      <c r="G18" s="501" t="s">
        <v>109</v>
      </c>
      <c r="H18" s="622">
        <f t="shared" si="0"/>
        <v>2</v>
      </c>
      <c r="I18" s="622">
        <f t="shared" si="1"/>
        <v>20.400000000000002</v>
      </c>
      <c r="J18" s="408">
        <f t="shared" si="2"/>
        <v>22.400000000000002</v>
      </c>
      <c r="K18" s="424"/>
      <c r="L18" s="396"/>
      <c r="M18" s="423"/>
      <c r="N18" s="396"/>
      <c r="O18" s="396"/>
      <c r="P18" s="396"/>
      <c r="Q18" s="396"/>
      <c r="R18" s="396"/>
      <c r="S18" s="396"/>
      <c r="T18" s="396"/>
      <c r="U18" s="394"/>
      <c r="V18" s="394"/>
    </row>
    <row r="19" spans="1:27" s="398" customFormat="1" ht="20.25" customHeight="1">
      <c r="A19" s="413">
        <v>12</v>
      </c>
      <c r="B19" s="499" t="s">
        <v>373</v>
      </c>
      <c r="C19" s="499" t="s">
        <v>394</v>
      </c>
      <c r="D19" s="500">
        <v>38</v>
      </c>
      <c r="E19" s="500">
        <v>2</v>
      </c>
      <c r="F19" s="409"/>
      <c r="G19" s="501" t="s">
        <v>109</v>
      </c>
      <c r="H19" s="622">
        <f t="shared" si="0"/>
        <v>1.5</v>
      </c>
      <c r="I19" s="622">
        <f t="shared" si="1"/>
        <v>15.200000000000001</v>
      </c>
      <c r="J19" s="408">
        <f t="shared" si="2"/>
        <v>16.700000000000003</v>
      </c>
      <c r="K19" s="424"/>
      <c r="L19" s="396"/>
      <c r="M19" s="423"/>
      <c r="N19" s="396"/>
      <c r="O19" s="396"/>
      <c r="P19" s="396"/>
      <c r="Q19" s="396"/>
      <c r="R19" s="396"/>
      <c r="S19" s="396"/>
      <c r="T19" s="396"/>
      <c r="U19" s="394"/>
      <c r="V19" s="394"/>
    </row>
    <row r="20" spans="1:27" s="398" customFormat="1" ht="20.25" customHeight="1">
      <c r="A20" s="413">
        <v>13</v>
      </c>
      <c r="B20" s="499" t="s">
        <v>379</v>
      </c>
      <c r="C20" s="499" t="s">
        <v>395</v>
      </c>
      <c r="D20" s="500">
        <v>28</v>
      </c>
      <c r="E20" s="500">
        <v>3</v>
      </c>
      <c r="F20" s="409"/>
      <c r="G20" s="501" t="s">
        <v>109</v>
      </c>
      <c r="H20" s="622">
        <f t="shared" si="0"/>
        <v>1.2</v>
      </c>
      <c r="I20" s="622">
        <f t="shared" si="1"/>
        <v>11.200000000000001</v>
      </c>
      <c r="J20" s="408">
        <f t="shared" si="2"/>
        <v>12.4</v>
      </c>
      <c r="K20" s="424"/>
      <c r="L20" s="396"/>
      <c r="M20" s="423"/>
      <c r="N20" s="396"/>
      <c r="O20" s="396"/>
      <c r="P20" s="396"/>
      <c r="Q20" s="396"/>
      <c r="R20" s="396"/>
      <c r="S20" s="396"/>
      <c r="T20" s="396"/>
      <c r="U20" s="394"/>
      <c r="V20" s="394"/>
    </row>
    <row r="21" spans="1:27" s="398" customFormat="1" ht="20.25" customHeight="1">
      <c r="A21" s="413">
        <v>14</v>
      </c>
      <c r="B21" s="499" t="s">
        <v>387</v>
      </c>
      <c r="C21" s="499" t="s">
        <v>395</v>
      </c>
      <c r="D21" s="500">
        <v>28</v>
      </c>
      <c r="E21" s="500">
        <v>3</v>
      </c>
      <c r="F21" s="409"/>
      <c r="G21" s="501" t="s">
        <v>109</v>
      </c>
      <c r="H21" s="622">
        <f t="shared" si="0"/>
        <v>1.2</v>
      </c>
      <c r="I21" s="622">
        <f t="shared" si="1"/>
        <v>11.200000000000001</v>
      </c>
      <c r="J21" s="408">
        <f t="shared" si="2"/>
        <v>12.4</v>
      </c>
      <c r="K21" s="424"/>
      <c r="L21" s="396">
        <v>1.2</v>
      </c>
      <c r="M21" s="423">
        <v>10.4</v>
      </c>
      <c r="N21" s="394"/>
      <c r="O21" s="396"/>
      <c r="P21" s="394"/>
      <c r="Q21" s="394"/>
      <c r="R21" s="394">
        <v>5.2</v>
      </c>
      <c r="S21" s="394">
        <v>1.2</v>
      </c>
      <c r="T21" s="394">
        <v>5.2</v>
      </c>
      <c r="U21" s="396"/>
      <c r="V21" s="394"/>
      <c r="W21" s="394"/>
    </row>
    <row r="22" spans="1:27" s="398" customFormat="1" ht="20.25" customHeight="1">
      <c r="A22" s="413">
        <v>15</v>
      </c>
      <c r="B22" s="499" t="s">
        <v>377</v>
      </c>
      <c r="C22" s="499" t="s">
        <v>394</v>
      </c>
      <c r="D22" s="500">
        <v>38</v>
      </c>
      <c r="E22" s="500">
        <v>2</v>
      </c>
      <c r="F22" s="409"/>
      <c r="G22" s="501" t="s">
        <v>109</v>
      </c>
      <c r="H22" s="622">
        <f t="shared" si="0"/>
        <v>1.5</v>
      </c>
      <c r="I22" s="622">
        <f t="shared" si="1"/>
        <v>15.200000000000001</v>
      </c>
      <c r="J22" s="408">
        <f t="shared" si="2"/>
        <v>16.700000000000003</v>
      </c>
      <c r="K22" s="424"/>
      <c r="L22" s="396">
        <v>1.5</v>
      </c>
      <c r="M22" s="423">
        <v>18</v>
      </c>
      <c r="N22" s="396">
        <v>6</v>
      </c>
      <c r="O22" s="396">
        <v>6</v>
      </c>
      <c r="P22" s="394"/>
      <c r="Q22" s="394"/>
      <c r="R22" s="394">
        <v>1.5</v>
      </c>
      <c r="S22" s="394"/>
      <c r="T22" s="394">
        <v>6</v>
      </c>
      <c r="U22" s="394"/>
      <c r="V22" s="394"/>
      <c r="W22" s="394"/>
    </row>
    <row r="23" spans="1:27" s="398" customFormat="1" ht="20.25" customHeight="1">
      <c r="A23" s="413">
        <v>16</v>
      </c>
      <c r="B23" s="504" t="s">
        <v>391</v>
      </c>
      <c r="C23" s="499" t="s">
        <v>389</v>
      </c>
      <c r="D23" s="500">
        <v>24</v>
      </c>
      <c r="E23" s="500">
        <v>3</v>
      </c>
      <c r="F23" s="409"/>
      <c r="G23" s="501" t="s">
        <v>109</v>
      </c>
      <c r="H23" s="622">
        <f t="shared" si="0"/>
        <v>1.2</v>
      </c>
      <c r="I23" s="622">
        <f t="shared" si="1"/>
        <v>9.6000000000000014</v>
      </c>
      <c r="J23" s="408">
        <f t="shared" si="2"/>
        <v>10.8</v>
      </c>
      <c r="K23" s="424"/>
      <c r="L23" s="396">
        <v>1.2</v>
      </c>
      <c r="M23" s="423">
        <v>4</v>
      </c>
      <c r="N23" s="394"/>
      <c r="O23" s="396"/>
      <c r="P23" s="394"/>
      <c r="Q23" s="394"/>
      <c r="R23" s="399">
        <v>3.2</v>
      </c>
      <c r="S23" s="394">
        <v>2</v>
      </c>
      <c r="T23" s="394"/>
      <c r="U23" s="394"/>
      <c r="V23" s="394"/>
      <c r="W23" s="394"/>
    </row>
    <row r="24" spans="1:27" s="398" customFormat="1" ht="20.25" customHeight="1">
      <c r="A24" s="413">
        <v>17</v>
      </c>
      <c r="B24" s="415" t="s">
        <v>373</v>
      </c>
      <c r="C24" s="412" t="s">
        <v>389</v>
      </c>
      <c r="D24" s="411">
        <v>32</v>
      </c>
      <c r="E24" s="414">
        <v>2</v>
      </c>
      <c r="F24" s="409"/>
      <c r="G24" s="501" t="s">
        <v>109</v>
      </c>
      <c r="H24" s="622">
        <f t="shared" si="0"/>
        <v>1.5</v>
      </c>
      <c r="I24" s="622">
        <f t="shared" si="1"/>
        <v>12.8</v>
      </c>
      <c r="J24" s="408">
        <f t="shared" si="2"/>
        <v>14.3</v>
      </c>
      <c r="K24" s="400"/>
      <c r="L24" s="396"/>
      <c r="M24" s="394"/>
      <c r="N24" s="394"/>
      <c r="O24" s="396"/>
      <c r="P24" s="394"/>
      <c r="Q24" s="394"/>
      <c r="R24" s="399"/>
      <c r="S24" s="394"/>
      <c r="T24" s="394"/>
      <c r="U24" s="394"/>
      <c r="V24" s="394"/>
      <c r="W24" s="394"/>
    </row>
    <row r="25" spans="1:27" s="398" customFormat="1" ht="20.25" customHeight="1">
      <c r="A25" s="413">
        <v>18</v>
      </c>
      <c r="B25" s="412" t="s">
        <v>190</v>
      </c>
      <c r="C25" s="412" t="s">
        <v>389</v>
      </c>
      <c r="D25" s="411">
        <v>38</v>
      </c>
      <c r="E25" s="410">
        <v>3</v>
      </c>
      <c r="F25" s="409"/>
      <c r="G25" s="501" t="s">
        <v>109</v>
      </c>
      <c r="H25" s="622">
        <f t="shared" si="0"/>
        <v>1.5</v>
      </c>
      <c r="I25" s="622">
        <f t="shared" si="1"/>
        <v>15.200000000000001</v>
      </c>
      <c r="J25" s="408">
        <f t="shared" si="2"/>
        <v>16.700000000000003</v>
      </c>
      <c r="K25" s="400"/>
      <c r="L25" s="396"/>
      <c r="M25" s="394"/>
      <c r="N25" s="394"/>
      <c r="O25" s="396"/>
      <c r="P25" s="394"/>
      <c r="Q25" s="394"/>
      <c r="R25" s="399"/>
      <c r="S25" s="394"/>
      <c r="T25" s="394"/>
      <c r="U25" s="394"/>
      <c r="V25" s="394"/>
      <c r="W25" s="394"/>
    </row>
    <row r="26" spans="1:27" s="398" customFormat="1" ht="20.25" customHeight="1">
      <c r="A26" s="413">
        <v>19</v>
      </c>
      <c r="B26" s="406" t="s">
        <v>377</v>
      </c>
      <c r="C26" s="406" t="s">
        <v>389</v>
      </c>
      <c r="D26" s="405">
        <v>32</v>
      </c>
      <c r="E26" s="404">
        <v>2</v>
      </c>
      <c r="F26" s="403"/>
      <c r="G26" s="501" t="s">
        <v>109</v>
      </c>
      <c r="H26" s="623">
        <f t="shared" si="0"/>
        <v>1.5</v>
      </c>
      <c r="I26" s="623">
        <f t="shared" si="1"/>
        <v>12.8</v>
      </c>
      <c r="J26" s="402">
        <f t="shared" si="2"/>
        <v>14.3</v>
      </c>
      <c r="K26" s="400"/>
      <c r="L26" s="396"/>
      <c r="M26" s="394"/>
      <c r="N26" s="394"/>
      <c r="O26" s="396"/>
      <c r="P26" s="394"/>
      <c r="Q26" s="394"/>
      <c r="R26" s="399"/>
      <c r="S26" s="394"/>
      <c r="T26" s="394"/>
      <c r="U26" s="394"/>
      <c r="V26" s="394"/>
      <c r="W26" s="394"/>
    </row>
    <row r="27" spans="1:27" s="398" customFormat="1" ht="20.25" customHeight="1">
      <c r="A27" s="654" t="s">
        <v>210</v>
      </c>
      <c r="B27" s="655"/>
      <c r="C27" s="655"/>
      <c r="D27" s="655"/>
      <c r="E27" s="655"/>
      <c r="F27" s="655"/>
      <c r="G27" s="656"/>
      <c r="H27" s="401">
        <f>SUM(H8:H26)</f>
        <v>27.899999999999995</v>
      </c>
      <c r="I27" s="401">
        <f>SUM(I8:I26)</f>
        <v>244.39999999999998</v>
      </c>
      <c r="J27" s="401">
        <f>SUM(J8:J26)</f>
        <v>272.3</v>
      </c>
      <c r="K27" s="400"/>
      <c r="L27" s="396"/>
      <c r="M27" s="394"/>
      <c r="N27" s="394"/>
      <c r="O27" s="396"/>
      <c r="P27" s="394"/>
      <c r="Q27" s="394"/>
      <c r="R27" s="399"/>
      <c r="S27" s="394"/>
      <c r="T27" s="394"/>
      <c r="U27" s="394"/>
      <c r="V27" s="394"/>
      <c r="W27" s="394"/>
    </row>
    <row r="28" spans="1:27" s="360" customFormat="1" ht="15.75">
      <c r="C28" s="657" t="str">
        <f>CANAM!D25</f>
        <v>Nam Định, ngày      tháng      năm 2020</v>
      </c>
      <c r="D28" s="657"/>
      <c r="E28" s="657"/>
      <c r="F28" s="657"/>
      <c r="G28" s="657"/>
      <c r="H28" s="657"/>
      <c r="I28" s="657"/>
      <c r="J28" s="657"/>
      <c r="M28" s="360" t="s">
        <v>107</v>
      </c>
      <c r="N28" s="394"/>
      <c r="O28" s="394"/>
      <c r="P28" s="394">
        <v>1.2</v>
      </c>
      <c r="Q28" s="394">
        <f>SUM(Q8:Q23)</f>
        <v>5.4</v>
      </c>
      <c r="R28" s="394">
        <f>1.2+1.5</f>
        <v>2.7</v>
      </c>
      <c r="S28" s="394" t="e">
        <f>#REF!+S21</f>
        <v>#REF!</v>
      </c>
      <c r="T28" s="397">
        <v>1.5</v>
      </c>
      <c r="V28" s="394"/>
      <c r="W28" s="360">
        <v>1.2</v>
      </c>
    </row>
    <row r="29" spans="1:27" s="360" customFormat="1">
      <c r="A29" s="658" t="s">
        <v>451</v>
      </c>
      <c r="B29" s="658"/>
      <c r="C29" s="658" t="s">
        <v>452</v>
      </c>
      <c r="D29" s="658"/>
      <c r="E29" s="658"/>
      <c r="F29" s="658"/>
      <c r="G29" s="658" t="s">
        <v>416</v>
      </c>
      <c r="H29" s="658"/>
      <c r="I29" s="658"/>
      <c r="J29" s="658"/>
      <c r="K29" s="362"/>
      <c r="M29" s="360" t="s">
        <v>388</v>
      </c>
      <c r="N29" s="394">
        <f>SUM(N8:N23)</f>
        <v>19.200000000000003</v>
      </c>
      <c r="O29" s="394">
        <f>SUM(O8:O23)</f>
        <v>13.2</v>
      </c>
      <c r="P29" s="394" t="e">
        <f>3.6+#REF!</f>
        <v>#REF!</v>
      </c>
      <c r="Q29" s="394" t="e">
        <f>#REF!</f>
        <v>#REF!</v>
      </c>
      <c r="R29" s="394">
        <f>SUM(R8:R21,2,9)</f>
        <v>30.200000000000003</v>
      </c>
      <c r="S29" s="394">
        <f>SUM(S11:S13,S23)</f>
        <v>16</v>
      </c>
      <c r="T29" s="397">
        <f>T12+T21+T22</f>
        <v>15.600000000000001</v>
      </c>
      <c r="U29" s="394">
        <f>SUM(U9:U23)</f>
        <v>6.8000000000000007</v>
      </c>
      <c r="V29" s="394"/>
      <c r="W29" s="360">
        <f>6.8+0.6</f>
        <v>7.3999999999999995</v>
      </c>
    </row>
    <row r="30" spans="1:27" s="360" customFormat="1">
      <c r="N30" s="394"/>
      <c r="O30" s="396"/>
      <c r="P30" s="394"/>
      <c r="Q30" s="394"/>
      <c r="R30" s="394"/>
      <c r="S30" s="394"/>
      <c r="T30" s="394"/>
      <c r="U30" s="394"/>
      <c r="V30" s="394"/>
      <c r="AA30" s="395">
        <f>24.9-'[8]Mau 3 ky 2'!C18</f>
        <v>0</v>
      </c>
    </row>
    <row r="31" spans="1:27" s="360" customFormat="1">
      <c r="N31" s="394"/>
      <c r="O31" s="394"/>
      <c r="P31" s="394"/>
      <c r="Q31" s="394"/>
      <c r="R31" s="394"/>
      <c r="S31" s="394"/>
      <c r="T31" s="394"/>
      <c r="U31" s="394"/>
      <c r="V31" s="394"/>
    </row>
    <row r="32" spans="1:27" s="360" customFormat="1"/>
    <row r="33" spans="1:10" s="360" customFormat="1"/>
    <row r="34" spans="1:10" s="360" customFormat="1" ht="15.75" customHeight="1">
      <c r="H34" s="658"/>
      <c r="I34" s="658"/>
      <c r="J34" s="658"/>
    </row>
    <row r="35" spans="1:10" ht="15.75">
      <c r="A35" s="631" t="s">
        <v>449</v>
      </c>
      <c r="B35" s="631"/>
      <c r="C35" s="631" t="s">
        <v>68</v>
      </c>
      <c r="D35" s="631"/>
      <c r="E35" s="631"/>
      <c r="F35" s="631"/>
      <c r="G35" s="631" t="s">
        <v>308</v>
      </c>
      <c r="H35" s="631"/>
      <c r="I35" s="631"/>
      <c r="J35" s="631"/>
    </row>
  </sheetData>
  <mergeCells count="19">
    <mergeCell ref="A35:B35"/>
    <mergeCell ref="C35:F35"/>
    <mergeCell ref="G35:J35"/>
    <mergeCell ref="A27:G27"/>
    <mergeCell ref="C28:J28"/>
    <mergeCell ref="A29:B29"/>
    <mergeCell ref="C29:F29"/>
    <mergeCell ref="G29:J29"/>
    <mergeCell ref="H34:J34"/>
    <mergeCell ref="A4:J4"/>
    <mergeCell ref="A5:J5"/>
    <mergeCell ref="A6:A7"/>
    <mergeCell ref="B6:B7"/>
    <mergeCell ref="C6:C7"/>
    <mergeCell ref="D6:D7"/>
    <mergeCell ref="E6:F6"/>
    <mergeCell ref="G6:G7"/>
    <mergeCell ref="H6:I6"/>
    <mergeCell ref="J6:J7"/>
  </mergeCells>
  <pageMargins left="0.15748031496062992" right="0.11811023622047245" top="0.15748031496062992" bottom="0.19685039370078741" header="0.27559055118110237" footer="0.19685039370078741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A10" workbookViewId="0">
      <selection activeCell="B26" sqref="B26"/>
    </sheetView>
  </sheetViews>
  <sheetFormatPr defaultRowHeight="15"/>
  <cols>
    <col min="1" max="1" width="7.140625" style="156" customWidth="1"/>
    <col min="2" max="2" width="25.85546875" style="156" customWidth="1"/>
    <col min="3" max="3" width="13.42578125" style="156" customWidth="1"/>
    <col min="4" max="4" width="14.85546875" style="156" customWidth="1"/>
    <col min="5" max="5" width="15" style="156" customWidth="1"/>
    <col min="6" max="6" width="18.28515625" style="156" customWidth="1"/>
    <col min="7" max="7" width="23.42578125" style="156" customWidth="1"/>
    <col min="8" max="15" width="10.28515625" style="156" hidden="1" customWidth="1"/>
    <col min="16" max="16" width="0" style="156" hidden="1" customWidth="1"/>
    <col min="17" max="17" width="9.140625" style="156"/>
    <col min="18" max="18" width="23.42578125" style="156" customWidth="1"/>
    <col min="19" max="20" width="9.140625" style="156"/>
    <col min="21" max="21" width="11.28515625" style="156" bestFit="1" customWidth="1"/>
    <col min="22" max="256" width="9.140625" style="156"/>
    <col min="257" max="257" width="7.140625" style="156" customWidth="1"/>
    <col min="258" max="258" width="24.140625" style="156" customWidth="1"/>
    <col min="259" max="261" width="12.85546875" style="156" customWidth="1"/>
    <col min="262" max="262" width="22.140625" style="156" customWidth="1"/>
    <col min="263" max="263" width="10.28515625" style="156" customWidth="1"/>
    <col min="264" max="272" width="0" style="156" hidden="1" customWidth="1"/>
    <col min="273" max="276" width="9.140625" style="156"/>
    <col min="277" max="277" width="11.28515625" style="156" bestFit="1" customWidth="1"/>
    <col min="278" max="512" width="9.140625" style="156"/>
    <col min="513" max="513" width="7.140625" style="156" customWidth="1"/>
    <col min="514" max="514" width="24.140625" style="156" customWidth="1"/>
    <col min="515" max="517" width="12.85546875" style="156" customWidth="1"/>
    <col min="518" max="518" width="22.140625" style="156" customWidth="1"/>
    <col min="519" max="519" width="10.28515625" style="156" customWidth="1"/>
    <col min="520" max="528" width="0" style="156" hidden="1" customWidth="1"/>
    <col min="529" max="532" width="9.140625" style="156"/>
    <col min="533" max="533" width="11.28515625" style="156" bestFit="1" customWidth="1"/>
    <col min="534" max="768" width="9.140625" style="156"/>
    <col min="769" max="769" width="7.140625" style="156" customWidth="1"/>
    <col min="770" max="770" width="24.140625" style="156" customWidth="1"/>
    <col min="771" max="773" width="12.85546875" style="156" customWidth="1"/>
    <col min="774" max="774" width="22.140625" style="156" customWidth="1"/>
    <col min="775" max="775" width="10.28515625" style="156" customWidth="1"/>
    <col min="776" max="784" width="0" style="156" hidden="1" customWidth="1"/>
    <col min="785" max="788" width="9.140625" style="156"/>
    <col min="789" max="789" width="11.28515625" style="156" bestFit="1" customWidth="1"/>
    <col min="790" max="1024" width="9.140625" style="156"/>
    <col min="1025" max="1025" width="7.140625" style="156" customWidth="1"/>
    <col min="1026" max="1026" width="24.140625" style="156" customWidth="1"/>
    <col min="1027" max="1029" width="12.85546875" style="156" customWidth="1"/>
    <col min="1030" max="1030" width="22.140625" style="156" customWidth="1"/>
    <col min="1031" max="1031" width="10.28515625" style="156" customWidth="1"/>
    <col min="1032" max="1040" width="0" style="156" hidden="1" customWidth="1"/>
    <col min="1041" max="1044" width="9.140625" style="156"/>
    <col min="1045" max="1045" width="11.28515625" style="156" bestFit="1" customWidth="1"/>
    <col min="1046" max="1280" width="9.140625" style="156"/>
    <col min="1281" max="1281" width="7.140625" style="156" customWidth="1"/>
    <col min="1282" max="1282" width="24.140625" style="156" customWidth="1"/>
    <col min="1283" max="1285" width="12.85546875" style="156" customWidth="1"/>
    <col min="1286" max="1286" width="22.140625" style="156" customWidth="1"/>
    <col min="1287" max="1287" width="10.28515625" style="156" customWidth="1"/>
    <col min="1288" max="1296" width="0" style="156" hidden="1" customWidth="1"/>
    <col min="1297" max="1300" width="9.140625" style="156"/>
    <col min="1301" max="1301" width="11.28515625" style="156" bestFit="1" customWidth="1"/>
    <col min="1302" max="1536" width="9.140625" style="156"/>
    <col min="1537" max="1537" width="7.140625" style="156" customWidth="1"/>
    <col min="1538" max="1538" width="24.140625" style="156" customWidth="1"/>
    <col min="1539" max="1541" width="12.85546875" style="156" customWidth="1"/>
    <col min="1542" max="1542" width="22.140625" style="156" customWidth="1"/>
    <col min="1543" max="1543" width="10.28515625" style="156" customWidth="1"/>
    <col min="1544" max="1552" width="0" style="156" hidden="1" customWidth="1"/>
    <col min="1553" max="1556" width="9.140625" style="156"/>
    <col min="1557" max="1557" width="11.28515625" style="156" bestFit="1" customWidth="1"/>
    <col min="1558" max="1792" width="9.140625" style="156"/>
    <col min="1793" max="1793" width="7.140625" style="156" customWidth="1"/>
    <col min="1794" max="1794" width="24.140625" style="156" customWidth="1"/>
    <col min="1795" max="1797" width="12.85546875" style="156" customWidth="1"/>
    <col min="1798" max="1798" width="22.140625" style="156" customWidth="1"/>
    <col min="1799" max="1799" width="10.28515625" style="156" customWidth="1"/>
    <col min="1800" max="1808" width="0" style="156" hidden="1" customWidth="1"/>
    <col min="1809" max="1812" width="9.140625" style="156"/>
    <col min="1813" max="1813" width="11.28515625" style="156" bestFit="1" customWidth="1"/>
    <col min="1814" max="2048" width="9.140625" style="156"/>
    <col min="2049" max="2049" width="7.140625" style="156" customWidth="1"/>
    <col min="2050" max="2050" width="24.140625" style="156" customWidth="1"/>
    <col min="2051" max="2053" width="12.85546875" style="156" customWidth="1"/>
    <col min="2054" max="2054" width="22.140625" style="156" customWidth="1"/>
    <col min="2055" max="2055" width="10.28515625" style="156" customWidth="1"/>
    <col min="2056" max="2064" width="0" style="156" hidden="1" customWidth="1"/>
    <col min="2065" max="2068" width="9.140625" style="156"/>
    <col min="2069" max="2069" width="11.28515625" style="156" bestFit="1" customWidth="1"/>
    <col min="2070" max="2304" width="9.140625" style="156"/>
    <col min="2305" max="2305" width="7.140625" style="156" customWidth="1"/>
    <col min="2306" max="2306" width="24.140625" style="156" customWidth="1"/>
    <col min="2307" max="2309" width="12.85546875" style="156" customWidth="1"/>
    <col min="2310" max="2310" width="22.140625" style="156" customWidth="1"/>
    <col min="2311" max="2311" width="10.28515625" style="156" customWidth="1"/>
    <col min="2312" max="2320" width="0" style="156" hidden="1" customWidth="1"/>
    <col min="2321" max="2324" width="9.140625" style="156"/>
    <col min="2325" max="2325" width="11.28515625" style="156" bestFit="1" customWidth="1"/>
    <col min="2326" max="2560" width="9.140625" style="156"/>
    <col min="2561" max="2561" width="7.140625" style="156" customWidth="1"/>
    <col min="2562" max="2562" width="24.140625" style="156" customWidth="1"/>
    <col min="2563" max="2565" width="12.85546875" style="156" customWidth="1"/>
    <col min="2566" max="2566" width="22.140625" style="156" customWidth="1"/>
    <col min="2567" max="2567" width="10.28515625" style="156" customWidth="1"/>
    <col min="2568" max="2576" width="0" style="156" hidden="1" customWidth="1"/>
    <col min="2577" max="2580" width="9.140625" style="156"/>
    <col min="2581" max="2581" width="11.28515625" style="156" bestFit="1" customWidth="1"/>
    <col min="2582" max="2816" width="9.140625" style="156"/>
    <col min="2817" max="2817" width="7.140625" style="156" customWidth="1"/>
    <col min="2818" max="2818" width="24.140625" style="156" customWidth="1"/>
    <col min="2819" max="2821" width="12.85546875" style="156" customWidth="1"/>
    <col min="2822" max="2822" width="22.140625" style="156" customWidth="1"/>
    <col min="2823" max="2823" width="10.28515625" style="156" customWidth="1"/>
    <col min="2824" max="2832" width="0" style="156" hidden="1" customWidth="1"/>
    <col min="2833" max="2836" width="9.140625" style="156"/>
    <col min="2837" max="2837" width="11.28515625" style="156" bestFit="1" customWidth="1"/>
    <col min="2838" max="3072" width="9.140625" style="156"/>
    <col min="3073" max="3073" width="7.140625" style="156" customWidth="1"/>
    <col min="3074" max="3074" width="24.140625" style="156" customWidth="1"/>
    <col min="3075" max="3077" width="12.85546875" style="156" customWidth="1"/>
    <col min="3078" max="3078" width="22.140625" style="156" customWidth="1"/>
    <col min="3079" max="3079" width="10.28515625" style="156" customWidth="1"/>
    <col min="3080" max="3088" width="0" style="156" hidden="1" customWidth="1"/>
    <col min="3089" max="3092" width="9.140625" style="156"/>
    <col min="3093" max="3093" width="11.28515625" style="156" bestFit="1" customWidth="1"/>
    <col min="3094" max="3328" width="9.140625" style="156"/>
    <col min="3329" max="3329" width="7.140625" style="156" customWidth="1"/>
    <col min="3330" max="3330" width="24.140625" style="156" customWidth="1"/>
    <col min="3331" max="3333" width="12.85546875" style="156" customWidth="1"/>
    <col min="3334" max="3334" width="22.140625" style="156" customWidth="1"/>
    <col min="3335" max="3335" width="10.28515625" style="156" customWidth="1"/>
    <col min="3336" max="3344" width="0" style="156" hidden="1" customWidth="1"/>
    <col min="3345" max="3348" width="9.140625" style="156"/>
    <col min="3349" max="3349" width="11.28515625" style="156" bestFit="1" customWidth="1"/>
    <col min="3350" max="3584" width="9.140625" style="156"/>
    <col min="3585" max="3585" width="7.140625" style="156" customWidth="1"/>
    <col min="3586" max="3586" width="24.140625" style="156" customWidth="1"/>
    <col min="3587" max="3589" width="12.85546875" style="156" customWidth="1"/>
    <col min="3590" max="3590" width="22.140625" style="156" customWidth="1"/>
    <col min="3591" max="3591" width="10.28515625" style="156" customWidth="1"/>
    <col min="3592" max="3600" width="0" style="156" hidden="1" customWidth="1"/>
    <col min="3601" max="3604" width="9.140625" style="156"/>
    <col min="3605" max="3605" width="11.28515625" style="156" bestFit="1" customWidth="1"/>
    <col min="3606" max="3840" width="9.140625" style="156"/>
    <col min="3841" max="3841" width="7.140625" style="156" customWidth="1"/>
    <col min="3842" max="3842" width="24.140625" style="156" customWidth="1"/>
    <col min="3843" max="3845" width="12.85546875" style="156" customWidth="1"/>
    <col min="3846" max="3846" width="22.140625" style="156" customWidth="1"/>
    <col min="3847" max="3847" width="10.28515625" style="156" customWidth="1"/>
    <col min="3848" max="3856" width="0" style="156" hidden="1" customWidth="1"/>
    <col min="3857" max="3860" width="9.140625" style="156"/>
    <col min="3861" max="3861" width="11.28515625" style="156" bestFit="1" customWidth="1"/>
    <col min="3862" max="4096" width="9.140625" style="156"/>
    <col min="4097" max="4097" width="7.140625" style="156" customWidth="1"/>
    <col min="4098" max="4098" width="24.140625" style="156" customWidth="1"/>
    <col min="4099" max="4101" width="12.85546875" style="156" customWidth="1"/>
    <col min="4102" max="4102" width="22.140625" style="156" customWidth="1"/>
    <col min="4103" max="4103" width="10.28515625" style="156" customWidth="1"/>
    <col min="4104" max="4112" width="0" style="156" hidden="1" customWidth="1"/>
    <col min="4113" max="4116" width="9.140625" style="156"/>
    <col min="4117" max="4117" width="11.28515625" style="156" bestFit="1" customWidth="1"/>
    <col min="4118" max="4352" width="9.140625" style="156"/>
    <col min="4353" max="4353" width="7.140625" style="156" customWidth="1"/>
    <col min="4354" max="4354" width="24.140625" style="156" customWidth="1"/>
    <col min="4355" max="4357" width="12.85546875" style="156" customWidth="1"/>
    <col min="4358" max="4358" width="22.140625" style="156" customWidth="1"/>
    <col min="4359" max="4359" width="10.28515625" style="156" customWidth="1"/>
    <col min="4360" max="4368" width="0" style="156" hidden="1" customWidth="1"/>
    <col min="4369" max="4372" width="9.140625" style="156"/>
    <col min="4373" max="4373" width="11.28515625" style="156" bestFit="1" customWidth="1"/>
    <col min="4374" max="4608" width="9.140625" style="156"/>
    <col min="4609" max="4609" width="7.140625" style="156" customWidth="1"/>
    <col min="4610" max="4610" width="24.140625" style="156" customWidth="1"/>
    <col min="4611" max="4613" width="12.85546875" style="156" customWidth="1"/>
    <col min="4614" max="4614" width="22.140625" style="156" customWidth="1"/>
    <col min="4615" max="4615" width="10.28515625" style="156" customWidth="1"/>
    <col min="4616" max="4624" width="0" style="156" hidden="1" customWidth="1"/>
    <col min="4625" max="4628" width="9.140625" style="156"/>
    <col min="4629" max="4629" width="11.28515625" style="156" bestFit="1" customWidth="1"/>
    <col min="4630" max="4864" width="9.140625" style="156"/>
    <col min="4865" max="4865" width="7.140625" style="156" customWidth="1"/>
    <col min="4866" max="4866" width="24.140625" style="156" customWidth="1"/>
    <col min="4867" max="4869" width="12.85546875" style="156" customWidth="1"/>
    <col min="4870" max="4870" width="22.140625" style="156" customWidth="1"/>
    <col min="4871" max="4871" width="10.28515625" style="156" customWidth="1"/>
    <col min="4872" max="4880" width="0" style="156" hidden="1" customWidth="1"/>
    <col min="4881" max="4884" width="9.140625" style="156"/>
    <col min="4885" max="4885" width="11.28515625" style="156" bestFit="1" customWidth="1"/>
    <col min="4886" max="5120" width="9.140625" style="156"/>
    <col min="5121" max="5121" width="7.140625" style="156" customWidth="1"/>
    <col min="5122" max="5122" width="24.140625" style="156" customWidth="1"/>
    <col min="5123" max="5125" width="12.85546875" style="156" customWidth="1"/>
    <col min="5126" max="5126" width="22.140625" style="156" customWidth="1"/>
    <col min="5127" max="5127" width="10.28515625" style="156" customWidth="1"/>
    <col min="5128" max="5136" width="0" style="156" hidden="1" customWidth="1"/>
    <col min="5137" max="5140" width="9.140625" style="156"/>
    <col min="5141" max="5141" width="11.28515625" style="156" bestFit="1" customWidth="1"/>
    <col min="5142" max="5376" width="9.140625" style="156"/>
    <col min="5377" max="5377" width="7.140625" style="156" customWidth="1"/>
    <col min="5378" max="5378" width="24.140625" style="156" customWidth="1"/>
    <col min="5379" max="5381" width="12.85546875" style="156" customWidth="1"/>
    <col min="5382" max="5382" width="22.140625" style="156" customWidth="1"/>
    <col min="5383" max="5383" width="10.28515625" style="156" customWidth="1"/>
    <col min="5384" max="5392" width="0" style="156" hidden="1" customWidth="1"/>
    <col min="5393" max="5396" width="9.140625" style="156"/>
    <col min="5397" max="5397" width="11.28515625" style="156" bestFit="1" customWidth="1"/>
    <col min="5398" max="5632" width="9.140625" style="156"/>
    <col min="5633" max="5633" width="7.140625" style="156" customWidth="1"/>
    <col min="5634" max="5634" width="24.140625" style="156" customWidth="1"/>
    <col min="5635" max="5637" width="12.85546875" style="156" customWidth="1"/>
    <col min="5638" max="5638" width="22.140625" style="156" customWidth="1"/>
    <col min="5639" max="5639" width="10.28515625" style="156" customWidth="1"/>
    <col min="5640" max="5648" width="0" style="156" hidden="1" customWidth="1"/>
    <col min="5649" max="5652" width="9.140625" style="156"/>
    <col min="5653" max="5653" width="11.28515625" style="156" bestFit="1" customWidth="1"/>
    <col min="5654" max="5888" width="9.140625" style="156"/>
    <col min="5889" max="5889" width="7.140625" style="156" customWidth="1"/>
    <col min="5890" max="5890" width="24.140625" style="156" customWidth="1"/>
    <col min="5891" max="5893" width="12.85546875" style="156" customWidth="1"/>
    <col min="5894" max="5894" width="22.140625" style="156" customWidth="1"/>
    <col min="5895" max="5895" width="10.28515625" style="156" customWidth="1"/>
    <col min="5896" max="5904" width="0" style="156" hidden="1" customWidth="1"/>
    <col min="5905" max="5908" width="9.140625" style="156"/>
    <col min="5909" max="5909" width="11.28515625" style="156" bestFit="1" customWidth="1"/>
    <col min="5910" max="6144" width="9.140625" style="156"/>
    <col min="6145" max="6145" width="7.140625" style="156" customWidth="1"/>
    <col min="6146" max="6146" width="24.140625" style="156" customWidth="1"/>
    <col min="6147" max="6149" width="12.85546875" style="156" customWidth="1"/>
    <col min="6150" max="6150" width="22.140625" style="156" customWidth="1"/>
    <col min="6151" max="6151" width="10.28515625" style="156" customWidth="1"/>
    <col min="6152" max="6160" width="0" style="156" hidden="1" customWidth="1"/>
    <col min="6161" max="6164" width="9.140625" style="156"/>
    <col min="6165" max="6165" width="11.28515625" style="156" bestFit="1" customWidth="1"/>
    <col min="6166" max="6400" width="9.140625" style="156"/>
    <col min="6401" max="6401" width="7.140625" style="156" customWidth="1"/>
    <col min="6402" max="6402" width="24.140625" style="156" customWidth="1"/>
    <col min="6403" max="6405" width="12.85546875" style="156" customWidth="1"/>
    <col min="6406" max="6406" width="22.140625" style="156" customWidth="1"/>
    <col min="6407" max="6407" width="10.28515625" style="156" customWidth="1"/>
    <col min="6408" max="6416" width="0" style="156" hidden="1" customWidth="1"/>
    <col min="6417" max="6420" width="9.140625" style="156"/>
    <col min="6421" max="6421" width="11.28515625" style="156" bestFit="1" customWidth="1"/>
    <col min="6422" max="6656" width="9.140625" style="156"/>
    <col min="6657" max="6657" width="7.140625" style="156" customWidth="1"/>
    <col min="6658" max="6658" width="24.140625" style="156" customWidth="1"/>
    <col min="6659" max="6661" width="12.85546875" style="156" customWidth="1"/>
    <col min="6662" max="6662" width="22.140625" style="156" customWidth="1"/>
    <col min="6663" max="6663" width="10.28515625" style="156" customWidth="1"/>
    <col min="6664" max="6672" width="0" style="156" hidden="1" customWidth="1"/>
    <col min="6673" max="6676" width="9.140625" style="156"/>
    <col min="6677" max="6677" width="11.28515625" style="156" bestFit="1" customWidth="1"/>
    <col min="6678" max="6912" width="9.140625" style="156"/>
    <col min="6913" max="6913" width="7.140625" style="156" customWidth="1"/>
    <col min="6914" max="6914" width="24.140625" style="156" customWidth="1"/>
    <col min="6915" max="6917" width="12.85546875" style="156" customWidth="1"/>
    <col min="6918" max="6918" width="22.140625" style="156" customWidth="1"/>
    <col min="6919" max="6919" width="10.28515625" style="156" customWidth="1"/>
    <col min="6920" max="6928" width="0" style="156" hidden="1" customWidth="1"/>
    <col min="6929" max="6932" width="9.140625" style="156"/>
    <col min="6933" max="6933" width="11.28515625" style="156" bestFit="1" customWidth="1"/>
    <col min="6934" max="7168" width="9.140625" style="156"/>
    <col min="7169" max="7169" width="7.140625" style="156" customWidth="1"/>
    <col min="7170" max="7170" width="24.140625" style="156" customWidth="1"/>
    <col min="7171" max="7173" width="12.85546875" style="156" customWidth="1"/>
    <col min="7174" max="7174" width="22.140625" style="156" customWidth="1"/>
    <col min="7175" max="7175" width="10.28515625" style="156" customWidth="1"/>
    <col min="7176" max="7184" width="0" style="156" hidden="1" customWidth="1"/>
    <col min="7185" max="7188" width="9.140625" style="156"/>
    <col min="7189" max="7189" width="11.28515625" style="156" bestFit="1" customWidth="1"/>
    <col min="7190" max="7424" width="9.140625" style="156"/>
    <col min="7425" max="7425" width="7.140625" style="156" customWidth="1"/>
    <col min="7426" max="7426" width="24.140625" style="156" customWidth="1"/>
    <col min="7427" max="7429" width="12.85546875" style="156" customWidth="1"/>
    <col min="7430" max="7430" width="22.140625" style="156" customWidth="1"/>
    <col min="7431" max="7431" width="10.28515625" style="156" customWidth="1"/>
    <col min="7432" max="7440" width="0" style="156" hidden="1" customWidth="1"/>
    <col min="7441" max="7444" width="9.140625" style="156"/>
    <col min="7445" max="7445" width="11.28515625" style="156" bestFit="1" customWidth="1"/>
    <col min="7446" max="7680" width="9.140625" style="156"/>
    <col min="7681" max="7681" width="7.140625" style="156" customWidth="1"/>
    <col min="7682" max="7682" width="24.140625" style="156" customWidth="1"/>
    <col min="7683" max="7685" width="12.85546875" style="156" customWidth="1"/>
    <col min="7686" max="7686" width="22.140625" style="156" customWidth="1"/>
    <col min="7687" max="7687" width="10.28515625" style="156" customWidth="1"/>
    <col min="7688" max="7696" width="0" style="156" hidden="1" customWidth="1"/>
    <col min="7697" max="7700" width="9.140625" style="156"/>
    <col min="7701" max="7701" width="11.28515625" style="156" bestFit="1" customWidth="1"/>
    <col min="7702" max="7936" width="9.140625" style="156"/>
    <col min="7937" max="7937" width="7.140625" style="156" customWidth="1"/>
    <col min="7938" max="7938" width="24.140625" style="156" customWidth="1"/>
    <col min="7939" max="7941" width="12.85546875" style="156" customWidth="1"/>
    <col min="7942" max="7942" width="22.140625" style="156" customWidth="1"/>
    <col min="7943" max="7943" width="10.28515625" style="156" customWidth="1"/>
    <col min="7944" max="7952" width="0" style="156" hidden="1" customWidth="1"/>
    <col min="7953" max="7956" width="9.140625" style="156"/>
    <col min="7957" max="7957" width="11.28515625" style="156" bestFit="1" customWidth="1"/>
    <col min="7958" max="8192" width="9.140625" style="156"/>
    <col min="8193" max="8193" width="7.140625" style="156" customWidth="1"/>
    <col min="8194" max="8194" width="24.140625" style="156" customWidth="1"/>
    <col min="8195" max="8197" width="12.85546875" style="156" customWidth="1"/>
    <col min="8198" max="8198" width="22.140625" style="156" customWidth="1"/>
    <col min="8199" max="8199" width="10.28515625" style="156" customWidth="1"/>
    <col min="8200" max="8208" width="0" style="156" hidden="1" customWidth="1"/>
    <col min="8209" max="8212" width="9.140625" style="156"/>
    <col min="8213" max="8213" width="11.28515625" style="156" bestFit="1" customWidth="1"/>
    <col min="8214" max="8448" width="9.140625" style="156"/>
    <col min="8449" max="8449" width="7.140625" style="156" customWidth="1"/>
    <col min="8450" max="8450" width="24.140625" style="156" customWidth="1"/>
    <col min="8451" max="8453" width="12.85546875" style="156" customWidth="1"/>
    <col min="8454" max="8454" width="22.140625" style="156" customWidth="1"/>
    <col min="8455" max="8455" width="10.28515625" style="156" customWidth="1"/>
    <col min="8456" max="8464" width="0" style="156" hidden="1" customWidth="1"/>
    <col min="8465" max="8468" width="9.140625" style="156"/>
    <col min="8469" max="8469" width="11.28515625" style="156" bestFit="1" customWidth="1"/>
    <col min="8470" max="8704" width="9.140625" style="156"/>
    <col min="8705" max="8705" width="7.140625" style="156" customWidth="1"/>
    <col min="8706" max="8706" width="24.140625" style="156" customWidth="1"/>
    <col min="8707" max="8709" width="12.85546875" style="156" customWidth="1"/>
    <col min="8710" max="8710" width="22.140625" style="156" customWidth="1"/>
    <col min="8711" max="8711" width="10.28515625" style="156" customWidth="1"/>
    <col min="8712" max="8720" width="0" style="156" hidden="1" customWidth="1"/>
    <col min="8721" max="8724" width="9.140625" style="156"/>
    <col min="8725" max="8725" width="11.28515625" style="156" bestFit="1" customWidth="1"/>
    <col min="8726" max="8960" width="9.140625" style="156"/>
    <col min="8961" max="8961" width="7.140625" style="156" customWidth="1"/>
    <col min="8962" max="8962" width="24.140625" style="156" customWidth="1"/>
    <col min="8963" max="8965" width="12.85546875" style="156" customWidth="1"/>
    <col min="8966" max="8966" width="22.140625" style="156" customWidth="1"/>
    <col min="8967" max="8967" width="10.28515625" style="156" customWidth="1"/>
    <col min="8968" max="8976" width="0" style="156" hidden="1" customWidth="1"/>
    <col min="8977" max="8980" width="9.140625" style="156"/>
    <col min="8981" max="8981" width="11.28515625" style="156" bestFit="1" customWidth="1"/>
    <col min="8982" max="9216" width="9.140625" style="156"/>
    <col min="9217" max="9217" width="7.140625" style="156" customWidth="1"/>
    <col min="9218" max="9218" width="24.140625" style="156" customWidth="1"/>
    <col min="9219" max="9221" width="12.85546875" style="156" customWidth="1"/>
    <col min="9222" max="9222" width="22.140625" style="156" customWidth="1"/>
    <col min="9223" max="9223" width="10.28515625" style="156" customWidth="1"/>
    <col min="9224" max="9232" width="0" style="156" hidden="1" customWidth="1"/>
    <col min="9233" max="9236" width="9.140625" style="156"/>
    <col min="9237" max="9237" width="11.28515625" style="156" bestFit="1" customWidth="1"/>
    <col min="9238" max="9472" width="9.140625" style="156"/>
    <col min="9473" max="9473" width="7.140625" style="156" customWidth="1"/>
    <col min="9474" max="9474" width="24.140625" style="156" customWidth="1"/>
    <col min="9475" max="9477" width="12.85546875" style="156" customWidth="1"/>
    <col min="9478" max="9478" width="22.140625" style="156" customWidth="1"/>
    <col min="9479" max="9479" width="10.28515625" style="156" customWidth="1"/>
    <col min="9480" max="9488" width="0" style="156" hidden="1" customWidth="1"/>
    <col min="9489" max="9492" width="9.140625" style="156"/>
    <col min="9493" max="9493" width="11.28515625" style="156" bestFit="1" customWidth="1"/>
    <col min="9494" max="9728" width="9.140625" style="156"/>
    <col min="9729" max="9729" width="7.140625" style="156" customWidth="1"/>
    <col min="9730" max="9730" width="24.140625" style="156" customWidth="1"/>
    <col min="9731" max="9733" width="12.85546875" style="156" customWidth="1"/>
    <col min="9734" max="9734" width="22.140625" style="156" customWidth="1"/>
    <col min="9735" max="9735" width="10.28515625" style="156" customWidth="1"/>
    <col min="9736" max="9744" width="0" style="156" hidden="1" customWidth="1"/>
    <col min="9745" max="9748" width="9.140625" style="156"/>
    <col min="9749" max="9749" width="11.28515625" style="156" bestFit="1" customWidth="1"/>
    <col min="9750" max="9984" width="9.140625" style="156"/>
    <col min="9985" max="9985" width="7.140625" style="156" customWidth="1"/>
    <col min="9986" max="9986" width="24.140625" style="156" customWidth="1"/>
    <col min="9987" max="9989" width="12.85546875" style="156" customWidth="1"/>
    <col min="9990" max="9990" width="22.140625" style="156" customWidth="1"/>
    <col min="9991" max="9991" width="10.28515625" style="156" customWidth="1"/>
    <col min="9992" max="10000" width="0" style="156" hidden="1" customWidth="1"/>
    <col min="10001" max="10004" width="9.140625" style="156"/>
    <col min="10005" max="10005" width="11.28515625" style="156" bestFit="1" customWidth="1"/>
    <col min="10006" max="10240" width="9.140625" style="156"/>
    <col min="10241" max="10241" width="7.140625" style="156" customWidth="1"/>
    <col min="10242" max="10242" width="24.140625" style="156" customWidth="1"/>
    <col min="10243" max="10245" width="12.85546875" style="156" customWidth="1"/>
    <col min="10246" max="10246" width="22.140625" style="156" customWidth="1"/>
    <col min="10247" max="10247" width="10.28515625" style="156" customWidth="1"/>
    <col min="10248" max="10256" width="0" style="156" hidden="1" customWidth="1"/>
    <col min="10257" max="10260" width="9.140625" style="156"/>
    <col min="10261" max="10261" width="11.28515625" style="156" bestFit="1" customWidth="1"/>
    <col min="10262" max="10496" width="9.140625" style="156"/>
    <col min="10497" max="10497" width="7.140625" style="156" customWidth="1"/>
    <col min="10498" max="10498" width="24.140625" style="156" customWidth="1"/>
    <col min="10499" max="10501" width="12.85546875" style="156" customWidth="1"/>
    <col min="10502" max="10502" width="22.140625" style="156" customWidth="1"/>
    <col min="10503" max="10503" width="10.28515625" style="156" customWidth="1"/>
    <col min="10504" max="10512" width="0" style="156" hidden="1" customWidth="1"/>
    <col min="10513" max="10516" width="9.140625" style="156"/>
    <col min="10517" max="10517" width="11.28515625" style="156" bestFit="1" customWidth="1"/>
    <col min="10518" max="10752" width="9.140625" style="156"/>
    <col min="10753" max="10753" width="7.140625" style="156" customWidth="1"/>
    <col min="10754" max="10754" width="24.140625" style="156" customWidth="1"/>
    <col min="10755" max="10757" width="12.85546875" style="156" customWidth="1"/>
    <col min="10758" max="10758" width="22.140625" style="156" customWidth="1"/>
    <col min="10759" max="10759" width="10.28515625" style="156" customWidth="1"/>
    <col min="10760" max="10768" width="0" style="156" hidden="1" customWidth="1"/>
    <col min="10769" max="10772" width="9.140625" style="156"/>
    <col min="10773" max="10773" width="11.28515625" style="156" bestFit="1" customWidth="1"/>
    <col min="10774" max="11008" width="9.140625" style="156"/>
    <col min="11009" max="11009" width="7.140625" style="156" customWidth="1"/>
    <col min="11010" max="11010" width="24.140625" style="156" customWidth="1"/>
    <col min="11011" max="11013" width="12.85546875" style="156" customWidth="1"/>
    <col min="11014" max="11014" width="22.140625" style="156" customWidth="1"/>
    <col min="11015" max="11015" width="10.28515625" style="156" customWidth="1"/>
    <col min="11016" max="11024" width="0" style="156" hidden="1" customWidth="1"/>
    <col min="11025" max="11028" width="9.140625" style="156"/>
    <col min="11029" max="11029" width="11.28515625" style="156" bestFit="1" customWidth="1"/>
    <col min="11030" max="11264" width="9.140625" style="156"/>
    <col min="11265" max="11265" width="7.140625" style="156" customWidth="1"/>
    <col min="11266" max="11266" width="24.140625" style="156" customWidth="1"/>
    <col min="11267" max="11269" width="12.85546875" style="156" customWidth="1"/>
    <col min="11270" max="11270" width="22.140625" style="156" customWidth="1"/>
    <col min="11271" max="11271" width="10.28515625" style="156" customWidth="1"/>
    <col min="11272" max="11280" width="0" style="156" hidden="1" customWidth="1"/>
    <col min="11281" max="11284" width="9.140625" style="156"/>
    <col min="11285" max="11285" width="11.28515625" style="156" bestFit="1" customWidth="1"/>
    <col min="11286" max="11520" width="9.140625" style="156"/>
    <col min="11521" max="11521" width="7.140625" style="156" customWidth="1"/>
    <col min="11522" max="11522" width="24.140625" style="156" customWidth="1"/>
    <col min="11523" max="11525" width="12.85546875" style="156" customWidth="1"/>
    <col min="11526" max="11526" width="22.140625" style="156" customWidth="1"/>
    <col min="11527" max="11527" width="10.28515625" style="156" customWidth="1"/>
    <col min="11528" max="11536" width="0" style="156" hidden="1" customWidth="1"/>
    <col min="11537" max="11540" width="9.140625" style="156"/>
    <col min="11541" max="11541" width="11.28515625" style="156" bestFit="1" customWidth="1"/>
    <col min="11542" max="11776" width="9.140625" style="156"/>
    <col min="11777" max="11777" width="7.140625" style="156" customWidth="1"/>
    <col min="11778" max="11778" width="24.140625" style="156" customWidth="1"/>
    <col min="11779" max="11781" width="12.85546875" style="156" customWidth="1"/>
    <col min="11782" max="11782" width="22.140625" style="156" customWidth="1"/>
    <col min="11783" max="11783" width="10.28515625" style="156" customWidth="1"/>
    <col min="11784" max="11792" width="0" style="156" hidden="1" customWidth="1"/>
    <col min="11793" max="11796" width="9.140625" style="156"/>
    <col min="11797" max="11797" width="11.28515625" style="156" bestFit="1" customWidth="1"/>
    <col min="11798" max="12032" width="9.140625" style="156"/>
    <col min="12033" max="12033" width="7.140625" style="156" customWidth="1"/>
    <col min="12034" max="12034" width="24.140625" style="156" customWidth="1"/>
    <col min="12035" max="12037" width="12.85546875" style="156" customWidth="1"/>
    <col min="12038" max="12038" width="22.140625" style="156" customWidth="1"/>
    <col min="12039" max="12039" width="10.28515625" style="156" customWidth="1"/>
    <col min="12040" max="12048" width="0" style="156" hidden="1" customWidth="1"/>
    <col min="12049" max="12052" width="9.140625" style="156"/>
    <col min="12053" max="12053" width="11.28515625" style="156" bestFit="1" customWidth="1"/>
    <col min="12054" max="12288" width="9.140625" style="156"/>
    <col min="12289" max="12289" width="7.140625" style="156" customWidth="1"/>
    <col min="12290" max="12290" width="24.140625" style="156" customWidth="1"/>
    <col min="12291" max="12293" width="12.85546875" style="156" customWidth="1"/>
    <col min="12294" max="12294" width="22.140625" style="156" customWidth="1"/>
    <col min="12295" max="12295" width="10.28515625" style="156" customWidth="1"/>
    <col min="12296" max="12304" width="0" style="156" hidden="1" customWidth="1"/>
    <col min="12305" max="12308" width="9.140625" style="156"/>
    <col min="12309" max="12309" width="11.28515625" style="156" bestFit="1" customWidth="1"/>
    <col min="12310" max="12544" width="9.140625" style="156"/>
    <col min="12545" max="12545" width="7.140625" style="156" customWidth="1"/>
    <col min="12546" max="12546" width="24.140625" style="156" customWidth="1"/>
    <col min="12547" max="12549" width="12.85546875" style="156" customWidth="1"/>
    <col min="12550" max="12550" width="22.140625" style="156" customWidth="1"/>
    <col min="12551" max="12551" width="10.28515625" style="156" customWidth="1"/>
    <col min="12552" max="12560" width="0" style="156" hidden="1" customWidth="1"/>
    <col min="12561" max="12564" width="9.140625" style="156"/>
    <col min="12565" max="12565" width="11.28515625" style="156" bestFit="1" customWidth="1"/>
    <col min="12566" max="12800" width="9.140625" style="156"/>
    <col min="12801" max="12801" width="7.140625" style="156" customWidth="1"/>
    <col min="12802" max="12802" width="24.140625" style="156" customWidth="1"/>
    <col min="12803" max="12805" width="12.85546875" style="156" customWidth="1"/>
    <col min="12806" max="12806" width="22.140625" style="156" customWidth="1"/>
    <col min="12807" max="12807" width="10.28515625" style="156" customWidth="1"/>
    <col min="12808" max="12816" width="0" style="156" hidden="1" customWidth="1"/>
    <col min="12817" max="12820" width="9.140625" style="156"/>
    <col min="12821" max="12821" width="11.28515625" style="156" bestFit="1" customWidth="1"/>
    <col min="12822" max="13056" width="9.140625" style="156"/>
    <col min="13057" max="13057" width="7.140625" style="156" customWidth="1"/>
    <col min="13058" max="13058" width="24.140625" style="156" customWidth="1"/>
    <col min="13059" max="13061" width="12.85546875" style="156" customWidth="1"/>
    <col min="13062" max="13062" width="22.140625" style="156" customWidth="1"/>
    <col min="13063" max="13063" width="10.28515625" style="156" customWidth="1"/>
    <col min="13064" max="13072" width="0" style="156" hidden="1" customWidth="1"/>
    <col min="13073" max="13076" width="9.140625" style="156"/>
    <col min="13077" max="13077" width="11.28515625" style="156" bestFit="1" customWidth="1"/>
    <col min="13078" max="13312" width="9.140625" style="156"/>
    <col min="13313" max="13313" width="7.140625" style="156" customWidth="1"/>
    <col min="13314" max="13314" width="24.140625" style="156" customWidth="1"/>
    <col min="13315" max="13317" width="12.85546875" style="156" customWidth="1"/>
    <col min="13318" max="13318" width="22.140625" style="156" customWidth="1"/>
    <col min="13319" max="13319" width="10.28515625" style="156" customWidth="1"/>
    <col min="13320" max="13328" width="0" style="156" hidden="1" customWidth="1"/>
    <col min="13329" max="13332" width="9.140625" style="156"/>
    <col min="13333" max="13333" width="11.28515625" style="156" bestFit="1" customWidth="1"/>
    <col min="13334" max="13568" width="9.140625" style="156"/>
    <col min="13569" max="13569" width="7.140625" style="156" customWidth="1"/>
    <col min="13570" max="13570" width="24.140625" style="156" customWidth="1"/>
    <col min="13571" max="13573" width="12.85546875" style="156" customWidth="1"/>
    <col min="13574" max="13574" width="22.140625" style="156" customWidth="1"/>
    <col min="13575" max="13575" width="10.28515625" style="156" customWidth="1"/>
    <col min="13576" max="13584" width="0" style="156" hidden="1" customWidth="1"/>
    <col min="13585" max="13588" width="9.140625" style="156"/>
    <col min="13589" max="13589" width="11.28515625" style="156" bestFit="1" customWidth="1"/>
    <col min="13590" max="13824" width="9.140625" style="156"/>
    <col min="13825" max="13825" width="7.140625" style="156" customWidth="1"/>
    <col min="13826" max="13826" width="24.140625" style="156" customWidth="1"/>
    <col min="13827" max="13829" width="12.85546875" style="156" customWidth="1"/>
    <col min="13830" max="13830" width="22.140625" style="156" customWidth="1"/>
    <col min="13831" max="13831" width="10.28515625" style="156" customWidth="1"/>
    <col min="13832" max="13840" width="0" style="156" hidden="1" customWidth="1"/>
    <col min="13841" max="13844" width="9.140625" style="156"/>
    <col min="13845" max="13845" width="11.28515625" style="156" bestFit="1" customWidth="1"/>
    <col min="13846" max="14080" width="9.140625" style="156"/>
    <col min="14081" max="14081" width="7.140625" style="156" customWidth="1"/>
    <col min="14082" max="14082" width="24.140625" style="156" customWidth="1"/>
    <col min="14083" max="14085" width="12.85546875" style="156" customWidth="1"/>
    <col min="14086" max="14086" width="22.140625" style="156" customWidth="1"/>
    <col min="14087" max="14087" width="10.28515625" style="156" customWidth="1"/>
    <col min="14088" max="14096" width="0" style="156" hidden="1" customWidth="1"/>
    <col min="14097" max="14100" width="9.140625" style="156"/>
    <col min="14101" max="14101" width="11.28515625" style="156" bestFit="1" customWidth="1"/>
    <col min="14102" max="14336" width="9.140625" style="156"/>
    <col min="14337" max="14337" width="7.140625" style="156" customWidth="1"/>
    <col min="14338" max="14338" width="24.140625" style="156" customWidth="1"/>
    <col min="14339" max="14341" width="12.85546875" style="156" customWidth="1"/>
    <col min="14342" max="14342" width="22.140625" style="156" customWidth="1"/>
    <col min="14343" max="14343" width="10.28515625" style="156" customWidth="1"/>
    <col min="14344" max="14352" width="0" style="156" hidden="1" customWidth="1"/>
    <col min="14353" max="14356" width="9.140625" style="156"/>
    <col min="14357" max="14357" width="11.28515625" style="156" bestFit="1" customWidth="1"/>
    <col min="14358" max="14592" width="9.140625" style="156"/>
    <col min="14593" max="14593" width="7.140625" style="156" customWidth="1"/>
    <col min="14594" max="14594" width="24.140625" style="156" customWidth="1"/>
    <col min="14595" max="14597" width="12.85546875" style="156" customWidth="1"/>
    <col min="14598" max="14598" width="22.140625" style="156" customWidth="1"/>
    <col min="14599" max="14599" width="10.28515625" style="156" customWidth="1"/>
    <col min="14600" max="14608" width="0" style="156" hidden="1" customWidth="1"/>
    <col min="14609" max="14612" width="9.140625" style="156"/>
    <col min="14613" max="14613" width="11.28515625" style="156" bestFit="1" customWidth="1"/>
    <col min="14614" max="14848" width="9.140625" style="156"/>
    <col min="14849" max="14849" width="7.140625" style="156" customWidth="1"/>
    <col min="14850" max="14850" width="24.140625" style="156" customWidth="1"/>
    <col min="14851" max="14853" width="12.85546875" style="156" customWidth="1"/>
    <col min="14854" max="14854" width="22.140625" style="156" customWidth="1"/>
    <col min="14855" max="14855" width="10.28515625" style="156" customWidth="1"/>
    <col min="14856" max="14864" width="0" style="156" hidden="1" customWidth="1"/>
    <col min="14865" max="14868" width="9.140625" style="156"/>
    <col min="14869" max="14869" width="11.28515625" style="156" bestFit="1" customWidth="1"/>
    <col min="14870" max="15104" width="9.140625" style="156"/>
    <col min="15105" max="15105" width="7.140625" style="156" customWidth="1"/>
    <col min="15106" max="15106" width="24.140625" style="156" customWidth="1"/>
    <col min="15107" max="15109" width="12.85546875" style="156" customWidth="1"/>
    <col min="15110" max="15110" width="22.140625" style="156" customWidth="1"/>
    <col min="15111" max="15111" width="10.28515625" style="156" customWidth="1"/>
    <col min="15112" max="15120" width="0" style="156" hidden="1" customWidth="1"/>
    <col min="15121" max="15124" width="9.140625" style="156"/>
    <col min="15125" max="15125" width="11.28515625" style="156" bestFit="1" customWidth="1"/>
    <col min="15126" max="15360" width="9.140625" style="156"/>
    <col min="15361" max="15361" width="7.140625" style="156" customWidth="1"/>
    <col min="15362" max="15362" width="24.140625" style="156" customWidth="1"/>
    <col min="15363" max="15365" width="12.85546875" style="156" customWidth="1"/>
    <col min="15366" max="15366" width="22.140625" style="156" customWidth="1"/>
    <col min="15367" max="15367" width="10.28515625" style="156" customWidth="1"/>
    <col min="15368" max="15376" width="0" style="156" hidden="1" customWidth="1"/>
    <col min="15377" max="15380" width="9.140625" style="156"/>
    <col min="15381" max="15381" width="11.28515625" style="156" bestFit="1" customWidth="1"/>
    <col min="15382" max="15616" width="9.140625" style="156"/>
    <col min="15617" max="15617" width="7.140625" style="156" customWidth="1"/>
    <col min="15618" max="15618" width="24.140625" style="156" customWidth="1"/>
    <col min="15619" max="15621" width="12.85546875" style="156" customWidth="1"/>
    <col min="15622" max="15622" width="22.140625" style="156" customWidth="1"/>
    <col min="15623" max="15623" width="10.28515625" style="156" customWidth="1"/>
    <col min="15624" max="15632" width="0" style="156" hidden="1" customWidth="1"/>
    <col min="15633" max="15636" width="9.140625" style="156"/>
    <col min="15637" max="15637" width="11.28515625" style="156" bestFit="1" customWidth="1"/>
    <col min="15638" max="15872" width="9.140625" style="156"/>
    <col min="15873" max="15873" width="7.140625" style="156" customWidth="1"/>
    <col min="15874" max="15874" width="24.140625" style="156" customWidth="1"/>
    <col min="15875" max="15877" width="12.85546875" style="156" customWidth="1"/>
    <col min="15878" max="15878" width="22.140625" style="156" customWidth="1"/>
    <col min="15879" max="15879" width="10.28515625" style="156" customWidth="1"/>
    <col min="15880" max="15888" width="0" style="156" hidden="1" customWidth="1"/>
    <col min="15889" max="15892" width="9.140625" style="156"/>
    <col min="15893" max="15893" width="11.28515625" style="156" bestFit="1" customWidth="1"/>
    <col min="15894" max="16128" width="9.140625" style="156"/>
    <col min="16129" max="16129" width="7.140625" style="156" customWidth="1"/>
    <col min="16130" max="16130" width="24.140625" style="156" customWidth="1"/>
    <col min="16131" max="16133" width="12.85546875" style="156" customWidth="1"/>
    <col min="16134" max="16134" width="22.140625" style="156" customWidth="1"/>
    <col min="16135" max="16135" width="10.28515625" style="156" customWidth="1"/>
    <col min="16136" max="16144" width="0" style="156" hidden="1" customWidth="1"/>
    <col min="16145" max="16148" width="9.140625" style="156"/>
    <col min="16149" max="16149" width="11.28515625" style="156" bestFit="1" customWidth="1"/>
    <col min="16150" max="16384" width="9.140625" style="156"/>
  </cols>
  <sheetData>
    <row r="1" spans="1:21" ht="30" customHeight="1">
      <c r="A1" s="154" t="s">
        <v>0</v>
      </c>
      <c r="B1" s="256"/>
      <c r="C1" s="256"/>
      <c r="D1" s="155"/>
      <c r="E1" s="155"/>
      <c r="F1" s="155" t="s">
        <v>114</v>
      </c>
    </row>
    <row r="2" spans="1:21" ht="15.75">
      <c r="A2" s="154" t="s">
        <v>2</v>
      </c>
      <c r="B2" s="659" t="s">
        <v>71</v>
      </c>
      <c r="C2" s="659"/>
      <c r="D2" s="155"/>
      <c r="E2" s="155"/>
      <c r="F2" s="155"/>
    </row>
    <row r="3" spans="1:21" ht="15.75">
      <c r="A3" s="154" t="s">
        <v>115</v>
      </c>
      <c r="B3" s="659" t="s">
        <v>262</v>
      </c>
      <c r="C3" s="659"/>
      <c r="D3" s="155"/>
      <c r="E3" s="155"/>
      <c r="F3" s="155"/>
    </row>
    <row r="4" spans="1:21" ht="26.25" customHeight="1">
      <c r="A4" s="660" t="s">
        <v>116</v>
      </c>
      <c r="B4" s="660"/>
      <c r="C4" s="660"/>
      <c r="D4" s="660"/>
      <c r="E4" s="660"/>
      <c r="F4" s="660"/>
    </row>
    <row r="5" spans="1:21" ht="15.75">
      <c r="A5" s="661" t="s">
        <v>263</v>
      </c>
      <c r="B5" s="661"/>
      <c r="C5" s="661"/>
      <c r="D5" s="661"/>
      <c r="E5" s="661"/>
      <c r="F5" s="661"/>
    </row>
    <row r="6" spans="1:21" ht="16.5" thickBot="1">
      <c r="A6" s="158"/>
      <c r="B6" s="158"/>
      <c r="C6" s="158"/>
      <c r="D6" s="158"/>
      <c r="E6" s="158"/>
      <c r="F6" s="155"/>
    </row>
    <row r="7" spans="1:21" ht="61.5" customHeight="1" thickTop="1">
      <c r="A7" s="111" t="s">
        <v>8</v>
      </c>
      <c r="B7" s="111" t="s">
        <v>9</v>
      </c>
      <c r="C7" s="111" t="s">
        <v>117</v>
      </c>
      <c r="D7" s="111" t="s">
        <v>118</v>
      </c>
      <c r="E7" s="111" t="s">
        <v>119</v>
      </c>
      <c r="F7" s="111" t="s">
        <v>58</v>
      </c>
      <c r="H7" s="434" t="s">
        <v>120</v>
      </c>
      <c r="I7" s="437" t="s">
        <v>121</v>
      </c>
      <c r="J7" s="436" t="s">
        <v>122</v>
      </c>
      <c r="K7" s="436" t="s">
        <v>123</v>
      </c>
      <c r="L7" s="436" t="s">
        <v>124</v>
      </c>
      <c r="M7" s="436" t="s">
        <v>125</v>
      </c>
      <c r="N7" s="436" t="s">
        <v>126</v>
      </c>
      <c r="O7" s="435" t="s">
        <v>127</v>
      </c>
      <c r="P7" s="434"/>
      <c r="S7" s="433"/>
    </row>
    <row r="8" spans="1:21" ht="23.25" customHeight="1">
      <c r="A8" s="612">
        <v>1</v>
      </c>
      <c r="B8" s="174" t="s">
        <v>308</v>
      </c>
      <c r="C8" s="242">
        <v>0</v>
      </c>
      <c r="D8" s="242">
        <v>6.4</v>
      </c>
      <c r="E8" s="242">
        <f>SUM(C8:D8)</f>
        <v>6.4</v>
      </c>
      <c r="F8" s="563"/>
      <c r="G8" s="167"/>
      <c r="H8" s="168"/>
      <c r="I8" s="168"/>
      <c r="J8" s="168"/>
      <c r="K8" s="168"/>
      <c r="L8" s="168"/>
      <c r="M8" s="168"/>
      <c r="N8" s="168"/>
      <c r="O8" s="169"/>
      <c r="P8" s="169"/>
      <c r="S8" s="446">
        <v>0</v>
      </c>
      <c r="T8" s="446">
        <v>6.6000000000000005</v>
      </c>
      <c r="U8" s="446">
        <v>6.6000000000000005</v>
      </c>
    </row>
    <row r="9" spans="1:21" ht="23.25" customHeight="1">
      <c r="A9" s="612">
        <v>2</v>
      </c>
      <c r="B9" s="174" t="s">
        <v>130</v>
      </c>
      <c r="C9" s="242">
        <v>0</v>
      </c>
      <c r="D9" s="242">
        <v>42.800000000000004</v>
      </c>
      <c r="E9" s="242">
        <f t="shared" ref="E9:E20" si="0">SUM(C9:D9)</f>
        <v>42.800000000000004</v>
      </c>
      <c r="F9" s="563"/>
      <c r="G9" s="167"/>
      <c r="H9" s="168"/>
      <c r="I9" s="168"/>
      <c r="J9" s="168"/>
      <c r="K9" s="168"/>
      <c r="L9" s="168"/>
      <c r="M9" s="168"/>
      <c r="N9" s="168"/>
      <c r="O9" s="169"/>
      <c r="P9" s="169"/>
      <c r="S9" s="446">
        <v>0</v>
      </c>
      <c r="T9" s="446">
        <v>42.800000000000004</v>
      </c>
      <c r="U9" s="446">
        <v>42.800000000000004</v>
      </c>
    </row>
    <row r="10" spans="1:21" ht="23.25" customHeight="1">
      <c r="A10" s="612">
        <v>3</v>
      </c>
      <c r="B10" s="174" t="s">
        <v>129</v>
      </c>
      <c r="C10" s="242">
        <v>7</v>
      </c>
      <c r="D10" s="242">
        <v>37.800000000000004</v>
      </c>
      <c r="E10" s="242">
        <f t="shared" si="0"/>
        <v>44.800000000000004</v>
      </c>
      <c r="F10" s="563"/>
      <c r="G10" s="167"/>
      <c r="H10" s="168">
        <f>50+30</f>
        <v>80</v>
      </c>
      <c r="I10" s="168">
        <v>3.5</v>
      </c>
      <c r="J10" s="168"/>
      <c r="K10" s="168"/>
      <c r="L10" s="177"/>
      <c r="M10" s="168"/>
      <c r="N10" s="168"/>
      <c r="O10" s="169">
        <v>8.5</v>
      </c>
      <c r="P10" s="169"/>
      <c r="S10" s="446">
        <v>7</v>
      </c>
      <c r="T10" s="446">
        <v>38.000000000000007</v>
      </c>
      <c r="U10" s="446">
        <v>45.000000000000007</v>
      </c>
    </row>
    <row r="11" spans="1:21" s="617" customFormat="1" ht="23.25" customHeight="1">
      <c r="A11" s="612">
        <v>4</v>
      </c>
      <c r="B11" s="174" t="s">
        <v>131</v>
      </c>
      <c r="C11" s="242">
        <v>0</v>
      </c>
      <c r="D11" s="242">
        <v>0</v>
      </c>
      <c r="E11" s="242">
        <f t="shared" si="0"/>
        <v>0</v>
      </c>
      <c r="F11" s="563"/>
      <c r="G11" s="613"/>
      <c r="H11" s="614"/>
      <c r="I11" s="614"/>
      <c r="J11" s="614"/>
      <c r="K11" s="614"/>
      <c r="L11" s="614"/>
      <c r="M11" s="614"/>
      <c r="N11" s="614"/>
      <c r="O11" s="615"/>
      <c r="P11" s="615"/>
      <c r="Q11" s="616"/>
      <c r="S11" s="618">
        <v>1.2</v>
      </c>
      <c r="T11" s="618">
        <v>1.8</v>
      </c>
      <c r="U11" s="618">
        <v>3</v>
      </c>
    </row>
    <row r="12" spans="1:21" ht="23.25" customHeight="1">
      <c r="A12" s="612">
        <v>5</v>
      </c>
      <c r="B12" s="174" t="s">
        <v>192</v>
      </c>
      <c r="C12" s="242">
        <v>5.9</v>
      </c>
      <c r="D12" s="242">
        <v>20.266666666666669</v>
      </c>
      <c r="E12" s="242">
        <f t="shared" si="0"/>
        <v>26.166666666666671</v>
      </c>
      <c r="F12" s="563"/>
      <c r="G12" s="170"/>
      <c r="H12" s="168"/>
      <c r="I12" s="168"/>
      <c r="J12" s="168"/>
      <c r="K12" s="168"/>
      <c r="L12" s="168"/>
      <c r="M12" s="168"/>
      <c r="N12" s="168"/>
      <c r="O12" s="169"/>
      <c r="P12" s="169"/>
      <c r="Q12" s="171"/>
      <c r="S12" s="446">
        <v>5.9</v>
      </c>
      <c r="T12" s="446">
        <v>20.466666666666669</v>
      </c>
      <c r="U12" s="446">
        <v>26.366666666666667</v>
      </c>
    </row>
    <row r="13" spans="1:21" s="617" customFormat="1" ht="23.25" customHeight="1">
      <c r="A13" s="612">
        <v>6</v>
      </c>
      <c r="B13" s="174" t="s">
        <v>132</v>
      </c>
      <c r="C13" s="242">
        <v>3</v>
      </c>
      <c r="D13" s="242">
        <f>28.2666666666667-1.8</f>
        <v>26.466666666666701</v>
      </c>
      <c r="E13" s="242">
        <f t="shared" si="0"/>
        <v>29.466666666666701</v>
      </c>
      <c r="F13" s="563"/>
      <c r="G13" s="619"/>
      <c r="H13" s="614"/>
      <c r="I13" s="614"/>
      <c r="J13" s="614"/>
      <c r="K13" s="614"/>
      <c r="L13" s="614"/>
      <c r="M13" s="614"/>
      <c r="N13" s="614"/>
      <c r="O13" s="615"/>
      <c r="P13" s="615"/>
      <c r="S13" s="618">
        <v>3</v>
      </c>
      <c r="T13" s="618">
        <v>28.466666666666665</v>
      </c>
      <c r="U13" s="618">
        <v>31.466666666666665</v>
      </c>
    </row>
    <row r="14" spans="1:21" ht="23.25" customHeight="1">
      <c r="A14" s="612">
        <v>7</v>
      </c>
      <c r="B14" s="174" t="s">
        <v>133</v>
      </c>
      <c r="C14" s="242">
        <v>4.2</v>
      </c>
      <c r="D14" s="242">
        <v>15</v>
      </c>
      <c r="E14" s="242">
        <f t="shared" si="0"/>
        <v>19.2</v>
      </c>
      <c r="F14" s="563"/>
      <c r="G14" s="167"/>
      <c r="H14" s="168"/>
      <c r="I14" s="172"/>
      <c r="J14" s="172"/>
      <c r="K14" s="172"/>
      <c r="L14" s="172"/>
      <c r="M14" s="172"/>
      <c r="N14" s="172"/>
      <c r="O14" s="173"/>
      <c r="P14" s="173"/>
      <c r="S14" s="446">
        <v>4.2</v>
      </c>
      <c r="T14" s="446">
        <v>15</v>
      </c>
      <c r="U14" s="446">
        <v>19.2</v>
      </c>
    </row>
    <row r="15" spans="1:21" ht="23.25" customHeight="1">
      <c r="A15" s="612">
        <v>8</v>
      </c>
      <c r="B15" s="174" t="s">
        <v>134</v>
      </c>
      <c r="C15" s="242">
        <v>2.7</v>
      </c>
      <c r="D15" s="242">
        <v>35.200000000000003</v>
      </c>
      <c r="E15" s="242">
        <f t="shared" si="0"/>
        <v>37.900000000000006</v>
      </c>
      <c r="F15" s="563"/>
      <c r="G15" s="167"/>
      <c r="H15" s="168"/>
      <c r="I15" s="172"/>
      <c r="J15" s="172"/>
      <c r="K15" s="172"/>
      <c r="L15" s="172"/>
      <c r="M15" s="172"/>
      <c r="N15" s="172"/>
      <c r="O15" s="173"/>
      <c r="P15" s="173"/>
      <c r="S15" s="446">
        <v>2.7</v>
      </c>
      <c r="T15" s="446">
        <v>35.400000000000006</v>
      </c>
      <c r="U15" s="446">
        <v>38.100000000000009</v>
      </c>
    </row>
    <row r="16" spans="1:21" s="620" customFormat="1" ht="23.25" customHeight="1">
      <c r="A16" s="612">
        <v>9</v>
      </c>
      <c r="B16" s="174" t="s">
        <v>135</v>
      </c>
      <c r="C16" s="242">
        <f>5.1-1.2</f>
        <v>3.8999999999999995</v>
      </c>
      <c r="D16" s="242">
        <f>26-1.8</f>
        <v>24.2</v>
      </c>
      <c r="E16" s="242">
        <f t="shared" si="0"/>
        <v>28.099999999999998</v>
      </c>
      <c r="F16" s="175"/>
      <c r="H16" s="172"/>
      <c r="I16" s="172"/>
      <c r="J16" s="172"/>
      <c r="K16" s="621"/>
      <c r="L16" s="172"/>
      <c r="M16" s="172"/>
      <c r="N16" s="172"/>
      <c r="O16" s="173"/>
      <c r="P16" s="173"/>
      <c r="Q16" s="617"/>
      <c r="S16" s="618">
        <v>5.0999999999999996</v>
      </c>
      <c r="T16" s="618">
        <v>26.000000000000004</v>
      </c>
      <c r="U16" s="618">
        <v>31.1</v>
      </c>
    </row>
    <row r="17" spans="1:21" s="620" customFormat="1" ht="23.25" customHeight="1">
      <c r="A17" s="612">
        <v>10</v>
      </c>
      <c r="B17" s="252" t="s">
        <v>260</v>
      </c>
      <c r="C17" s="242">
        <v>0</v>
      </c>
      <c r="D17" s="242">
        <f>27.0666666666667-1.8</f>
        <v>25.266666666666698</v>
      </c>
      <c r="E17" s="242">
        <f t="shared" si="0"/>
        <v>25.266666666666698</v>
      </c>
      <c r="F17" s="175"/>
      <c r="H17" s="172"/>
      <c r="I17" s="172"/>
      <c r="J17" s="172"/>
      <c r="K17" s="621"/>
      <c r="L17" s="172"/>
      <c r="M17" s="172"/>
      <c r="N17" s="172"/>
      <c r="O17" s="173"/>
      <c r="P17" s="173"/>
      <c r="Q17" s="617"/>
      <c r="S17" s="618">
        <v>0</v>
      </c>
      <c r="T17" s="618">
        <v>27.266666666666669</v>
      </c>
      <c r="U17" s="618">
        <v>27.266666666666669</v>
      </c>
    </row>
    <row r="18" spans="1:21" s="620" customFormat="1" ht="23.25" customHeight="1">
      <c r="A18" s="612">
        <v>11</v>
      </c>
      <c r="B18" s="252" t="s">
        <v>316</v>
      </c>
      <c r="C18" s="242">
        <v>0</v>
      </c>
      <c r="D18" s="242">
        <v>0</v>
      </c>
      <c r="E18" s="242">
        <f t="shared" si="0"/>
        <v>0</v>
      </c>
      <c r="F18" s="175"/>
      <c r="H18" s="172"/>
      <c r="I18" s="172"/>
      <c r="J18" s="172"/>
      <c r="K18" s="621"/>
      <c r="L18" s="172"/>
      <c r="M18" s="172"/>
      <c r="N18" s="172"/>
      <c r="O18" s="173"/>
      <c r="P18" s="173"/>
      <c r="Q18" s="617"/>
      <c r="S18" s="618">
        <v>1.2</v>
      </c>
      <c r="T18" s="618">
        <v>3.6</v>
      </c>
      <c r="U18" s="618">
        <v>4.8</v>
      </c>
    </row>
    <row r="19" spans="1:21" s="176" customFormat="1" ht="23.25" customHeight="1">
      <c r="A19" s="612">
        <v>12</v>
      </c>
      <c r="B19" s="252" t="s">
        <v>409</v>
      </c>
      <c r="C19" s="242">
        <v>0</v>
      </c>
      <c r="D19" s="242">
        <v>9.6000000000000014</v>
      </c>
      <c r="E19" s="242">
        <f t="shared" si="0"/>
        <v>9.6000000000000014</v>
      </c>
      <c r="F19" s="175"/>
      <c r="H19" s="177"/>
      <c r="I19" s="177"/>
      <c r="J19" s="177"/>
      <c r="K19" s="178"/>
      <c r="L19" s="177"/>
      <c r="M19" s="177"/>
      <c r="N19" s="177"/>
      <c r="O19" s="179"/>
      <c r="P19" s="179"/>
      <c r="Q19" s="156"/>
      <c r="S19" s="447">
        <v>0</v>
      </c>
      <c r="T19" s="447">
        <v>9.6000000000000014</v>
      </c>
      <c r="U19" s="447">
        <v>9.6000000000000014</v>
      </c>
    </row>
    <row r="20" spans="1:21" s="176" customFormat="1" ht="23.25" customHeight="1">
      <c r="A20" s="612">
        <v>13</v>
      </c>
      <c r="B20" s="252" t="s">
        <v>408</v>
      </c>
      <c r="C20" s="242">
        <v>1.2</v>
      </c>
      <c r="D20" s="242">
        <v>1.4000000000000001</v>
      </c>
      <c r="E20" s="242">
        <f t="shared" si="0"/>
        <v>2.6</v>
      </c>
      <c r="F20" s="175"/>
      <c r="H20" s="177"/>
      <c r="I20" s="177"/>
      <c r="J20" s="177"/>
      <c r="K20" s="178"/>
      <c r="L20" s="177"/>
      <c r="M20" s="177"/>
      <c r="N20" s="177"/>
      <c r="O20" s="179"/>
      <c r="P20" s="179"/>
      <c r="Q20" s="156"/>
      <c r="S20" s="447">
        <v>1.2</v>
      </c>
      <c r="T20" s="447">
        <v>1.4000000000000001</v>
      </c>
      <c r="U20" s="447">
        <v>2.6</v>
      </c>
    </row>
    <row r="21" spans="1:21" s="176" customFormat="1" ht="23.25" customHeight="1">
      <c r="A21" s="662" t="s">
        <v>19</v>
      </c>
      <c r="B21" s="663"/>
      <c r="C21" s="180">
        <f>SUM(C8:C20)</f>
        <v>27.9</v>
      </c>
      <c r="D21" s="180">
        <f>SUM(D8:D20)</f>
        <v>244.40000000000009</v>
      </c>
      <c r="E21" s="180">
        <f>SUM(E8:E20)</f>
        <v>272.30000000000013</v>
      </c>
      <c r="F21" s="181"/>
      <c r="H21" s="177"/>
      <c r="I21" s="177"/>
      <c r="J21" s="177"/>
      <c r="K21" s="178"/>
      <c r="L21" s="177"/>
      <c r="M21" s="177"/>
      <c r="N21" s="177"/>
      <c r="O21" s="179"/>
      <c r="P21" s="179"/>
      <c r="Q21" s="156"/>
    </row>
    <row r="22" spans="1:21" s="176" customFormat="1" ht="16.5" customHeight="1">
      <c r="A22" s="255"/>
      <c r="H22" s="177">
        <v>30</v>
      </c>
      <c r="I22" s="177"/>
      <c r="J22" s="177"/>
      <c r="K22" s="178"/>
      <c r="L22" s="177"/>
      <c r="M22" s="177"/>
      <c r="N22" s="177"/>
      <c r="O22" s="179"/>
      <c r="P22" s="179"/>
      <c r="Q22" s="156"/>
    </row>
    <row r="23" spans="1:21" ht="30" customHeight="1">
      <c r="A23" s="664" t="s">
        <v>453</v>
      </c>
      <c r="B23" s="664"/>
      <c r="C23" s="665" t="s">
        <v>448</v>
      </c>
      <c r="D23" s="665"/>
      <c r="E23" s="665" t="s">
        <v>416</v>
      </c>
      <c r="F23" s="665"/>
      <c r="J23" s="184"/>
      <c r="K23" s="185">
        <f>863-855</f>
        <v>8</v>
      </c>
      <c r="L23" s="184"/>
    </row>
    <row r="24" spans="1:21" ht="15.75">
      <c r="A24" s="176"/>
      <c r="B24" s="176"/>
      <c r="C24" s="176"/>
      <c r="D24" s="176"/>
      <c r="E24" s="176"/>
    </row>
    <row r="25" spans="1:21" ht="15.75">
      <c r="A25" s="176"/>
      <c r="B25" s="176"/>
      <c r="C25" s="176"/>
      <c r="D25" s="176"/>
      <c r="E25" s="176"/>
      <c r="M25" s="186"/>
    </row>
    <row r="26" spans="1:21" ht="15.75">
      <c r="A26" s="176"/>
      <c r="B26" s="176"/>
      <c r="C26" s="176"/>
      <c r="D26" s="176"/>
      <c r="E26" s="187"/>
    </row>
    <row r="27" spans="1:21" ht="15.75">
      <c r="A27" s="176"/>
      <c r="B27" s="176"/>
      <c r="C27" s="176"/>
      <c r="D27" s="176"/>
      <c r="E27" s="176"/>
    </row>
    <row r="28" spans="1:21" ht="15.75">
      <c r="A28" s="176"/>
      <c r="B28" s="176"/>
      <c r="C28" s="176"/>
      <c r="D28" s="176"/>
      <c r="E28" s="176"/>
      <c r="I28" s="188"/>
      <c r="L28" s="188"/>
    </row>
    <row r="29" spans="1:21" ht="15.75">
      <c r="A29" s="631"/>
      <c r="B29" s="631"/>
      <c r="C29" s="631"/>
      <c r="D29" s="631"/>
      <c r="E29" s="631"/>
      <c r="F29" s="631"/>
      <c r="G29" s="2"/>
      <c r="H29" s="2"/>
      <c r="I29" s="2"/>
      <c r="J29" s="631" t="s">
        <v>69</v>
      </c>
      <c r="K29" s="631"/>
      <c r="L29" s="631"/>
    </row>
    <row r="30" spans="1:21" ht="15.75">
      <c r="A30" s="176"/>
      <c r="B30" s="176"/>
      <c r="C30" s="176"/>
      <c r="D30" s="176"/>
      <c r="E30" s="176"/>
    </row>
    <row r="33" spans="8:10">
      <c r="H33" s="156">
        <f>50*27000*0.95</f>
        <v>1282500</v>
      </c>
    </row>
    <row r="34" spans="8:10">
      <c r="J34" s="156">
        <f>(50+68.67+50)*27000*0.95</f>
        <v>4326385.5</v>
      </c>
    </row>
  </sheetData>
  <mergeCells count="12">
    <mergeCell ref="A29:B29"/>
    <mergeCell ref="C29:D29"/>
    <mergeCell ref="E29:F29"/>
    <mergeCell ref="J29:L29"/>
    <mergeCell ref="B2:C2"/>
    <mergeCell ref="B3:C3"/>
    <mergeCell ref="A4:F4"/>
    <mergeCell ref="A5:F5"/>
    <mergeCell ref="A21:B21"/>
    <mergeCell ref="A23:B23"/>
    <mergeCell ref="C23:D23"/>
    <mergeCell ref="E23:F23"/>
  </mergeCells>
  <pageMargins left="0.52" right="0.3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zoomScaleNormal="100" workbookViewId="0">
      <selection activeCell="J27" sqref="J27"/>
    </sheetView>
  </sheetViews>
  <sheetFormatPr defaultRowHeight="15"/>
  <cols>
    <col min="1" max="1" width="6.7109375" style="393" customWidth="1"/>
    <col min="2" max="2" width="29.140625" style="393" customWidth="1"/>
    <col min="3" max="3" width="14.28515625" style="393" bestFit="1" customWidth="1"/>
    <col min="4" max="4" width="7" style="393" customWidth="1"/>
    <col min="5" max="5" width="7.140625" style="393" customWidth="1"/>
    <col min="6" max="6" width="4.5703125" style="393" customWidth="1"/>
    <col min="7" max="7" width="6.7109375" style="393" customWidth="1"/>
    <col min="8" max="8" width="6.85546875" style="393" customWidth="1"/>
    <col min="9" max="9" width="7.28515625" style="393" customWidth="1"/>
    <col min="10" max="10" width="9.28515625" style="393" customWidth="1"/>
    <col min="11" max="11" width="10.28515625" style="393" customWidth="1"/>
    <col min="12" max="12" width="9.85546875" style="393" customWidth="1"/>
    <col min="13" max="13" width="9.28515625" style="393" customWidth="1"/>
    <col min="14" max="22" width="9.140625" style="393" customWidth="1"/>
    <col min="23" max="23" width="7.5703125" style="393" customWidth="1"/>
    <col min="24" max="24" width="6" style="393" customWidth="1"/>
    <col min="25" max="25" width="3.7109375" style="393" customWidth="1"/>
    <col min="26" max="27" width="9.140625" style="393" customWidth="1"/>
    <col min="28" max="243" width="9.140625" style="393"/>
    <col min="244" max="244" width="4" style="393" customWidth="1"/>
    <col min="245" max="245" width="39.7109375" style="393" customWidth="1"/>
    <col min="246" max="246" width="28.140625" style="393" customWidth="1"/>
    <col min="247" max="247" width="6.7109375" style="393" customWidth="1"/>
    <col min="248" max="250" width="0" style="393" hidden="1" customWidth="1"/>
    <col min="251" max="251" width="9" style="393" customWidth="1"/>
    <col min="252" max="252" width="11.7109375" style="393" customWidth="1"/>
    <col min="253" max="253" width="10.7109375" style="393" customWidth="1"/>
    <col min="254" max="254" width="10.28515625" style="393" customWidth="1"/>
    <col min="255" max="255" width="16" style="393" customWidth="1"/>
    <col min="256" max="258" width="0" style="393" hidden="1" customWidth="1"/>
    <col min="259" max="259" width="13.7109375" style="393" customWidth="1"/>
    <col min="260" max="260" width="11" style="393" customWidth="1"/>
    <col min="261" max="261" width="10.85546875" style="393" customWidth="1"/>
    <col min="262" max="262" width="10.28515625" style="393" customWidth="1"/>
    <col min="263" max="263" width="10.85546875" style="393" customWidth="1"/>
    <col min="264" max="264" width="12.28515625" style="393" customWidth="1"/>
    <col min="265" max="265" width="11" style="393" customWidth="1"/>
    <col min="266" max="266" width="11" style="393" bestFit="1" customWidth="1"/>
    <col min="267" max="267" width="25.140625" style="393" customWidth="1"/>
    <col min="268" max="268" width="28.28515625" style="393" customWidth="1"/>
    <col min="269" max="499" width="9.140625" style="393"/>
    <col min="500" max="500" width="4" style="393" customWidth="1"/>
    <col min="501" max="501" width="39.7109375" style="393" customWidth="1"/>
    <col min="502" max="502" width="28.140625" style="393" customWidth="1"/>
    <col min="503" max="503" width="6.7109375" style="393" customWidth="1"/>
    <col min="504" max="506" width="0" style="393" hidden="1" customWidth="1"/>
    <col min="507" max="507" width="9" style="393" customWidth="1"/>
    <col min="508" max="508" width="11.7109375" style="393" customWidth="1"/>
    <col min="509" max="509" width="10.7109375" style="393" customWidth="1"/>
    <col min="510" max="510" width="10.28515625" style="393" customWidth="1"/>
    <col min="511" max="511" width="16" style="393" customWidth="1"/>
    <col min="512" max="514" width="0" style="393" hidden="1" customWidth="1"/>
    <col min="515" max="515" width="13.7109375" style="393" customWidth="1"/>
    <col min="516" max="516" width="11" style="393" customWidth="1"/>
    <col min="517" max="517" width="10.85546875" style="393" customWidth="1"/>
    <col min="518" max="518" width="10.28515625" style="393" customWidth="1"/>
    <col min="519" max="519" width="10.85546875" style="393" customWidth="1"/>
    <col min="520" max="520" width="12.28515625" style="393" customWidth="1"/>
    <col min="521" max="521" width="11" style="393" customWidth="1"/>
    <col min="522" max="522" width="11" style="393" bestFit="1" customWidth="1"/>
    <col min="523" max="523" width="25.140625" style="393" customWidth="1"/>
    <col min="524" max="524" width="28.28515625" style="393" customWidth="1"/>
    <col min="525" max="755" width="9.140625" style="393"/>
    <col min="756" max="756" width="4" style="393" customWidth="1"/>
    <col min="757" max="757" width="39.7109375" style="393" customWidth="1"/>
    <col min="758" max="758" width="28.140625" style="393" customWidth="1"/>
    <col min="759" max="759" width="6.7109375" style="393" customWidth="1"/>
    <col min="760" max="762" width="0" style="393" hidden="1" customWidth="1"/>
    <col min="763" max="763" width="9" style="393" customWidth="1"/>
    <col min="764" max="764" width="11.7109375" style="393" customWidth="1"/>
    <col min="765" max="765" width="10.7109375" style="393" customWidth="1"/>
    <col min="766" max="766" width="10.28515625" style="393" customWidth="1"/>
    <col min="767" max="767" width="16" style="393" customWidth="1"/>
    <col min="768" max="770" width="0" style="393" hidden="1" customWidth="1"/>
    <col min="771" max="771" width="13.7109375" style="393" customWidth="1"/>
    <col min="772" max="772" width="11" style="393" customWidth="1"/>
    <col min="773" max="773" width="10.85546875" style="393" customWidth="1"/>
    <col min="774" max="774" width="10.28515625" style="393" customWidth="1"/>
    <col min="775" max="775" width="10.85546875" style="393" customWidth="1"/>
    <col min="776" max="776" width="12.28515625" style="393" customWidth="1"/>
    <col min="777" max="777" width="11" style="393" customWidth="1"/>
    <col min="778" max="778" width="11" style="393" bestFit="1" customWidth="1"/>
    <col min="779" max="779" width="25.140625" style="393" customWidth="1"/>
    <col min="780" max="780" width="28.28515625" style="393" customWidth="1"/>
    <col min="781" max="1011" width="9.140625" style="393"/>
    <col min="1012" max="1012" width="4" style="393" customWidth="1"/>
    <col min="1013" max="1013" width="39.7109375" style="393" customWidth="1"/>
    <col min="1014" max="1014" width="28.140625" style="393" customWidth="1"/>
    <col min="1015" max="1015" width="6.7109375" style="393" customWidth="1"/>
    <col min="1016" max="1018" width="0" style="393" hidden="1" customWidth="1"/>
    <col min="1019" max="1019" width="9" style="393" customWidth="1"/>
    <col min="1020" max="1020" width="11.7109375" style="393" customWidth="1"/>
    <col min="1021" max="1021" width="10.7109375" style="393" customWidth="1"/>
    <col min="1022" max="1022" width="10.28515625" style="393" customWidth="1"/>
    <col min="1023" max="1023" width="16" style="393" customWidth="1"/>
    <col min="1024" max="1026" width="0" style="393" hidden="1" customWidth="1"/>
    <col min="1027" max="1027" width="13.7109375" style="393" customWidth="1"/>
    <col min="1028" max="1028" width="11" style="393" customWidth="1"/>
    <col min="1029" max="1029" width="10.85546875" style="393" customWidth="1"/>
    <col min="1030" max="1030" width="10.28515625" style="393" customWidth="1"/>
    <col min="1031" max="1031" width="10.85546875" style="393" customWidth="1"/>
    <col min="1032" max="1032" width="12.28515625" style="393" customWidth="1"/>
    <col min="1033" max="1033" width="11" style="393" customWidth="1"/>
    <col min="1034" max="1034" width="11" style="393" bestFit="1" customWidth="1"/>
    <col min="1035" max="1035" width="25.140625" style="393" customWidth="1"/>
    <col min="1036" max="1036" width="28.28515625" style="393" customWidth="1"/>
    <col min="1037" max="1267" width="9.140625" style="393"/>
    <col min="1268" max="1268" width="4" style="393" customWidth="1"/>
    <col min="1269" max="1269" width="39.7109375" style="393" customWidth="1"/>
    <col min="1270" max="1270" width="28.140625" style="393" customWidth="1"/>
    <col min="1271" max="1271" width="6.7109375" style="393" customWidth="1"/>
    <col min="1272" max="1274" width="0" style="393" hidden="1" customWidth="1"/>
    <col min="1275" max="1275" width="9" style="393" customWidth="1"/>
    <col min="1276" max="1276" width="11.7109375" style="393" customWidth="1"/>
    <col min="1277" max="1277" width="10.7109375" style="393" customWidth="1"/>
    <col min="1278" max="1278" width="10.28515625" style="393" customWidth="1"/>
    <col min="1279" max="1279" width="16" style="393" customWidth="1"/>
    <col min="1280" max="1282" width="0" style="393" hidden="1" customWidth="1"/>
    <col min="1283" max="1283" width="13.7109375" style="393" customWidth="1"/>
    <col min="1284" max="1284" width="11" style="393" customWidth="1"/>
    <col min="1285" max="1285" width="10.85546875" style="393" customWidth="1"/>
    <col min="1286" max="1286" width="10.28515625" style="393" customWidth="1"/>
    <col min="1287" max="1287" width="10.85546875" style="393" customWidth="1"/>
    <col min="1288" max="1288" width="12.28515625" style="393" customWidth="1"/>
    <col min="1289" max="1289" width="11" style="393" customWidth="1"/>
    <col min="1290" max="1290" width="11" style="393" bestFit="1" customWidth="1"/>
    <col min="1291" max="1291" width="25.140625" style="393" customWidth="1"/>
    <col min="1292" max="1292" width="28.28515625" style="393" customWidth="1"/>
    <col min="1293" max="1523" width="9.140625" style="393"/>
    <col min="1524" max="1524" width="4" style="393" customWidth="1"/>
    <col min="1525" max="1525" width="39.7109375" style="393" customWidth="1"/>
    <col min="1526" max="1526" width="28.140625" style="393" customWidth="1"/>
    <col min="1527" max="1527" width="6.7109375" style="393" customWidth="1"/>
    <col min="1528" max="1530" width="0" style="393" hidden="1" customWidth="1"/>
    <col min="1531" max="1531" width="9" style="393" customWidth="1"/>
    <col min="1532" max="1532" width="11.7109375" style="393" customWidth="1"/>
    <col min="1533" max="1533" width="10.7109375" style="393" customWidth="1"/>
    <col min="1534" max="1534" width="10.28515625" style="393" customWidth="1"/>
    <col min="1535" max="1535" width="16" style="393" customWidth="1"/>
    <col min="1536" max="1538" width="0" style="393" hidden="1" customWidth="1"/>
    <col min="1539" max="1539" width="13.7109375" style="393" customWidth="1"/>
    <col min="1540" max="1540" width="11" style="393" customWidth="1"/>
    <col min="1541" max="1541" width="10.85546875" style="393" customWidth="1"/>
    <col min="1542" max="1542" width="10.28515625" style="393" customWidth="1"/>
    <col min="1543" max="1543" width="10.85546875" style="393" customWidth="1"/>
    <col min="1544" max="1544" width="12.28515625" style="393" customWidth="1"/>
    <col min="1545" max="1545" width="11" style="393" customWidth="1"/>
    <col min="1546" max="1546" width="11" style="393" bestFit="1" customWidth="1"/>
    <col min="1547" max="1547" width="25.140625" style="393" customWidth="1"/>
    <col min="1548" max="1548" width="28.28515625" style="393" customWidth="1"/>
    <col min="1549" max="1779" width="9.140625" style="393"/>
    <col min="1780" max="1780" width="4" style="393" customWidth="1"/>
    <col min="1781" max="1781" width="39.7109375" style="393" customWidth="1"/>
    <col min="1782" max="1782" width="28.140625" style="393" customWidth="1"/>
    <col min="1783" max="1783" width="6.7109375" style="393" customWidth="1"/>
    <col min="1784" max="1786" width="0" style="393" hidden="1" customWidth="1"/>
    <col min="1787" max="1787" width="9" style="393" customWidth="1"/>
    <col min="1788" max="1788" width="11.7109375" style="393" customWidth="1"/>
    <col min="1789" max="1789" width="10.7109375" style="393" customWidth="1"/>
    <col min="1790" max="1790" width="10.28515625" style="393" customWidth="1"/>
    <col min="1791" max="1791" width="16" style="393" customWidth="1"/>
    <col min="1792" max="1794" width="0" style="393" hidden="1" customWidth="1"/>
    <col min="1795" max="1795" width="13.7109375" style="393" customWidth="1"/>
    <col min="1796" max="1796" width="11" style="393" customWidth="1"/>
    <col min="1797" max="1797" width="10.85546875" style="393" customWidth="1"/>
    <col min="1798" max="1798" width="10.28515625" style="393" customWidth="1"/>
    <col min="1799" max="1799" width="10.85546875" style="393" customWidth="1"/>
    <col min="1800" max="1800" width="12.28515625" style="393" customWidth="1"/>
    <col min="1801" max="1801" width="11" style="393" customWidth="1"/>
    <col min="1802" max="1802" width="11" style="393" bestFit="1" customWidth="1"/>
    <col min="1803" max="1803" width="25.140625" style="393" customWidth="1"/>
    <col min="1804" max="1804" width="28.28515625" style="393" customWidth="1"/>
    <col min="1805" max="2035" width="9.140625" style="393"/>
    <col min="2036" max="2036" width="4" style="393" customWidth="1"/>
    <col min="2037" max="2037" width="39.7109375" style="393" customWidth="1"/>
    <col min="2038" max="2038" width="28.140625" style="393" customWidth="1"/>
    <col min="2039" max="2039" width="6.7109375" style="393" customWidth="1"/>
    <col min="2040" max="2042" width="0" style="393" hidden="1" customWidth="1"/>
    <col min="2043" max="2043" width="9" style="393" customWidth="1"/>
    <col min="2044" max="2044" width="11.7109375" style="393" customWidth="1"/>
    <col min="2045" max="2045" width="10.7109375" style="393" customWidth="1"/>
    <col min="2046" max="2046" width="10.28515625" style="393" customWidth="1"/>
    <col min="2047" max="2047" width="16" style="393" customWidth="1"/>
    <col min="2048" max="2050" width="0" style="393" hidden="1" customWidth="1"/>
    <col min="2051" max="2051" width="13.7109375" style="393" customWidth="1"/>
    <col min="2052" max="2052" width="11" style="393" customWidth="1"/>
    <col min="2053" max="2053" width="10.85546875" style="393" customWidth="1"/>
    <col min="2054" max="2054" width="10.28515625" style="393" customWidth="1"/>
    <col min="2055" max="2055" width="10.85546875" style="393" customWidth="1"/>
    <col min="2056" max="2056" width="12.28515625" style="393" customWidth="1"/>
    <col min="2057" max="2057" width="11" style="393" customWidth="1"/>
    <col min="2058" max="2058" width="11" style="393" bestFit="1" customWidth="1"/>
    <col min="2059" max="2059" width="25.140625" style="393" customWidth="1"/>
    <col min="2060" max="2060" width="28.28515625" style="393" customWidth="1"/>
    <col min="2061" max="2291" width="9.140625" style="393"/>
    <col min="2292" max="2292" width="4" style="393" customWidth="1"/>
    <col min="2293" max="2293" width="39.7109375" style="393" customWidth="1"/>
    <col min="2294" max="2294" width="28.140625" style="393" customWidth="1"/>
    <col min="2295" max="2295" width="6.7109375" style="393" customWidth="1"/>
    <col min="2296" max="2298" width="0" style="393" hidden="1" customWidth="1"/>
    <col min="2299" max="2299" width="9" style="393" customWidth="1"/>
    <col min="2300" max="2300" width="11.7109375" style="393" customWidth="1"/>
    <col min="2301" max="2301" width="10.7109375" style="393" customWidth="1"/>
    <col min="2302" max="2302" width="10.28515625" style="393" customWidth="1"/>
    <col min="2303" max="2303" width="16" style="393" customWidth="1"/>
    <col min="2304" max="2306" width="0" style="393" hidden="1" customWidth="1"/>
    <col min="2307" max="2307" width="13.7109375" style="393" customWidth="1"/>
    <col min="2308" max="2308" width="11" style="393" customWidth="1"/>
    <col min="2309" max="2309" width="10.85546875" style="393" customWidth="1"/>
    <col min="2310" max="2310" width="10.28515625" style="393" customWidth="1"/>
    <col min="2311" max="2311" width="10.85546875" style="393" customWidth="1"/>
    <col min="2312" max="2312" width="12.28515625" style="393" customWidth="1"/>
    <col min="2313" max="2313" width="11" style="393" customWidth="1"/>
    <col min="2314" max="2314" width="11" style="393" bestFit="1" customWidth="1"/>
    <col min="2315" max="2315" width="25.140625" style="393" customWidth="1"/>
    <col min="2316" max="2316" width="28.28515625" style="393" customWidth="1"/>
    <col min="2317" max="2547" width="9.140625" style="393"/>
    <col min="2548" max="2548" width="4" style="393" customWidth="1"/>
    <col min="2549" max="2549" width="39.7109375" style="393" customWidth="1"/>
    <col min="2550" max="2550" width="28.140625" style="393" customWidth="1"/>
    <col min="2551" max="2551" width="6.7109375" style="393" customWidth="1"/>
    <col min="2552" max="2554" width="0" style="393" hidden="1" customWidth="1"/>
    <col min="2555" max="2555" width="9" style="393" customWidth="1"/>
    <col min="2556" max="2556" width="11.7109375" style="393" customWidth="1"/>
    <col min="2557" max="2557" width="10.7109375" style="393" customWidth="1"/>
    <col min="2558" max="2558" width="10.28515625" style="393" customWidth="1"/>
    <col min="2559" max="2559" width="16" style="393" customWidth="1"/>
    <col min="2560" max="2562" width="0" style="393" hidden="1" customWidth="1"/>
    <col min="2563" max="2563" width="13.7109375" style="393" customWidth="1"/>
    <col min="2564" max="2564" width="11" style="393" customWidth="1"/>
    <col min="2565" max="2565" width="10.85546875" style="393" customWidth="1"/>
    <col min="2566" max="2566" width="10.28515625" style="393" customWidth="1"/>
    <col min="2567" max="2567" width="10.85546875" style="393" customWidth="1"/>
    <col min="2568" max="2568" width="12.28515625" style="393" customWidth="1"/>
    <col min="2569" max="2569" width="11" style="393" customWidth="1"/>
    <col min="2570" max="2570" width="11" style="393" bestFit="1" customWidth="1"/>
    <col min="2571" max="2571" width="25.140625" style="393" customWidth="1"/>
    <col min="2572" max="2572" width="28.28515625" style="393" customWidth="1"/>
    <col min="2573" max="2803" width="9.140625" style="393"/>
    <col min="2804" max="2804" width="4" style="393" customWidth="1"/>
    <col min="2805" max="2805" width="39.7109375" style="393" customWidth="1"/>
    <col min="2806" max="2806" width="28.140625" style="393" customWidth="1"/>
    <col min="2807" max="2807" width="6.7109375" style="393" customWidth="1"/>
    <col min="2808" max="2810" width="0" style="393" hidden="1" customWidth="1"/>
    <col min="2811" max="2811" width="9" style="393" customWidth="1"/>
    <col min="2812" max="2812" width="11.7109375" style="393" customWidth="1"/>
    <col min="2813" max="2813" width="10.7109375" style="393" customWidth="1"/>
    <col min="2814" max="2814" width="10.28515625" style="393" customWidth="1"/>
    <col min="2815" max="2815" width="16" style="393" customWidth="1"/>
    <col min="2816" max="2818" width="0" style="393" hidden="1" customWidth="1"/>
    <col min="2819" max="2819" width="13.7109375" style="393" customWidth="1"/>
    <col min="2820" max="2820" width="11" style="393" customWidth="1"/>
    <col min="2821" max="2821" width="10.85546875" style="393" customWidth="1"/>
    <col min="2822" max="2822" width="10.28515625" style="393" customWidth="1"/>
    <col min="2823" max="2823" width="10.85546875" style="393" customWidth="1"/>
    <col min="2824" max="2824" width="12.28515625" style="393" customWidth="1"/>
    <col min="2825" max="2825" width="11" style="393" customWidth="1"/>
    <col min="2826" max="2826" width="11" style="393" bestFit="1" customWidth="1"/>
    <col min="2827" max="2827" width="25.140625" style="393" customWidth="1"/>
    <col min="2828" max="2828" width="28.28515625" style="393" customWidth="1"/>
    <col min="2829" max="3059" width="9.140625" style="393"/>
    <col min="3060" max="3060" width="4" style="393" customWidth="1"/>
    <col min="3061" max="3061" width="39.7109375" style="393" customWidth="1"/>
    <col min="3062" max="3062" width="28.140625" style="393" customWidth="1"/>
    <col min="3063" max="3063" width="6.7109375" style="393" customWidth="1"/>
    <col min="3064" max="3066" width="0" style="393" hidden="1" customWidth="1"/>
    <col min="3067" max="3067" width="9" style="393" customWidth="1"/>
    <col min="3068" max="3068" width="11.7109375" style="393" customWidth="1"/>
    <col min="3069" max="3069" width="10.7109375" style="393" customWidth="1"/>
    <col min="3070" max="3070" width="10.28515625" style="393" customWidth="1"/>
    <col min="3071" max="3071" width="16" style="393" customWidth="1"/>
    <col min="3072" max="3074" width="0" style="393" hidden="1" customWidth="1"/>
    <col min="3075" max="3075" width="13.7109375" style="393" customWidth="1"/>
    <col min="3076" max="3076" width="11" style="393" customWidth="1"/>
    <col min="3077" max="3077" width="10.85546875" style="393" customWidth="1"/>
    <col min="3078" max="3078" width="10.28515625" style="393" customWidth="1"/>
    <col min="3079" max="3079" width="10.85546875" style="393" customWidth="1"/>
    <col min="3080" max="3080" width="12.28515625" style="393" customWidth="1"/>
    <col min="3081" max="3081" width="11" style="393" customWidth="1"/>
    <col min="3082" max="3082" width="11" style="393" bestFit="1" customWidth="1"/>
    <col min="3083" max="3083" width="25.140625" style="393" customWidth="1"/>
    <col min="3084" max="3084" width="28.28515625" style="393" customWidth="1"/>
    <col min="3085" max="3315" width="9.140625" style="393"/>
    <col min="3316" max="3316" width="4" style="393" customWidth="1"/>
    <col min="3317" max="3317" width="39.7109375" style="393" customWidth="1"/>
    <col min="3318" max="3318" width="28.140625" style="393" customWidth="1"/>
    <col min="3319" max="3319" width="6.7109375" style="393" customWidth="1"/>
    <col min="3320" max="3322" width="0" style="393" hidden="1" customWidth="1"/>
    <col min="3323" max="3323" width="9" style="393" customWidth="1"/>
    <col min="3324" max="3324" width="11.7109375" style="393" customWidth="1"/>
    <col min="3325" max="3325" width="10.7109375" style="393" customWidth="1"/>
    <col min="3326" max="3326" width="10.28515625" style="393" customWidth="1"/>
    <col min="3327" max="3327" width="16" style="393" customWidth="1"/>
    <col min="3328" max="3330" width="0" style="393" hidden="1" customWidth="1"/>
    <col min="3331" max="3331" width="13.7109375" style="393" customWidth="1"/>
    <col min="3332" max="3332" width="11" style="393" customWidth="1"/>
    <col min="3333" max="3333" width="10.85546875" style="393" customWidth="1"/>
    <col min="3334" max="3334" width="10.28515625" style="393" customWidth="1"/>
    <col min="3335" max="3335" width="10.85546875" style="393" customWidth="1"/>
    <col min="3336" max="3336" width="12.28515625" style="393" customWidth="1"/>
    <col min="3337" max="3337" width="11" style="393" customWidth="1"/>
    <col min="3338" max="3338" width="11" style="393" bestFit="1" customWidth="1"/>
    <col min="3339" max="3339" width="25.140625" style="393" customWidth="1"/>
    <col min="3340" max="3340" width="28.28515625" style="393" customWidth="1"/>
    <col min="3341" max="3571" width="9.140625" style="393"/>
    <col min="3572" max="3572" width="4" style="393" customWidth="1"/>
    <col min="3573" max="3573" width="39.7109375" style="393" customWidth="1"/>
    <col min="3574" max="3574" width="28.140625" style="393" customWidth="1"/>
    <col min="3575" max="3575" width="6.7109375" style="393" customWidth="1"/>
    <col min="3576" max="3578" width="0" style="393" hidden="1" customWidth="1"/>
    <col min="3579" max="3579" width="9" style="393" customWidth="1"/>
    <col min="3580" max="3580" width="11.7109375" style="393" customWidth="1"/>
    <col min="3581" max="3581" width="10.7109375" style="393" customWidth="1"/>
    <col min="3582" max="3582" width="10.28515625" style="393" customWidth="1"/>
    <col min="3583" max="3583" width="16" style="393" customWidth="1"/>
    <col min="3584" max="3586" width="0" style="393" hidden="1" customWidth="1"/>
    <col min="3587" max="3587" width="13.7109375" style="393" customWidth="1"/>
    <col min="3588" max="3588" width="11" style="393" customWidth="1"/>
    <col min="3589" max="3589" width="10.85546875" style="393" customWidth="1"/>
    <col min="3590" max="3590" width="10.28515625" style="393" customWidth="1"/>
    <col min="3591" max="3591" width="10.85546875" style="393" customWidth="1"/>
    <col min="3592" max="3592" width="12.28515625" style="393" customWidth="1"/>
    <col min="3593" max="3593" width="11" style="393" customWidth="1"/>
    <col min="3594" max="3594" width="11" style="393" bestFit="1" customWidth="1"/>
    <col min="3595" max="3595" width="25.140625" style="393" customWidth="1"/>
    <col min="3596" max="3596" width="28.28515625" style="393" customWidth="1"/>
    <col min="3597" max="3827" width="9.140625" style="393"/>
    <col min="3828" max="3828" width="4" style="393" customWidth="1"/>
    <col min="3829" max="3829" width="39.7109375" style="393" customWidth="1"/>
    <col min="3830" max="3830" width="28.140625" style="393" customWidth="1"/>
    <col min="3831" max="3831" width="6.7109375" style="393" customWidth="1"/>
    <col min="3832" max="3834" width="0" style="393" hidden="1" customWidth="1"/>
    <col min="3835" max="3835" width="9" style="393" customWidth="1"/>
    <col min="3836" max="3836" width="11.7109375" style="393" customWidth="1"/>
    <col min="3837" max="3837" width="10.7109375" style="393" customWidth="1"/>
    <col min="3838" max="3838" width="10.28515625" style="393" customWidth="1"/>
    <col min="3839" max="3839" width="16" style="393" customWidth="1"/>
    <col min="3840" max="3842" width="0" style="393" hidden="1" customWidth="1"/>
    <col min="3843" max="3843" width="13.7109375" style="393" customWidth="1"/>
    <col min="3844" max="3844" width="11" style="393" customWidth="1"/>
    <col min="3845" max="3845" width="10.85546875" style="393" customWidth="1"/>
    <col min="3846" max="3846" width="10.28515625" style="393" customWidth="1"/>
    <col min="3847" max="3847" width="10.85546875" style="393" customWidth="1"/>
    <col min="3848" max="3848" width="12.28515625" style="393" customWidth="1"/>
    <col min="3849" max="3849" width="11" style="393" customWidth="1"/>
    <col min="3850" max="3850" width="11" style="393" bestFit="1" customWidth="1"/>
    <col min="3851" max="3851" width="25.140625" style="393" customWidth="1"/>
    <col min="3852" max="3852" width="28.28515625" style="393" customWidth="1"/>
    <col min="3853" max="4083" width="9.140625" style="393"/>
    <col min="4084" max="4084" width="4" style="393" customWidth="1"/>
    <col min="4085" max="4085" width="39.7109375" style="393" customWidth="1"/>
    <col min="4086" max="4086" width="28.140625" style="393" customWidth="1"/>
    <col min="4087" max="4087" width="6.7109375" style="393" customWidth="1"/>
    <col min="4088" max="4090" width="0" style="393" hidden="1" customWidth="1"/>
    <col min="4091" max="4091" width="9" style="393" customWidth="1"/>
    <col min="4092" max="4092" width="11.7109375" style="393" customWidth="1"/>
    <col min="4093" max="4093" width="10.7109375" style="393" customWidth="1"/>
    <col min="4094" max="4094" width="10.28515625" style="393" customWidth="1"/>
    <col min="4095" max="4095" width="16" style="393" customWidth="1"/>
    <col min="4096" max="4098" width="0" style="393" hidden="1" customWidth="1"/>
    <col min="4099" max="4099" width="13.7109375" style="393" customWidth="1"/>
    <col min="4100" max="4100" width="11" style="393" customWidth="1"/>
    <col min="4101" max="4101" width="10.85546875" style="393" customWidth="1"/>
    <col min="4102" max="4102" width="10.28515625" style="393" customWidth="1"/>
    <col min="4103" max="4103" width="10.85546875" style="393" customWidth="1"/>
    <col min="4104" max="4104" width="12.28515625" style="393" customWidth="1"/>
    <col min="4105" max="4105" width="11" style="393" customWidth="1"/>
    <col min="4106" max="4106" width="11" style="393" bestFit="1" customWidth="1"/>
    <col min="4107" max="4107" width="25.140625" style="393" customWidth="1"/>
    <col min="4108" max="4108" width="28.28515625" style="393" customWidth="1"/>
    <col min="4109" max="4339" width="9.140625" style="393"/>
    <col min="4340" max="4340" width="4" style="393" customWidth="1"/>
    <col min="4341" max="4341" width="39.7109375" style="393" customWidth="1"/>
    <col min="4342" max="4342" width="28.140625" style="393" customWidth="1"/>
    <col min="4343" max="4343" width="6.7109375" style="393" customWidth="1"/>
    <col min="4344" max="4346" width="0" style="393" hidden="1" customWidth="1"/>
    <col min="4347" max="4347" width="9" style="393" customWidth="1"/>
    <col min="4348" max="4348" width="11.7109375" style="393" customWidth="1"/>
    <col min="4349" max="4349" width="10.7109375" style="393" customWidth="1"/>
    <col min="4350" max="4350" width="10.28515625" style="393" customWidth="1"/>
    <col min="4351" max="4351" width="16" style="393" customWidth="1"/>
    <col min="4352" max="4354" width="0" style="393" hidden="1" customWidth="1"/>
    <col min="4355" max="4355" width="13.7109375" style="393" customWidth="1"/>
    <col min="4356" max="4356" width="11" style="393" customWidth="1"/>
    <col min="4357" max="4357" width="10.85546875" style="393" customWidth="1"/>
    <col min="4358" max="4358" width="10.28515625" style="393" customWidth="1"/>
    <col min="4359" max="4359" width="10.85546875" style="393" customWidth="1"/>
    <col min="4360" max="4360" width="12.28515625" style="393" customWidth="1"/>
    <col min="4361" max="4361" width="11" style="393" customWidth="1"/>
    <col min="4362" max="4362" width="11" style="393" bestFit="1" customWidth="1"/>
    <col min="4363" max="4363" width="25.140625" style="393" customWidth="1"/>
    <col min="4364" max="4364" width="28.28515625" style="393" customWidth="1"/>
    <col min="4365" max="4595" width="9.140625" style="393"/>
    <col min="4596" max="4596" width="4" style="393" customWidth="1"/>
    <col min="4597" max="4597" width="39.7109375" style="393" customWidth="1"/>
    <col min="4598" max="4598" width="28.140625" style="393" customWidth="1"/>
    <col min="4599" max="4599" width="6.7109375" style="393" customWidth="1"/>
    <col min="4600" max="4602" width="0" style="393" hidden="1" customWidth="1"/>
    <col min="4603" max="4603" width="9" style="393" customWidth="1"/>
    <col min="4604" max="4604" width="11.7109375" style="393" customWidth="1"/>
    <col min="4605" max="4605" width="10.7109375" style="393" customWidth="1"/>
    <col min="4606" max="4606" width="10.28515625" style="393" customWidth="1"/>
    <col min="4607" max="4607" width="16" style="393" customWidth="1"/>
    <col min="4608" max="4610" width="0" style="393" hidden="1" customWidth="1"/>
    <col min="4611" max="4611" width="13.7109375" style="393" customWidth="1"/>
    <col min="4612" max="4612" width="11" style="393" customWidth="1"/>
    <col min="4613" max="4613" width="10.85546875" style="393" customWidth="1"/>
    <col min="4614" max="4614" width="10.28515625" style="393" customWidth="1"/>
    <col min="4615" max="4615" width="10.85546875" style="393" customWidth="1"/>
    <col min="4616" max="4616" width="12.28515625" style="393" customWidth="1"/>
    <col min="4617" max="4617" width="11" style="393" customWidth="1"/>
    <col min="4618" max="4618" width="11" style="393" bestFit="1" customWidth="1"/>
    <col min="4619" max="4619" width="25.140625" style="393" customWidth="1"/>
    <col min="4620" max="4620" width="28.28515625" style="393" customWidth="1"/>
    <col min="4621" max="4851" width="9.140625" style="393"/>
    <col min="4852" max="4852" width="4" style="393" customWidth="1"/>
    <col min="4853" max="4853" width="39.7109375" style="393" customWidth="1"/>
    <col min="4854" max="4854" width="28.140625" style="393" customWidth="1"/>
    <col min="4855" max="4855" width="6.7109375" style="393" customWidth="1"/>
    <col min="4856" max="4858" width="0" style="393" hidden="1" customWidth="1"/>
    <col min="4859" max="4859" width="9" style="393" customWidth="1"/>
    <col min="4860" max="4860" width="11.7109375" style="393" customWidth="1"/>
    <col min="4861" max="4861" width="10.7109375" style="393" customWidth="1"/>
    <col min="4862" max="4862" width="10.28515625" style="393" customWidth="1"/>
    <col min="4863" max="4863" width="16" style="393" customWidth="1"/>
    <col min="4864" max="4866" width="0" style="393" hidden="1" customWidth="1"/>
    <col min="4867" max="4867" width="13.7109375" style="393" customWidth="1"/>
    <col min="4868" max="4868" width="11" style="393" customWidth="1"/>
    <col min="4869" max="4869" width="10.85546875" style="393" customWidth="1"/>
    <col min="4870" max="4870" width="10.28515625" style="393" customWidth="1"/>
    <col min="4871" max="4871" width="10.85546875" style="393" customWidth="1"/>
    <col min="4872" max="4872" width="12.28515625" style="393" customWidth="1"/>
    <col min="4873" max="4873" width="11" style="393" customWidth="1"/>
    <col min="4874" max="4874" width="11" style="393" bestFit="1" customWidth="1"/>
    <col min="4875" max="4875" width="25.140625" style="393" customWidth="1"/>
    <col min="4876" max="4876" width="28.28515625" style="393" customWidth="1"/>
    <col min="4877" max="5107" width="9.140625" style="393"/>
    <col min="5108" max="5108" width="4" style="393" customWidth="1"/>
    <col min="5109" max="5109" width="39.7109375" style="393" customWidth="1"/>
    <col min="5110" max="5110" width="28.140625" style="393" customWidth="1"/>
    <col min="5111" max="5111" width="6.7109375" style="393" customWidth="1"/>
    <col min="5112" max="5114" width="0" style="393" hidden="1" customWidth="1"/>
    <col min="5115" max="5115" width="9" style="393" customWidth="1"/>
    <col min="5116" max="5116" width="11.7109375" style="393" customWidth="1"/>
    <col min="5117" max="5117" width="10.7109375" style="393" customWidth="1"/>
    <col min="5118" max="5118" width="10.28515625" style="393" customWidth="1"/>
    <col min="5119" max="5119" width="16" style="393" customWidth="1"/>
    <col min="5120" max="5122" width="0" style="393" hidden="1" customWidth="1"/>
    <col min="5123" max="5123" width="13.7109375" style="393" customWidth="1"/>
    <col min="5124" max="5124" width="11" style="393" customWidth="1"/>
    <col min="5125" max="5125" width="10.85546875" style="393" customWidth="1"/>
    <col min="5126" max="5126" width="10.28515625" style="393" customWidth="1"/>
    <col min="5127" max="5127" width="10.85546875" style="393" customWidth="1"/>
    <col min="5128" max="5128" width="12.28515625" style="393" customWidth="1"/>
    <col min="5129" max="5129" width="11" style="393" customWidth="1"/>
    <col min="5130" max="5130" width="11" style="393" bestFit="1" customWidth="1"/>
    <col min="5131" max="5131" width="25.140625" style="393" customWidth="1"/>
    <col min="5132" max="5132" width="28.28515625" style="393" customWidth="1"/>
    <col min="5133" max="5363" width="9.140625" style="393"/>
    <col min="5364" max="5364" width="4" style="393" customWidth="1"/>
    <col min="5365" max="5365" width="39.7109375" style="393" customWidth="1"/>
    <col min="5366" max="5366" width="28.140625" style="393" customWidth="1"/>
    <col min="5367" max="5367" width="6.7109375" style="393" customWidth="1"/>
    <col min="5368" max="5370" width="0" style="393" hidden="1" customWidth="1"/>
    <col min="5371" max="5371" width="9" style="393" customWidth="1"/>
    <col min="5372" max="5372" width="11.7109375" style="393" customWidth="1"/>
    <col min="5373" max="5373" width="10.7109375" style="393" customWidth="1"/>
    <col min="5374" max="5374" width="10.28515625" style="393" customWidth="1"/>
    <col min="5375" max="5375" width="16" style="393" customWidth="1"/>
    <col min="5376" max="5378" width="0" style="393" hidden="1" customWidth="1"/>
    <col min="5379" max="5379" width="13.7109375" style="393" customWidth="1"/>
    <col min="5380" max="5380" width="11" style="393" customWidth="1"/>
    <col min="5381" max="5381" width="10.85546875" style="393" customWidth="1"/>
    <col min="5382" max="5382" width="10.28515625" style="393" customWidth="1"/>
    <col min="5383" max="5383" width="10.85546875" style="393" customWidth="1"/>
    <col min="5384" max="5384" width="12.28515625" style="393" customWidth="1"/>
    <col min="5385" max="5385" width="11" style="393" customWidth="1"/>
    <col min="5386" max="5386" width="11" style="393" bestFit="1" customWidth="1"/>
    <col min="5387" max="5387" width="25.140625" style="393" customWidth="1"/>
    <col min="5388" max="5388" width="28.28515625" style="393" customWidth="1"/>
    <col min="5389" max="5619" width="9.140625" style="393"/>
    <col min="5620" max="5620" width="4" style="393" customWidth="1"/>
    <col min="5621" max="5621" width="39.7109375" style="393" customWidth="1"/>
    <col min="5622" max="5622" width="28.140625" style="393" customWidth="1"/>
    <col min="5623" max="5623" width="6.7109375" style="393" customWidth="1"/>
    <col min="5624" max="5626" width="0" style="393" hidden="1" customWidth="1"/>
    <col min="5627" max="5627" width="9" style="393" customWidth="1"/>
    <col min="5628" max="5628" width="11.7109375" style="393" customWidth="1"/>
    <col min="5629" max="5629" width="10.7109375" style="393" customWidth="1"/>
    <col min="5630" max="5630" width="10.28515625" style="393" customWidth="1"/>
    <col min="5631" max="5631" width="16" style="393" customWidth="1"/>
    <col min="5632" max="5634" width="0" style="393" hidden="1" customWidth="1"/>
    <col min="5635" max="5635" width="13.7109375" style="393" customWidth="1"/>
    <col min="5636" max="5636" width="11" style="393" customWidth="1"/>
    <col min="5637" max="5637" width="10.85546875" style="393" customWidth="1"/>
    <col min="5638" max="5638" width="10.28515625" style="393" customWidth="1"/>
    <col min="5639" max="5639" width="10.85546875" style="393" customWidth="1"/>
    <col min="5640" max="5640" width="12.28515625" style="393" customWidth="1"/>
    <col min="5641" max="5641" width="11" style="393" customWidth="1"/>
    <col min="5642" max="5642" width="11" style="393" bestFit="1" customWidth="1"/>
    <col min="5643" max="5643" width="25.140625" style="393" customWidth="1"/>
    <col min="5644" max="5644" width="28.28515625" style="393" customWidth="1"/>
    <col min="5645" max="5875" width="9.140625" style="393"/>
    <col min="5876" max="5876" width="4" style="393" customWidth="1"/>
    <col min="5877" max="5877" width="39.7109375" style="393" customWidth="1"/>
    <col min="5878" max="5878" width="28.140625" style="393" customWidth="1"/>
    <col min="5879" max="5879" width="6.7109375" style="393" customWidth="1"/>
    <col min="5880" max="5882" width="0" style="393" hidden="1" customWidth="1"/>
    <col min="5883" max="5883" width="9" style="393" customWidth="1"/>
    <col min="5884" max="5884" width="11.7109375" style="393" customWidth="1"/>
    <col min="5885" max="5885" width="10.7109375" style="393" customWidth="1"/>
    <col min="5886" max="5886" width="10.28515625" style="393" customWidth="1"/>
    <col min="5887" max="5887" width="16" style="393" customWidth="1"/>
    <col min="5888" max="5890" width="0" style="393" hidden="1" customWidth="1"/>
    <col min="5891" max="5891" width="13.7109375" style="393" customWidth="1"/>
    <col min="5892" max="5892" width="11" style="393" customWidth="1"/>
    <col min="5893" max="5893" width="10.85546875" style="393" customWidth="1"/>
    <col min="5894" max="5894" width="10.28515625" style="393" customWidth="1"/>
    <col min="5895" max="5895" width="10.85546875" style="393" customWidth="1"/>
    <col min="5896" max="5896" width="12.28515625" style="393" customWidth="1"/>
    <col min="5897" max="5897" width="11" style="393" customWidth="1"/>
    <col min="5898" max="5898" width="11" style="393" bestFit="1" customWidth="1"/>
    <col min="5899" max="5899" width="25.140625" style="393" customWidth="1"/>
    <col min="5900" max="5900" width="28.28515625" style="393" customWidth="1"/>
    <col min="5901" max="6131" width="9.140625" style="393"/>
    <col min="6132" max="6132" width="4" style="393" customWidth="1"/>
    <col min="6133" max="6133" width="39.7109375" style="393" customWidth="1"/>
    <col min="6134" max="6134" width="28.140625" style="393" customWidth="1"/>
    <col min="6135" max="6135" width="6.7109375" style="393" customWidth="1"/>
    <col min="6136" max="6138" width="0" style="393" hidden="1" customWidth="1"/>
    <col min="6139" max="6139" width="9" style="393" customWidth="1"/>
    <col min="6140" max="6140" width="11.7109375" style="393" customWidth="1"/>
    <col min="6141" max="6141" width="10.7109375" style="393" customWidth="1"/>
    <col min="6142" max="6142" width="10.28515625" style="393" customWidth="1"/>
    <col min="6143" max="6143" width="16" style="393" customWidth="1"/>
    <col min="6144" max="6146" width="0" style="393" hidden="1" customWidth="1"/>
    <col min="6147" max="6147" width="13.7109375" style="393" customWidth="1"/>
    <col min="6148" max="6148" width="11" style="393" customWidth="1"/>
    <col min="6149" max="6149" width="10.85546875" style="393" customWidth="1"/>
    <col min="6150" max="6150" width="10.28515625" style="393" customWidth="1"/>
    <col min="6151" max="6151" width="10.85546875" style="393" customWidth="1"/>
    <col min="6152" max="6152" width="12.28515625" style="393" customWidth="1"/>
    <col min="6153" max="6153" width="11" style="393" customWidth="1"/>
    <col min="6154" max="6154" width="11" style="393" bestFit="1" customWidth="1"/>
    <col min="6155" max="6155" width="25.140625" style="393" customWidth="1"/>
    <col min="6156" max="6156" width="28.28515625" style="393" customWidth="1"/>
    <col min="6157" max="6387" width="9.140625" style="393"/>
    <col min="6388" max="6388" width="4" style="393" customWidth="1"/>
    <col min="6389" max="6389" width="39.7109375" style="393" customWidth="1"/>
    <col min="6390" max="6390" width="28.140625" style="393" customWidth="1"/>
    <col min="6391" max="6391" width="6.7109375" style="393" customWidth="1"/>
    <col min="6392" max="6394" width="0" style="393" hidden="1" customWidth="1"/>
    <col min="6395" max="6395" width="9" style="393" customWidth="1"/>
    <col min="6396" max="6396" width="11.7109375" style="393" customWidth="1"/>
    <col min="6397" max="6397" width="10.7109375" style="393" customWidth="1"/>
    <col min="6398" max="6398" width="10.28515625" style="393" customWidth="1"/>
    <col min="6399" max="6399" width="16" style="393" customWidth="1"/>
    <col min="6400" max="6402" width="0" style="393" hidden="1" customWidth="1"/>
    <col min="6403" max="6403" width="13.7109375" style="393" customWidth="1"/>
    <col min="6404" max="6404" width="11" style="393" customWidth="1"/>
    <col min="6405" max="6405" width="10.85546875" style="393" customWidth="1"/>
    <col min="6406" max="6406" width="10.28515625" style="393" customWidth="1"/>
    <col min="6407" max="6407" width="10.85546875" style="393" customWidth="1"/>
    <col min="6408" max="6408" width="12.28515625" style="393" customWidth="1"/>
    <col min="6409" max="6409" width="11" style="393" customWidth="1"/>
    <col min="6410" max="6410" width="11" style="393" bestFit="1" customWidth="1"/>
    <col min="6411" max="6411" width="25.140625" style="393" customWidth="1"/>
    <col min="6412" max="6412" width="28.28515625" style="393" customWidth="1"/>
    <col min="6413" max="6643" width="9.140625" style="393"/>
    <col min="6644" max="6644" width="4" style="393" customWidth="1"/>
    <col min="6645" max="6645" width="39.7109375" style="393" customWidth="1"/>
    <col min="6646" max="6646" width="28.140625" style="393" customWidth="1"/>
    <col min="6647" max="6647" width="6.7109375" style="393" customWidth="1"/>
    <col min="6648" max="6650" width="0" style="393" hidden="1" customWidth="1"/>
    <col min="6651" max="6651" width="9" style="393" customWidth="1"/>
    <col min="6652" max="6652" width="11.7109375" style="393" customWidth="1"/>
    <col min="6653" max="6653" width="10.7109375" style="393" customWidth="1"/>
    <col min="6654" max="6654" width="10.28515625" style="393" customWidth="1"/>
    <col min="6655" max="6655" width="16" style="393" customWidth="1"/>
    <col min="6656" max="6658" width="0" style="393" hidden="1" customWidth="1"/>
    <col min="6659" max="6659" width="13.7109375" style="393" customWidth="1"/>
    <col min="6660" max="6660" width="11" style="393" customWidth="1"/>
    <col min="6661" max="6661" width="10.85546875" style="393" customWidth="1"/>
    <col min="6662" max="6662" width="10.28515625" style="393" customWidth="1"/>
    <col min="6663" max="6663" width="10.85546875" style="393" customWidth="1"/>
    <col min="6664" max="6664" width="12.28515625" style="393" customWidth="1"/>
    <col min="6665" max="6665" width="11" style="393" customWidth="1"/>
    <col min="6666" max="6666" width="11" style="393" bestFit="1" customWidth="1"/>
    <col min="6667" max="6667" width="25.140625" style="393" customWidth="1"/>
    <col min="6668" max="6668" width="28.28515625" style="393" customWidth="1"/>
    <col min="6669" max="6899" width="9.140625" style="393"/>
    <col min="6900" max="6900" width="4" style="393" customWidth="1"/>
    <col min="6901" max="6901" width="39.7109375" style="393" customWidth="1"/>
    <col min="6902" max="6902" width="28.140625" style="393" customWidth="1"/>
    <col min="6903" max="6903" width="6.7109375" style="393" customWidth="1"/>
    <col min="6904" max="6906" width="0" style="393" hidden="1" customWidth="1"/>
    <col min="6907" max="6907" width="9" style="393" customWidth="1"/>
    <col min="6908" max="6908" width="11.7109375" style="393" customWidth="1"/>
    <col min="6909" max="6909" width="10.7109375" style="393" customWidth="1"/>
    <col min="6910" max="6910" width="10.28515625" style="393" customWidth="1"/>
    <col min="6911" max="6911" width="16" style="393" customWidth="1"/>
    <col min="6912" max="6914" width="0" style="393" hidden="1" customWidth="1"/>
    <col min="6915" max="6915" width="13.7109375" style="393" customWidth="1"/>
    <col min="6916" max="6916" width="11" style="393" customWidth="1"/>
    <col min="6917" max="6917" width="10.85546875" style="393" customWidth="1"/>
    <col min="6918" max="6918" width="10.28515625" style="393" customWidth="1"/>
    <col min="6919" max="6919" width="10.85546875" style="393" customWidth="1"/>
    <col min="6920" max="6920" width="12.28515625" style="393" customWidth="1"/>
    <col min="6921" max="6921" width="11" style="393" customWidth="1"/>
    <col min="6922" max="6922" width="11" style="393" bestFit="1" customWidth="1"/>
    <col min="6923" max="6923" width="25.140625" style="393" customWidth="1"/>
    <col min="6924" max="6924" width="28.28515625" style="393" customWidth="1"/>
    <col min="6925" max="7155" width="9.140625" style="393"/>
    <col min="7156" max="7156" width="4" style="393" customWidth="1"/>
    <col min="7157" max="7157" width="39.7109375" style="393" customWidth="1"/>
    <col min="7158" max="7158" width="28.140625" style="393" customWidth="1"/>
    <col min="7159" max="7159" width="6.7109375" style="393" customWidth="1"/>
    <col min="7160" max="7162" width="0" style="393" hidden="1" customWidth="1"/>
    <col min="7163" max="7163" width="9" style="393" customWidth="1"/>
    <col min="7164" max="7164" width="11.7109375" style="393" customWidth="1"/>
    <col min="7165" max="7165" width="10.7109375" style="393" customWidth="1"/>
    <col min="7166" max="7166" width="10.28515625" style="393" customWidth="1"/>
    <col min="7167" max="7167" width="16" style="393" customWidth="1"/>
    <col min="7168" max="7170" width="0" style="393" hidden="1" customWidth="1"/>
    <col min="7171" max="7171" width="13.7109375" style="393" customWidth="1"/>
    <col min="7172" max="7172" width="11" style="393" customWidth="1"/>
    <col min="7173" max="7173" width="10.85546875" style="393" customWidth="1"/>
    <col min="7174" max="7174" width="10.28515625" style="393" customWidth="1"/>
    <col min="7175" max="7175" width="10.85546875" style="393" customWidth="1"/>
    <col min="7176" max="7176" width="12.28515625" style="393" customWidth="1"/>
    <col min="7177" max="7177" width="11" style="393" customWidth="1"/>
    <col min="7178" max="7178" width="11" style="393" bestFit="1" customWidth="1"/>
    <col min="7179" max="7179" width="25.140625" style="393" customWidth="1"/>
    <col min="7180" max="7180" width="28.28515625" style="393" customWidth="1"/>
    <col min="7181" max="7411" width="9.140625" style="393"/>
    <col min="7412" max="7412" width="4" style="393" customWidth="1"/>
    <col min="7413" max="7413" width="39.7109375" style="393" customWidth="1"/>
    <col min="7414" max="7414" width="28.140625" style="393" customWidth="1"/>
    <col min="7415" max="7415" width="6.7109375" style="393" customWidth="1"/>
    <col min="7416" max="7418" width="0" style="393" hidden="1" customWidth="1"/>
    <col min="7419" max="7419" width="9" style="393" customWidth="1"/>
    <col min="7420" max="7420" width="11.7109375" style="393" customWidth="1"/>
    <col min="7421" max="7421" width="10.7109375" style="393" customWidth="1"/>
    <col min="7422" max="7422" width="10.28515625" style="393" customWidth="1"/>
    <col min="7423" max="7423" width="16" style="393" customWidth="1"/>
    <col min="7424" max="7426" width="0" style="393" hidden="1" customWidth="1"/>
    <col min="7427" max="7427" width="13.7109375" style="393" customWidth="1"/>
    <col min="7428" max="7428" width="11" style="393" customWidth="1"/>
    <col min="7429" max="7429" width="10.85546875" style="393" customWidth="1"/>
    <col min="7430" max="7430" width="10.28515625" style="393" customWidth="1"/>
    <col min="7431" max="7431" width="10.85546875" style="393" customWidth="1"/>
    <col min="7432" max="7432" width="12.28515625" style="393" customWidth="1"/>
    <col min="7433" max="7433" width="11" style="393" customWidth="1"/>
    <col min="7434" max="7434" width="11" style="393" bestFit="1" customWidth="1"/>
    <col min="7435" max="7435" width="25.140625" style="393" customWidth="1"/>
    <col min="7436" max="7436" width="28.28515625" style="393" customWidth="1"/>
    <col min="7437" max="7667" width="9.140625" style="393"/>
    <col min="7668" max="7668" width="4" style="393" customWidth="1"/>
    <col min="7669" max="7669" width="39.7109375" style="393" customWidth="1"/>
    <col min="7670" max="7670" width="28.140625" style="393" customWidth="1"/>
    <col min="7671" max="7671" width="6.7109375" style="393" customWidth="1"/>
    <col min="7672" max="7674" width="0" style="393" hidden="1" customWidth="1"/>
    <col min="7675" max="7675" width="9" style="393" customWidth="1"/>
    <col min="7676" max="7676" width="11.7109375" style="393" customWidth="1"/>
    <col min="7677" max="7677" width="10.7109375" style="393" customWidth="1"/>
    <col min="7678" max="7678" width="10.28515625" style="393" customWidth="1"/>
    <col min="7679" max="7679" width="16" style="393" customWidth="1"/>
    <col min="7680" max="7682" width="0" style="393" hidden="1" customWidth="1"/>
    <col min="7683" max="7683" width="13.7109375" style="393" customWidth="1"/>
    <col min="7684" max="7684" width="11" style="393" customWidth="1"/>
    <col min="7685" max="7685" width="10.85546875" style="393" customWidth="1"/>
    <col min="7686" max="7686" width="10.28515625" style="393" customWidth="1"/>
    <col min="7687" max="7687" width="10.85546875" style="393" customWidth="1"/>
    <col min="7688" max="7688" width="12.28515625" style="393" customWidth="1"/>
    <col min="7689" max="7689" width="11" style="393" customWidth="1"/>
    <col min="7690" max="7690" width="11" style="393" bestFit="1" customWidth="1"/>
    <col min="7691" max="7691" width="25.140625" style="393" customWidth="1"/>
    <col min="7692" max="7692" width="28.28515625" style="393" customWidth="1"/>
    <col min="7693" max="7923" width="9.140625" style="393"/>
    <col min="7924" max="7924" width="4" style="393" customWidth="1"/>
    <col min="7925" max="7925" width="39.7109375" style="393" customWidth="1"/>
    <col min="7926" max="7926" width="28.140625" style="393" customWidth="1"/>
    <col min="7927" max="7927" width="6.7109375" style="393" customWidth="1"/>
    <col min="7928" max="7930" width="0" style="393" hidden="1" customWidth="1"/>
    <col min="7931" max="7931" width="9" style="393" customWidth="1"/>
    <col min="7932" max="7932" width="11.7109375" style="393" customWidth="1"/>
    <col min="7933" max="7933" width="10.7109375" style="393" customWidth="1"/>
    <col min="7934" max="7934" width="10.28515625" style="393" customWidth="1"/>
    <col min="7935" max="7935" width="16" style="393" customWidth="1"/>
    <col min="7936" max="7938" width="0" style="393" hidden="1" customWidth="1"/>
    <col min="7939" max="7939" width="13.7109375" style="393" customWidth="1"/>
    <col min="7940" max="7940" width="11" style="393" customWidth="1"/>
    <col min="7941" max="7941" width="10.85546875" style="393" customWidth="1"/>
    <col min="7942" max="7942" width="10.28515625" style="393" customWidth="1"/>
    <col min="7943" max="7943" width="10.85546875" style="393" customWidth="1"/>
    <col min="7944" max="7944" width="12.28515625" style="393" customWidth="1"/>
    <col min="7945" max="7945" width="11" style="393" customWidth="1"/>
    <col min="7946" max="7946" width="11" style="393" bestFit="1" customWidth="1"/>
    <col min="7947" max="7947" width="25.140625" style="393" customWidth="1"/>
    <col min="7948" max="7948" width="28.28515625" style="393" customWidth="1"/>
    <col min="7949" max="8179" width="9.140625" style="393"/>
    <col min="8180" max="8180" width="4" style="393" customWidth="1"/>
    <col min="8181" max="8181" width="39.7109375" style="393" customWidth="1"/>
    <col min="8182" max="8182" width="28.140625" style="393" customWidth="1"/>
    <col min="8183" max="8183" width="6.7109375" style="393" customWidth="1"/>
    <col min="8184" max="8186" width="0" style="393" hidden="1" customWidth="1"/>
    <col min="8187" max="8187" width="9" style="393" customWidth="1"/>
    <col min="8188" max="8188" width="11.7109375" style="393" customWidth="1"/>
    <col min="8189" max="8189" width="10.7109375" style="393" customWidth="1"/>
    <col min="8190" max="8190" width="10.28515625" style="393" customWidth="1"/>
    <col min="8191" max="8191" width="16" style="393" customWidth="1"/>
    <col min="8192" max="8194" width="0" style="393" hidden="1" customWidth="1"/>
    <col min="8195" max="8195" width="13.7109375" style="393" customWidth="1"/>
    <col min="8196" max="8196" width="11" style="393" customWidth="1"/>
    <col min="8197" max="8197" width="10.85546875" style="393" customWidth="1"/>
    <col min="8198" max="8198" width="10.28515625" style="393" customWidth="1"/>
    <col min="8199" max="8199" width="10.85546875" style="393" customWidth="1"/>
    <col min="8200" max="8200" width="12.28515625" style="393" customWidth="1"/>
    <col min="8201" max="8201" width="11" style="393" customWidth="1"/>
    <col min="8202" max="8202" width="11" style="393" bestFit="1" customWidth="1"/>
    <col min="8203" max="8203" width="25.140625" style="393" customWidth="1"/>
    <col min="8204" max="8204" width="28.28515625" style="393" customWidth="1"/>
    <col min="8205" max="8435" width="9.140625" style="393"/>
    <col min="8436" max="8436" width="4" style="393" customWidth="1"/>
    <col min="8437" max="8437" width="39.7109375" style="393" customWidth="1"/>
    <col min="8438" max="8438" width="28.140625" style="393" customWidth="1"/>
    <col min="8439" max="8439" width="6.7109375" style="393" customWidth="1"/>
    <col min="8440" max="8442" width="0" style="393" hidden="1" customWidth="1"/>
    <col min="8443" max="8443" width="9" style="393" customWidth="1"/>
    <col min="8444" max="8444" width="11.7109375" style="393" customWidth="1"/>
    <col min="8445" max="8445" width="10.7109375" style="393" customWidth="1"/>
    <col min="8446" max="8446" width="10.28515625" style="393" customWidth="1"/>
    <col min="8447" max="8447" width="16" style="393" customWidth="1"/>
    <col min="8448" max="8450" width="0" style="393" hidden="1" customWidth="1"/>
    <col min="8451" max="8451" width="13.7109375" style="393" customWidth="1"/>
    <col min="8452" max="8452" width="11" style="393" customWidth="1"/>
    <col min="8453" max="8453" width="10.85546875" style="393" customWidth="1"/>
    <col min="8454" max="8454" width="10.28515625" style="393" customWidth="1"/>
    <col min="8455" max="8455" width="10.85546875" style="393" customWidth="1"/>
    <col min="8456" max="8456" width="12.28515625" style="393" customWidth="1"/>
    <col min="8457" max="8457" width="11" style="393" customWidth="1"/>
    <col min="8458" max="8458" width="11" style="393" bestFit="1" customWidth="1"/>
    <col min="8459" max="8459" width="25.140625" style="393" customWidth="1"/>
    <col min="8460" max="8460" width="28.28515625" style="393" customWidth="1"/>
    <col min="8461" max="8691" width="9.140625" style="393"/>
    <col min="8692" max="8692" width="4" style="393" customWidth="1"/>
    <col min="8693" max="8693" width="39.7109375" style="393" customWidth="1"/>
    <col min="8694" max="8694" width="28.140625" style="393" customWidth="1"/>
    <col min="8695" max="8695" width="6.7109375" style="393" customWidth="1"/>
    <col min="8696" max="8698" width="0" style="393" hidden="1" customWidth="1"/>
    <col min="8699" max="8699" width="9" style="393" customWidth="1"/>
    <col min="8700" max="8700" width="11.7109375" style="393" customWidth="1"/>
    <col min="8701" max="8701" width="10.7109375" style="393" customWidth="1"/>
    <col min="8702" max="8702" width="10.28515625" style="393" customWidth="1"/>
    <col min="8703" max="8703" width="16" style="393" customWidth="1"/>
    <col min="8704" max="8706" width="0" style="393" hidden="1" customWidth="1"/>
    <col min="8707" max="8707" width="13.7109375" style="393" customWidth="1"/>
    <col min="8708" max="8708" width="11" style="393" customWidth="1"/>
    <col min="8709" max="8709" width="10.85546875" style="393" customWidth="1"/>
    <col min="8710" max="8710" width="10.28515625" style="393" customWidth="1"/>
    <col min="8711" max="8711" width="10.85546875" style="393" customWidth="1"/>
    <col min="8712" max="8712" width="12.28515625" style="393" customWidth="1"/>
    <col min="8713" max="8713" width="11" style="393" customWidth="1"/>
    <col min="8714" max="8714" width="11" style="393" bestFit="1" customWidth="1"/>
    <col min="8715" max="8715" width="25.140625" style="393" customWidth="1"/>
    <col min="8716" max="8716" width="28.28515625" style="393" customWidth="1"/>
    <col min="8717" max="8947" width="9.140625" style="393"/>
    <col min="8948" max="8948" width="4" style="393" customWidth="1"/>
    <col min="8949" max="8949" width="39.7109375" style="393" customWidth="1"/>
    <col min="8950" max="8950" width="28.140625" style="393" customWidth="1"/>
    <col min="8951" max="8951" width="6.7109375" style="393" customWidth="1"/>
    <col min="8952" max="8954" width="0" style="393" hidden="1" customWidth="1"/>
    <col min="8955" max="8955" width="9" style="393" customWidth="1"/>
    <col min="8956" max="8956" width="11.7109375" style="393" customWidth="1"/>
    <col min="8957" max="8957" width="10.7109375" style="393" customWidth="1"/>
    <col min="8958" max="8958" width="10.28515625" style="393" customWidth="1"/>
    <col min="8959" max="8959" width="16" style="393" customWidth="1"/>
    <col min="8960" max="8962" width="0" style="393" hidden="1" customWidth="1"/>
    <col min="8963" max="8963" width="13.7109375" style="393" customWidth="1"/>
    <col min="8964" max="8964" width="11" style="393" customWidth="1"/>
    <col min="8965" max="8965" width="10.85546875" style="393" customWidth="1"/>
    <col min="8966" max="8966" width="10.28515625" style="393" customWidth="1"/>
    <col min="8967" max="8967" width="10.85546875" style="393" customWidth="1"/>
    <col min="8968" max="8968" width="12.28515625" style="393" customWidth="1"/>
    <col min="8969" max="8969" width="11" style="393" customWidth="1"/>
    <col min="8970" max="8970" width="11" style="393" bestFit="1" customWidth="1"/>
    <col min="8971" max="8971" width="25.140625" style="393" customWidth="1"/>
    <col min="8972" max="8972" width="28.28515625" style="393" customWidth="1"/>
    <col min="8973" max="9203" width="9.140625" style="393"/>
    <col min="9204" max="9204" width="4" style="393" customWidth="1"/>
    <col min="9205" max="9205" width="39.7109375" style="393" customWidth="1"/>
    <col min="9206" max="9206" width="28.140625" style="393" customWidth="1"/>
    <col min="9207" max="9207" width="6.7109375" style="393" customWidth="1"/>
    <col min="9208" max="9210" width="0" style="393" hidden="1" customWidth="1"/>
    <col min="9211" max="9211" width="9" style="393" customWidth="1"/>
    <col min="9212" max="9212" width="11.7109375" style="393" customWidth="1"/>
    <col min="9213" max="9213" width="10.7109375" style="393" customWidth="1"/>
    <col min="9214" max="9214" width="10.28515625" style="393" customWidth="1"/>
    <col min="9215" max="9215" width="16" style="393" customWidth="1"/>
    <col min="9216" max="9218" width="0" style="393" hidden="1" customWidth="1"/>
    <col min="9219" max="9219" width="13.7109375" style="393" customWidth="1"/>
    <col min="9220" max="9220" width="11" style="393" customWidth="1"/>
    <col min="9221" max="9221" width="10.85546875" style="393" customWidth="1"/>
    <col min="9222" max="9222" width="10.28515625" style="393" customWidth="1"/>
    <col min="9223" max="9223" width="10.85546875" style="393" customWidth="1"/>
    <col min="9224" max="9224" width="12.28515625" style="393" customWidth="1"/>
    <col min="9225" max="9225" width="11" style="393" customWidth="1"/>
    <col min="9226" max="9226" width="11" style="393" bestFit="1" customWidth="1"/>
    <col min="9227" max="9227" width="25.140625" style="393" customWidth="1"/>
    <col min="9228" max="9228" width="28.28515625" style="393" customWidth="1"/>
    <col min="9229" max="9459" width="9.140625" style="393"/>
    <col min="9460" max="9460" width="4" style="393" customWidth="1"/>
    <col min="9461" max="9461" width="39.7109375" style="393" customWidth="1"/>
    <col min="9462" max="9462" width="28.140625" style="393" customWidth="1"/>
    <col min="9463" max="9463" width="6.7109375" style="393" customWidth="1"/>
    <col min="9464" max="9466" width="0" style="393" hidden="1" customWidth="1"/>
    <col min="9467" max="9467" width="9" style="393" customWidth="1"/>
    <col min="9468" max="9468" width="11.7109375" style="393" customWidth="1"/>
    <col min="9469" max="9469" width="10.7109375" style="393" customWidth="1"/>
    <col min="9470" max="9470" width="10.28515625" style="393" customWidth="1"/>
    <col min="9471" max="9471" width="16" style="393" customWidth="1"/>
    <col min="9472" max="9474" width="0" style="393" hidden="1" customWidth="1"/>
    <col min="9475" max="9475" width="13.7109375" style="393" customWidth="1"/>
    <col min="9476" max="9476" width="11" style="393" customWidth="1"/>
    <col min="9477" max="9477" width="10.85546875" style="393" customWidth="1"/>
    <col min="9478" max="9478" width="10.28515625" style="393" customWidth="1"/>
    <col min="9479" max="9479" width="10.85546875" style="393" customWidth="1"/>
    <col min="9480" max="9480" width="12.28515625" style="393" customWidth="1"/>
    <col min="9481" max="9481" width="11" style="393" customWidth="1"/>
    <col min="9482" max="9482" width="11" style="393" bestFit="1" customWidth="1"/>
    <col min="9483" max="9483" width="25.140625" style="393" customWidth="1"/>
    <col min="9484" max="9484" width="28.28515625" style="393" customWidth="1"/>
    <col min="9485" max="9715" width="9.140625" style="393"/>
    <col min="9716" max="9716" width="4" style="393" customWidth="1"/>
    <col min="9717" max="9717" width="39.7109375" style="393" customWidth="1"/>
    <col min="9718" max="9718" width="28.140625" style="393" customWidth="1"/>
    <col min="9719" max="9719" width="6.7109375" style="393" customWidth="1"/>
    <col min="9720" max="9722" width="0" style="393" hidden="1" customWidth="1"/>
    <col min="9723" max="9723" width="9" style="393" customWidth="1"/>
    <col min="9724" max="9724" width="11.7109375" style="393" customWidth="1"/>
    <col min="9725" max="9725" width="10.7109375" style="393" customWidth="1"/>
    <col min="9726" max="9726" width="10.28515625" style="393" customWidth="1"/>
    <col min="9727" max="9727" width="16" style="393" customWidth="1"/>
    <col min="9728" max="9730" width="0" style="393" hidden="1" customWidth="1"/>
    <col min="9731" max="9731" width="13.7109375" style="393" customWidth="1"/>
    <col min="9732" max="9732" width="11" style="393" customWidth="1"/>
    <col min="9733" max="9733" width="10.85546875" style="393" customWidth="1"/>
    <col min="9734" max="9734" width="10.28515625" style="393" customWidth="1"/>
    <col min="9735" max="9735" width="10.85546875" style="393" customWidth="1"/>
    <col min="9736" max="9736" width="12.28515625" style="393" customWidth="1"/>
    <col min="9737" max="9737" width="11" style="393" customWidth="1"/>
    <col min="9738" max="9738" width="11" style="393" bestFit="1" customWidth="1"/>
    <col min="9739" max="9739" width="25.140625" style="393" customWidth="1"/>
    <col min="9740" max="9740" width="28.28515625" style="393" customWidth="1"/>
    <col min="9741" max="9971" width="9.140625" style="393"/>
    <col min="9972" max="9972" width="4" style="393" customWidth="1"/>
    <col min="9973" max="9973" width="39.7109375" style="393" customWidth="1"/>
    <col min="9974" max="9974" width="28.140625" style="393" customWidth="1"/>
    <col min="9975" max="9975" width="6.7109375" style="393" customWidth="1"/>
    <col min="9976" max="9978" width="0" style="393" hidden="1" customWidth="1"/>
    <col min="9979" max="9979" width="9" style="393" customWidth="1"/>
    <col min="9980" max="9980" width="11.7109375" style="393" customWidth="1"/>
    <col min="9981" max="9981" width="10.7109375" style="393" customWidth="1"/>
    <col min="9982" max="9982" width="10.28515625" style="393" customWidth="1"/>
    <col min="9983" max="9983" width="16" style="393" customWidth="1"/>
    <col min="9984" max="9986" width="0" style="393" hidden="1" customWidth="1"/>
    <col min="9987" max="9987" width="13.7109375" style="393" customWidth="1"/>
    <col min="9988" max="9988" width="11" style="393" customWidth="1"/>
    <col min="9989" max="9989" width="10.85546875" style="393" customWidth="1"/>
    <col min="9990" max="9990" width="10.28515625" style="393" customWidth="1"/>
    <col min="9991" max="9991" width="10.85546875" style="393" customWidth="1"/>
    <col min="9992" max="9992" width="12.28515625" style="393" customWidth="1"/>
    <col min="9993" max="9993" width="11" style="393" customWidth="1"/>
    <col min="9994" max="9994" width="11" style="393" bestFit="1" customWidth="1"/>
    <col min="9995" max="9995" width="25.140625" style="393" customWidth="1"/>
    <col min="9996" max="9996" width="28.28515625" style="393" customWidth="1"/>
    <col min="9997" max="10227" width="9.140625" style="393"/>
    <col min="10228" max="10228" width="4" style="393" customWidth="1"/>
    <col min="10229" max="10229" width="39.7109375" style="393" customWidth="1"/>
    <col min="10230" max="10230" width="28.140625" style="393" customWidth="1"/>
    <col min="10231" max="10231" width="6.7109375" style="393" customWidth="1"/>
    <col min="10232" max="10234" width="0" style="393" hidden="1" customWidth="1"/>
    <col min="10235" max="10235" width="9" style="393" customWidth="1"/>
    <col min="10236" max="10236" width="11.7109375" style="393" customWidth="1"/>
    <col min="10237" max="10237" width="10.7109375" style="393" customWidth="1"/>
    <col min="10238" max="10238" width="10.28515625" style="393" customWidth="1"/>
    <col min="10239" max="10239" width="16" style="393" customWidth="1"/>
    <col min="10240" max="10242" width="0" style="393" hidden="1" customWidth="1"/>
    <col min="10243" max="10243" width="13.7109375" style="393" customWidth="1"/>
    <col min="10244" max="10244" width="11" style="393" customWidth="1"/>
    <col min="10245" max="10245" width="10.85546875" style="393" customWidth="1"/>
    <col min="10246" max="10246" width="10.28515625" style="393" customWidth="1"/>
    <col min="10247" max="10247" width="10.85546875" style="393" customWidth="1"/>
    <col min="10248" max="10248" width="12.28515625" style="393" customWidth="1"/>
    <col min="10249" max="10249" width="11" style="393" customWidth="1"/>
    <col min="10250" max="10250" width="11" style="393" bestFit="1" customWidth="1"/>
    <col min="10251" max="10251" width="25.140625" style="393" customWidth="1"/>
    <col min="10252" max="10252" width="28.28515625" style="393" customWidth="1"/>
    <col min="10253" max="10483" width="9.140625" style="393"/>
    <col min="10484" max="10484" width="4" style="393" customWidth="1"/>
    <col min="10485" max="10485" width="39.7109375" style="393" customWidth="1"/>
    <col min="10486" max="10486" width="28.140625" style="393" customWidth="1"/>
    <col min="10487" max="10487" width="6.7109375" style="393" customWidth="1"/>
    <col min="10488" max="10490" width="0" style="393" hidden="1" customWidth="1"/>
    <col min="10491" max="10491" width="9" style="393" customWidth="1"/>
    <col min="10492" max="10492" width="11.7109375" style="393" customWidth="1"/>
    <col min="10493" max="10493" width="10.7109375" style="393" customWidth="1"/>
    <col min="10494" max="10494" width="10.28515625" style="393" customWidth="1"/>
    <col min="10495" max="10495" width="16" style="393" customWidth="1"/>
    <col min="10496" max="10498" width="0" style="393" hidden="1" customWidth="1"/>
    <col min="10499" max="10499" width="13.7109375" style="393" customWidth="1"/>
    <col min="10500" max="10500" width="11" style="393" customWidth="1"/>
    <col min="10501" max="10501" width="10.85546875" style="393" customWidth="1"/>
    <col min="10502" max="10502" width="10.28515625" style="393" customWidth="1"/>
    <col min="10503" max="10503" width="10.85546875" style="393" customWidth="1"/>
    <col min="10504" max="10504" width="12.28515625" style="393" customWidth="1"/>
    <col min="10505" max="10505" width="11" style="393" customWidth="1"/>
    <col min="10506" max="10506" width="11" style="393" bestFit="1" customWidth="1"/>
    <col min="10507" max="10507" width="25.140625" style="393" customWidth="1"/>
    <col min="10508" max="10508" width="28.28515625" style="393" customWidth="1"/>
    <col min="10509" max="10739" width="9.140625" style="393"/>
    <col min="10740" max="10740" width="4" style="393" customWidth="1"/>
    <col min="10741" max="10741" width="39.7109375" style="393" customWidth="1"/>
    <col min="10742" max="10742" width="28.140625" style="393" customWidth="1"/>
    <col min="10743" max="10743" width="6.7109375" style="393" customWidth="1"/>
    <col min="10744" max="10746" width="0" style="393" hidden="1" customWidth="1"/>
    <col min="10747" max="10747" width="9" style="393" customWidth="1"/>
    <col min="10748" max="10748" width="11.7109375" style="393" customWidth="1"/>
    <col min="10749" max="10749" width="10.7109375" style="393" customWidth="1"/>
    <col min="10750" max="10750" width="10.28515625" style="393" customWidth="1"/>
    <col min="10751" max="10751" width="16" style="393" customWidth="1"/>
    <col min="10752" max="10754" width="0" style="393" hidden="1" customWidth="1"/>
    <col min="10755" max="10755" width="13.7109375" style="393" customWidth="1"/>
    <col min="10756" max="10756" width="11" style="393" customWidth="1"/>
    <col min="10757" max="10757" width="10.85546875" style="393" customWidth="1"/>
    <col min="10758" max="10758" width="10.28515625" style="393" customWidth="1"/>
    <col min="10759" max="10759" width="10.85546875" style="393" customWidth="1"/>
    <col min="10760" max="10760" width="12.28515625" style="393" customWidth="1"/>
    <col min="10761" max="10761" width="11" style="393" customWidth="1"/>
    <col min="10762" max="10762" width="11" style="393" bestFit="1" customWidth="1"/>
    <col min="10763" max="10763" width="25.140625" style="393" customWidth="1"/>
    <col min="10764" max="10764" width="28.28515625" style="393" customWidth="1"/>
    <col min="10765" max="10995" width="9.140625" style="393"/>
    <col min="10996" max="10996" width="4" style="393" customWidth="1"/>
    <col min="10997" max="10997" width="39.7109375" style="393" customWidth="1"/>
    <col min="10998" max="10998" width="28.140625" style="393" customWidth="1"/>
    <col min="10999" max="10999" width="6.7109375" style="393" customWidth="1"/>
    <col min="11000" max="11002" width="0" style="393" hidden="1" customWidth="1"/>
    <col min="11003" max="11003" width="9" style="393" customWidth="1"/>
    <col min="11004" max="11004" width="11.7109375" style="393" customWidth="1"/>
    <col min="11005" max="11005" width="10.7109375" style="393" customWidth="1"/>
    <col min="11006" max="11006" width="10.28515625" style="393" customWidth="1"/>
    <col min="11007" max="11007" width="16" style="393" customWidth="1"/>
    <col min="11008" max="11010" width="0" style="393" hidden="1" customWidth="1"/>
    <col min="11011" max="11011" width="13.7109375" style="393" customWidth="1"/>
    <col min="11012" max="11012" width="11" style="393" customWidth="1"/>
    <col min="11013" max="11013" width="10.85546875" style="393" customWidth="1"/>
    <col min="11014" max="11014" width="10.28515625" style="393" customWidth="1"/>
    <col min="11015" max="11015" width="10.85546875" style="393" customWidth="1"/>
    <col min="11016" max="11016" width="12.28515625" style="393" customWidth="1"/>
    <col min="11017" max="11017" width="11" style="393" customWidth="1"/>
    <col min="11018" max="11018" width="11" style="393" bestFit="1" customWidth="1"/>
    <col min="11019" max="11019" width="25.140625" style="393" customWidth="1"/>
    <col min="11020" max="11020" width="28.28515625" style="393" customWidth="1"/>
    <col min="11021" max="11251" width="9.140625" style="393"/>
    <col min="11252" max="11252" width="4" style="393" customWidth="1"/>
    <col min="11253" max="11253" width="39.7109375" style="393" customWidth="1"/>
    <col min="11254" max="11254" width="28.140625" style="393" customWidth="1"/>
    <col min="11255" max="11255" width="6.7109375" style="393" customWidth="1"/>
    <col min="11256" max="11258" width="0" style="393" hidden="1" customWidth="1"/>
    <col min="11259" max="11259" width="9" style="393" customWidth="1"/>
    <col min="11260" max="11260" width="11.7109375" style="393" customWidth="1"/>
    <col min="11261" max="11261" width="10.7109375" style="393" customWidth="1"/>
    <col min="11262" max="11262" width="10.28515625" style="393" customWidth="1"/>
    <col min="11263" max="11263" width="16" style="393" customWidth="1"/>
    <col min="11264" max="11266" width="0" style="393" hidden="1" customWidth="1"/>
    <col min="11267" max="11267" width="13.7109375" style="393" customWidth="1"/>
    <col min="11268" max="11268" width="11" style="393" customWidth="1"/>
    <col min="11269" max="11269" width="10.85546875" style="393" customWidth="1"/>
    <col min="11270" max="11270" width="10.28515625" style="393" customWidth="1"/>
    <col min="11271" max="11271" width="10.85546875" style="393" customWidth="1"/>
    <col min="11272" max="11272" width="12.28515625" style="393" customWidth="1"/>
    <col min="11273" max="11273" width="11" style="393" customWidth="1"/>
    <col min="11274" max="11274" width="11" style="393" bestFit="1" customWidth="1"/>
    <col min="11275" max="11275" width="25.140625" style="393" customWidth="1"/>
    <col min="11276" max="11276" width="28.28515625" style="393" customWidth="1"/>
    <col min="11277" max="11507" width="9.140625" style="393"/>
    <col min="11508" max="11508" width="4" style="393" customWidth="1"/>
    <col min="11509" max="11509" width="39.7109375" style="393" customWidth="1"/>
    <col min="11510" max="11510" width="28.140625" style="393" customWidth="1"/>
    <col min="11511" max="11511" width="6.7109375" style="393" customWidth="1"/>
    <col min="11512" max="11514" width="0" style="393" hidden="1" customWidth="1"/>
    <col min="11515" max="11515" width="9" style="393" customWidth="1"/>
    <col min="11516" max="11516" width="11.7109375" style="393" customWidth="1"/>
    <col min="11517" max="11517" width="10.7109375" style="393" customWidth="1"/>
    <col min="11518" max="11518" width="10.28515625" style="393" customWidth="1"/>
    <col min="11519" max="11519" width="16" style="393" customWidth="1"/>
    <col min="11520" max="11522" width="0" style="393" hidden="1" customWidth="1"/>
    <col min="11523" max="11523" width="13.7109375" style="393" customWidth="1"/>
    <col min="11524" max="11524" width="11" style="393" customWidth="1"/>
    <col min="11525" max="11525" width="10.85546875" style="393" customWidth="1"/>
    <col min="11526" max="11526" width="10.28515625" style="393" customWidth="1"/>
    <col min="11527" max="11527" width="10.85546875" style="393" customWidth="1"/>
    <col min="11528" max="11528" width="12.28515625" style="393" customWidth="1"/>
    <col min="11529" max="11529" width="11" style="393" customWidth="1"/>
    <col min="11530" max="11530" width="11" style="393" bestFit="1" customWidth="1"/>
    <col min="11531" max="11531" width="25.140625" style="393" customWidth="1"/>
    <col min="11532" max="11532" width="28.28515625" style="393" customWidth="1"/>
    <col min="11533" max="11763" width="9.140625" style="393"/>
    <col min="11764" max="11764" width="4" style="393" customWidth="1"/>
    <col min="11765" max="11765" width="39.7109375" style="393" customWidth="1"/>
    <col min="11766" max="11766" width="28.140625" style="393" customWidth="1"/>
    <col min="11767" max="11767" width="6.7109375" style="393" customWidth="1"/>
    <col min="11768" max="11770" width="0" style="393" hidden="1" customWidth="1"/>
    <col min="11771" max="11771" width="9" style="393" customWidth="1"/>
    <col min="11772" max="11772" width="11.7109375" style="393" customWidth="1"/>
    <col min="11773" max="11773" width="10.7109375" style="393" customWidth="1"/>
    <col min="11774" max="11774" width="10.28515625" style="393" customWidth="1"/>
    <col min="11775" max="11775" width="16" style="393" customWidth="1"/>
    <col min="11776" max="11778" width="0" style="393" hidden="1" customWidth="1"/>
    <col min="11779" max="11779" width="13.7109375" style="393" customWidth="1"/>
    <col min="11780" max="11780" width="11" style="393" customWidth="1"/>
    <col min="11781" max="11781" width="10.85546875" style="393" customWidth="1"/>
    <col min="11782" max="11782" width="10.28515625" style="393" customWidth="1"/>
    <col min="11783" max="11783" width="10.85546875" style="393" customWidth="1"/>
    <col min="11784" max="11784" width="12.28515625" style="393" customWidth="1"/>
    <col min="11785" max="11785" width="11" style="393" customWidth="1"/>
    <col min="11786" max="11786" width="11" style="393" bestFit="1" customWidth="1"/>
    <col min="11787" max="11787" width="25.140625" style="393" customWidth="1"/>
    <col min="11788" max="11788" width="28.28515625" style="393" customWidth="1"/>
    <col min="11789" max="12019" width="9.140625" style="393"/>
    <col min="12020" max="12020" width="4" style="393" customWidth="1"/>
    <col min="12021" max="12021" width="39.7109375" style="393" customWidth="1"/>
    <col min="12022" max="12022" width="28.140625" style="393" customWidth="1"/>
    <col min="12023" max="12023" width="6.7109375" style="393" customWidth="1"/>
    <col min="12024" max="12026" width="0" style="393" hidden="1" customWidth="1"/>
    <col min="12027" max="12027" width="9" style="393" customWidth="1"/>
    <col min="12028" max="12028" width="11.7109375" style="393" customWidth="1"/>
    <col min="12029" max="12029" width="10.7109375" style="393" customWidth="1"/>
    <col min="12030" max="12030" width="10.28515625" style="393" customWidth="1"/>
    <col min="12031" max="12031" width="16" style="393" customWidth="1"/>
    <col min="12032" max="12034" width="0" style="393" hidden="1" customWidth="1"/>
    <col min="12035" max="12035" width="13.7109375" style="393" customWidth="1"/>
    <col min="12036" max="12036" width="11" style="393" customWidth="1"/>
    <col min="12037" max="12037" width="10.85546875" style="393" customWidth="1"/>
    <col min="12038" max="12038" width="10.28515625" style="393" customWidth="1"/>
    <col min="12039" max="12039" width="10.85546875" style="393" customWidth="1"/>
    <col min="12040" max="12040" width="12.28515625" style="393" customWidth="1"/>
    <col min="12041" max="12041" width="11" style="393" customWidth="1"/>
    <col min="12042" max="12042" width="11" style="393" bestFit="1" customWidth="1"/>
    <col min="12043" max="12043" width="25.140625" style="393" customWidth="1"/>
    <col min="12044" max="12044" width="28.28515625" style="393" customWidth="1"/>
    <col min="12045" max="12275" width="9.140625" style="393"/>
    <col min="12276" max="12276" width="4" style="393" customWidth="1"/>
    <col min="12277" max="12277" width="39.7109375" style="393" customWidth="1"/>
    <col min="12278" max="12278" width="28.140625" style="393" customWidth="1"/>
    <col min="12279" max="12279" width="6.7109375" style="393" customWidth="1"/>
    <col min="12280" max="12282" width="0" style="393" hidden="1" customWidth="1"/>
    <col min="12283" max="12283" width="9" style="393" customWidth="1"/>
    <col min="12284" max="12284" width="11.7109375" style="393" customWidth="1"/>
    <col min="12285" max="12285" width="10.7109375" style="393" customWidth="1"/>
    <col min="12286" max="12286" width="10.28515625" style="393" customWidth="1"/>
    <col min="12287" max="12287" width="16" style="393" customWidth="1"/>
    <col min="12288" max="12290" width="0" style="393" hidden="1" customWidth="1"/>
    <col min="12291" max="12291" width="13.7109375" style="393" customWidth="1"/>
    <col min="12292" max="12292" width="11" style="393" customWidth="1"/>
    <col min="12293" max="12293" width="10.85546875" style="393" customWidth="1"/>
    <col min="12294" max="12294" width="10.28515625" style="393" customWidth="1"/>
    <col min="12295" max="12295" width="10.85546875" style="393" customWidth="1"/>
    <col min="12296" max="12296" width="12.28515625" style="393" customWidth="1"/>
    <col min="12297" max="12297" width="11" style="393" customWidth="1"/>
    <col min="12298" max="12298" width="11" style="393" bestFit="1" customWidth="1"/>
    <col min="12299" max="12299" width="25.140625" style="393" customWidth="1"/>
    <col min="12300" max="12300" width="28.28515625" style="393" customWidth="1"/>
    <col min="12301" max="12531" width="9.140625" style="393"/>
    <col min="12532" max="12532" width="4" style="393" customWidth="1"/>
    <col min="12533" max="12533" width="39.7109375" style="393" customWidth="1"/>
    <col min="12534" max="12534" width="28.140625" style="393" customWidth="1"/>
    <col min="12535" max="12535" width="6.7109375" style="393" customWidth="1"/>
    <col min="12536" max="12538" width="0" style="393" hidden="1" customWidth="1"/>
    <col min="12539" max="12539" width="9" style="393" customWidth="1"/>
    <col min="12540" max="12540" width="11.7109375" style="393" customWidth="1"/>
    <col min="12541" max="12541" width="10.7109375" style="393" customWidth="1"/>
    <col min="12542" max="12542" width="10.28515625" style="393" customWidth="1"/>
    <col min="12543" max="12543" width="16" style="393" customWidth="1"/>
    <col min="12544" max="12546" width="0" style="393" hidden="1" customWidth="1"/>
    <col min="12547" max="12547" width="13.7109375" style="393" customWidth="1"/>
    <col min="12548" max="12548" width="11" style="393" customWidth="1"/>
    <col min="12549" max="12549" width="10.85546875" style="393" customWidth="1"/>
    <col min="12550" max="12550" width="10.28515625" style="393" customWidth="1"/>
    <col min="12551" max="12551" width="10.85546875" style="393" customWidth="1"/>
    <col min="12552" max="12552" width="12.28515625" style="393" customWidth="1"/>
    <col min="12553" max="12553" width="11" style="393" customWidth="1"/>
    <col min="12554" max="12554" width="11" style="393" bestFit="1" customWidth="1"/>
    <col min="12555" max="12555" width="25.140625" style="393" customWidth="1"/>
    <col min="12556" max="12556" width="28.28515625" style="393" customWidth="1"/>
    <col min="12557" max="12787" width="9.140625" style="393"/>
    <col min="12788" max="12788" width="4" style="393" customWidth="1"/>
    <col min="12789" max="12789" width="39.7109375" style="393" customWidth="1"/>
    <col min="12790" max="12790" width="28.140625" style="393" customWidth="1"/>
    <col min="12791" max="12791" width="6.7109375" style="393" customWidth="1"/>
    <col min="12792" max="12794" width="0" style="393" hidden="1" customWidth="1"/>
    <col min="12795" max="12795" width="9" style="393" customWidth="1"/>
    <col min="12796" max="12796" width="11.7109375" style="393" customWidth="1"/>
    <col min="12797" max="12797" width="10.7109375" style="393" customWidth="1"/>
    <col min="12798" max="12798" width="10.28515625" style="393" customWidth="1"/>
    <col min="12799" max="12799" width="16" style="393" customWidth="1"/>
    <col min="12800" max="12802" width="0" style="393" hidden="1" customWidth="1"/>
    <col min="12803" max="12803" width="13.7109375" style="393" customWidth="1"/>
    <col min="12804" max="12804" width="11" style="393" customWidth="1"/>
    <col min="12805" max="12805" width="10.85546875" style="393" customWidth="1"/>
    <col min="12806" max="12806" width="10.28515625" style="393" customWidth="1"/>
    <col min="12807" max="12807" width="10.85546875" style="393" customWidth="1"/>
    <col min="12808" max="12808" width="12.28515625" style="393" customWidth="1"/>
    <col min="12809" max="12809" width="11" style="393" customWidth="1"/>
    <col min="12810" max="12810" width="11" style="393" bestFit="1" customWidth="1"/>
    <col min="12811" max="12811" width="25.140625" style="393" customWidth="1"/>
    <col min="12812" max="12812" width="28.28515625" style="393" customWidth="1"/>
    <col min="12813" max="13043" width="9.140625" style="393"/>
    <col min="13044" max="13044" width="4" style="393" customWidth="1"/>
    <col min="13045" max="13045" width="39.7109375" style="393" customWidth="1"/>
    <col min="13046" max="13046" width="28.140625" style="393" customWidth="1"/>
    <col min="13047" max="13047" width="6.7109375" style="393" customWidth="1"/>
    <col min="13048" max="13050" width="0" style="393" hidden="1" customWidth="1"/>
    <col min="13051" max="13051" width="9" style="393" customWidth="1"/>
    <col min="13052" max="13052" width="11.7109375" style="393" customWidth="1"/>
    <col min="13053" max="13053" width="10.7109375" style="393" customWidth="1"/>
    <col min="13054" max="13054" width="10.28515625" style="393" customWidth="1"/>
    <col min="13055" max="13055" width="16" style="393" customWidth="1"/>
    <col min="13056" max="13058" width="0" style="393" hidden="1" customWidth="1"/>
    <col min="13059" max="13059" width="13.7109375" style="393" customWidth="1"/>
    <col min="13060" max="13060" width="11" style="393" customWidth="1"/>
    <col min="13061" max="13061" width="10.85546875" style="393" customWidth="1"/>
    <col min="13062" max="13062" width="10.28515625" style="393" customWidth="1"/>
    <col min="13063" max="13063" width="10.85546875" style="393" customWidth="1"/>
    <col min="13064" max="13064" width="12.28515625" style="393" customWidth="1"/>
    <col min="13065" max="13065" width="11" style="393" customWidth="1"/>
    <col min="13066" max="13066" width="11" style="393" bestFit="1" customWidth="1"/>
    <col min="13067" max="13067" width="25.140625" style="393" customWidth="1"/>
    <col min="13068" max="13068" width="28.28515625" style="393" customWidth="1"/>
    <col min="13069" max="13299" width="9.140625" style="393"/>
    <col min="13300" max="13300" width="4" style="393" customWidth="1"/>
    <col min="13301" max="13301" width="39.7109375" style="393" customWidth="1"/>
    <col min="13302" max="13302" width="28.140625" style="393" customWidth="1"/>
    <col min="13303" max="13303" width="6.7109375" style="393" customWidth="1"/>
    <col min="13304" max="13306" width="0" style="393" hidden="1" customWidth="1"/>
    <col min="13307" max="13307" width="9" style="393" customWidth="1"/>
    <col min="13308" max="13308" width="11.7109375" style="393" customWidth="1"/>
    <col min="13309" max="13309" width="10.7109375" style="393" customWidth="1"/>
    <col min="13310" max="13310" width="10.28515625" style="393" customWidth="1"/>
    <col min="13311" max="13311" width="16" style="393" customWidth="1"/>
    <col min="13312" max="13314" width="0" style="393" hidden="1" customWidth="1"/>
    <col min="13315" max="13315" width="13.7109375" style="393" customWidth="1"/>
    <col min="13316" max="13316" width="11" style="393" customWidth="1"/>
    <col min="13317" max="13317" width="10.85546875" style="393" customWidth="1"/>
    <col min="13318" max="13318" width="10.28515625" style="393" customWidth="1"/>
    <col min="13319" max="13319" width="10.85546875" style="393" customWidth="1"/>
    <col min="13320" max="13320" width="12.28515625" style="393" customWidth="1"/>
    <col min="13321" max="13321" width="11" style="393" customWidth="1"/>
    <col min="13322" max="13322" width="11" style="393" bestFit="1" customWidth="1"/>
    <col min="13323" max="13323" width="25.140625" style="393" customWidth="1"/>
    <col min="13324" max="13324" width="28.28515625" style="393" customWidth="1"/>
    <col min="13325" max="13555" width="9.140625" style="393"/>
    <col min="13556" max="13556" width="4" style="393" customWidth="1"/>
    <col min="13557" max="13557" width="39.7109375" style="393" customWidth="1"/>
    <col min="13558" max="13558" width="28.140625" style="393" customWidth="1"/>
    <col min="13559" max="13559" width="6.7109375" style="393" customWidth="1"/>
    <col min="13560" max="13562" width="0" style="393" hidden="1" customWidth="1"/>
    <col min="13563" max="13563" width="9" style="393" customWidth="1"/>
    <col min="13564" max="13564" width="11.7109375" style="393" customWidth="1"/>
    <col min="13565" max="13565" width="10.7109375" style="393" customWidth="1"/>
    <col min="13566" max="13566" width="10.28515625" style="393" customWidth="1"/>
    <col min="13567" max="13567" width="16" style="393" customWidth="1"/>
    <col min="13568" max="13570" width="0" style="393" hidden="1" customWidth="1"/>
    <col min="13571" max="13571" width="13.7109375" style="393" customWidth="1"/>
    <col min="13572" max="13572" width="11" style="393" customWidth="1"/>
    <col min="13573" max="13573" width="10.85546875" style="393" customWidth="1"/>
    <col min="13574" max="13574" width="10.28515625" style="393" customWidth="1"/>
    <col min="13575" max="13575" width="10.85546875" style="393" customWidth="1"/>
    <col min="13576" max="13576" width="12.28515625" style="393" customWidth="1"/>
    <col min="13577" max="13577" width="11" style="393" customWidth="1"/>
    <col min="13578" max="13578" width="11" style="393" bestFit="1" customWidth="1"/>
    <col min="13579" max="13579" width="25.140625" style="393" customWidth="1"/>
    <col min="13580" max="13580" width="28.28515625" style="393" customWidth="1"/>
    <col min="13581" max="13811" width="9.140625" style="393"/>
    <col min="13812" max="13812" width="4" style="393" customWidth="1"/>
    <col min="13813" max="13813" width="39.7109375" style="393" customWidth="1"/>
    <col min="13814" max="13814" width="28.140625" style="393" customWidth="1"/>
    <col min="13815" max="13815" width="6.7109375" style="393" customWidth="1"/>
    <col min="13816" max="13818" width="0" style="393" hidden="1" customWidth="1"/>
    <col min="13819" max="13819" width="9" style="393" customWidth="1"/>
    <col min="13820" max="13820" width="11.7109375" style="393" customWidth="1"/>
    <col min="13821" max="13821" width="10.7109375" style="393" customWidth="1"/>
    <col min="13822" max="13822" width="10.28515625" style="393" customWidth="1"/>
    <col min="13823" max="13823" width="16" style="393" customWidth="1"/>
    <col min="13824" max="13826" width="0" style="393" hidden="1" customWidth="1"/>
    <col min="13827" max="13827" width="13.7109375" style="393" customWidth="1"/>
    <col min="13828" max="13828" width="11" style="393" customWidth="1"/>
    <col min="13829" max="13829" width="10.85546875" style="393" customWidth="1"/>
    <col min="13830" max="13830" width="10.28515625" style="393" customWidth="1"/>
    <col min="13831" max="13831" width="10.85546875" style="393" customWidth="1"/>
    <col min="13832" max="13832" width="12.28515625" style="393" customWidth="1"/>
    <col min="13833" max="13833" width="11" style="393" customWidth="1"/>
    <col min="13834" max="13834" width="11" style="393" bestFit="1" customWidth="1"/>
    <col min="13835" max="13835" width="25.140625" style="393" customWidth="1"/>
    <col min="13836" max="13836" width="28.28515625" style="393" customWidth="1"/>
    <col min="13837" max="14067" width="9.140625" style="393"/>
    <col min="14068" max="14068" width="4" style="393" customWidth="1"/>
    <col min="14069" max="14069" width="39.7109375" style="393" customWidth="1"/>
    <col min="14070" max="14070" width="28.140625" style="393" customWidth="1"/>
    <col min="14071" max="14071" width="6.7109375" style="393" customWidth="1"/>
    <col min="14072" max="14074" width="0" style="393" hidden="1" customWidth="1"/>
    <col min="14075" max="14075" width="9" style="393" customWidth="1"/>
    <col min="14076" max="14076" width="11.7109375" style="393" customWidth="1"/>
    <col min="14077" max="14077" width="10.7109375" style="393" customWidth="1"/>
    <col min="14078" max="14078" width="10.28515625" style="393" customWidth="1"/>
    <col min="14079" max="14079" width="16" style="393" customWidth="1"/>
    <col min="14080" max="14082" width="0" style="393" hidden="1" customWidth="1"/>
    <col min="14083" max="14083" width="13.7109375" style="393" customWidth="1"/>
    <col min="14084" max="14084" width="11" style="393" customWidth="1"/>
    <col min="14085" max="14085" width="10.85546875" style="393" customWidth="1"/>
    <col min="14086" max="14086" width="10.28515625" style="393" customWidth="1"/>
    <col min="14087" max="14087" width="10.85546875" style="393" customWidth="1"/>
    <col min="14088" max="14088" width="12.28515625" style="393" customWidth="1"/>
    <col min="14089" max="14089" width="11" style="393" customWidth="1"/>
    <col min="14090" max="14090" width="11" style="393" bestFit="1" customWidth="1"/>
    <col min="14091" max="14091" width="25.140625" style="393" customWidth="1"/>
    <col min="14092" max="14092" width="28.28515625" style="393" customWidth="1"/>
    <col min="14093" max="14323" width="9.140625" style="393"/>
    <col min="14324" max="14324" width="4" style="393" customWidth="1"/>
    <col min="14325" max="14325" width="39.7109375" style="393" customWidth="1"/>
    <col min="14326" max="14326" width="28.140625" style="393" customWidth="1"/>
    <col min="14327" max="14327" width="6.7109375" style="393" customWidth="1"/>
    <col min="14328" max="14330" width="0" style="393" hidden="1" customWidth="1"/>
    <col min="14331" max="14331" width="9" style="393" customWidth="1"/>
    <col min="14332" max="14332" width="11.7109375" style="393" customWidth="1"/>
    <col min="14333" max="14333" width="10.7109375" style="393" customWidth="1"/>
    <col min="14334" max="14334" width="10.28515625" style="393" customWidth="1"/>
    <col min="14335" max="14335" width="16" style="393" customWidth="1"/>
    <col min="14336" max="14338" width="0" style="393" hidden="1" customWidth="1"/>
    <col min="14339" max="14339" width="13.7109375" style="393" customWidth="1"/>
    <col min="14340" max="14340" width="11" style="393" customWidth="1"/>
    <col min="14341" max="14341" width="10.85546875" style="393" customWidth="1"/>
    <col min="14342" max="14342" width="10.28515625" style="393" customWidth="1"/>
    <col min="14343" max="14343" width="10.85546875" style="393" customWidth="1"/>
    <col min="14344" max="14344" width="12.28515625" style="393" customWidth="1"/>
    <col min="14345" max="14345" width="11" style="393" customWidth="1"/>
    <col min="14346" max="14346" width="11" style="393" bestFit="1" customWidth="1"/>
    <col min="14347" max="14347" width="25.140625" style="393" customWidth="1"/>
    <col min="14348" max="14348" width="28.28515625" style="393" customWidth="1"/>
    <col min="14349" max="14579" width="9.140625" style="393"/>
    <col min="14580" max="14580" width="4" style="393" customWidth="1"/>
    <col min="14581" max="14581" width="39.7109375" style="393" customWidth="1"/>
    <col min="14582" max="14582" width="28.140625" style="393" customWidth="1"/>
    <col min="14583" max="14583" width="6.7109375" style="393" customWidth="1"/>
    <col min="14584" max="14586" width="0" style="393" hidden="1" customWidth="1"/>
    <col min="14587" max="14587" width="9" style="393" customWidth="1"/>
    <col min="14588" max="14588" width="11.7109375" style="393" customWidth="1"/>
    <col min="14589" max="14589" width="10.7109375" style="393" customWidth="1"/>
    <col min="14590" max="14590" width="10.28515625" style="393" customWidth="1"/>
    <col min="14591" max="14591" width="16" style="393" customWidth="1"/>
    <col min="14592" max="14594" width="0" style="393" hidden="1" customWidth="1"/>
    <col min="14595" max="14595" width="13.7109375" style="393" customWidth="1"/>
    <col min="14596" max="14596" width="11" style="393" customWidth="1"/>
    <col min="14597" max="14597" width="10.85546875" style="393" customWidth="1"/>
    <col min="14598" max="14598" width="10.28515625" style="393" customWidth="1"/>
    <col min="14599" max="14599" width="10.85546875" style="393" customWidth="1"/>
    <col min="14600" max="14600" width="12.28515625" style="393" customWidth="1"/>
    <col min="14601" max="14601" width="11" style="393" customWidth="1"/>
    <col min="14602" max="14602" width="11" style="393" bestFit="1" customWidth="1"/>
    <col min="14603" max="14603" width="25.140625" style="393" customWidth="1"/>
    <col min="14604" max="14604" width="28.28515625" style="393" customWidth="1"/>
    <col min="14605" max="14835" width="9.140625" style="393"/>
    <col min="14836" max="14836" width="4" style="393" customWidth="1"/>
    <col min="14837" max="14837" width="39.7109375" style="393" customWidth="1"/>
    <col min="14838" max="14838" width="28.140625" style="393" customWidth="1"/>
    <col min="14839" max="14839" width="6.7109375" style="393" customWidth="1"/>
    <col min="14840" max="14842" width="0" style="393" hidden="1" customWidth="1"/>
    <col min="14843" max="14843" width="9" style="393" customWidth="1"/>
    <col min="14844" max="14844" width="11.7109375" style="393" customWidth="1"/>
    <col min="14845" max="14845" width="10.7109375" style="393" customWidth="1"/>
    <col min="14846" max="14846" width="10.28515625" style="393" customWidth="1"/>
    <col min="14847" max="14847" width="16" style="393" customWidth="1"/>
    <col min="14848" max="14850" width="0" style="393" hidden="1" customWidth="1"/>
    <col min="14851" max="14851" width="13.7109375" style="393" customWidth="1"/>
    <col min="14852" max="14852" width="11" style="393" customWidth="1"/>
    <col min="14853" max="14853" width="10.85546875" style="393" customWidth="1"/>
    <col min="14854" max="14854" width="10.28515625" style="393" customWidth="1"/>
    <col min="14855" max="14855" width="10.85546875" style="393" customWidth="1"/>
    <col min="14856" max="14856" width="12.28515625" style="393" customWidth="1"/>
    <col min="14857" max="14857" width="11" style="393" customWidth="1"/>
    <col min="14858" max="14858" width="11" style="393" bestFit="1" customWidth="1"/>
    <col min="14859" max="14859" width="25.140625" style="393" customWidth="1"/>
    <col min="14860" max="14860" width="28.28515625" style="393" customWidth="1"/>
    <col min="14861" max="15091" width="9.140625" style="393"/>
    <col min="15092" max="15092" width="4" style="393" customWidth="1"/>
    <col min="15093" max="15093" width="39.7109375" style="393" customWidth="1"/>
    <col min="15094" max="15094" width="28.140625" style="393" customWidth="1"/>
    <col min="15095" max="15095" width="6.7109375" style="393" customWidth="1"/>
    <col min="15096" max="15098" width="0" style="393" hidden="1" customWidth="1"/>
    <col min="15099" max="15099" width="9" style="393" customWidth="1"/>
    <col min="15100" max="15100" width="11.7109375" style="393" customWidth="1"/>
    <col min="15101" max="15101" width="10.7109375" style="393" customWidth="1"/>
    <col min="15102" max="15102" width="10.28515625" style="393" customWidth="1"/>
    <col min="15103" max="15103" width="16" style="393" customWidth="1"/>
    <col min="15104" max="15106" width="0" style="393" hidden="1" customWidth="1"/>
    <col min="15107" max="15107" width="13.7109375" style="393" customWidth="1"/>
    <col min="15108" max="15108" width="11" style="393" customWidth="1"/>
    <col min="15109" max="15109" width="10.85546875" style="393" customWidth="1"/>
    <col min="15110" max="15110" width="10.28515625" style="393" customWidth="1"/>
    <col min="15111" max="15111" width="10.85546875" style="393" customWidth="1"/>
    <col min="15112" max="15112" width="12.28515625" style="393" customWidth="1"/>
    <col min="15113" max="15113" width="11" style="393" customWidth="1"/>
    <col min="15114" max="15114" width="11" style="393" bestFit="1" customWidth="1"/>
    <col min="15115" max="15115" width="25.140625" style="393" customWidth="1"/>
    <col min="15116" max="15116" width="28.28515625" style="393" customWidth="1"/>
    <col min="15117" max="15347" width="9.140625" style="393"/>
    <col min="15348" max="15348" width="4" style="393" customWidth="1"/>
    <col min="15349" max="15349" width="39.7109375" style="393" customWidth="1"/>
    <col min="15350" max="15350" width="28.140625" style="393" customWidth="1"/>
    <col min="15351" max="15351" width="6.7109375" style="393" customWidth="1"/>
    <col min="15352" max="15354" width="0" style="393" hidden="1" customWidth="1"/>
    <col min="15355" max="15355" width="9" style="393" customWidth="1"/>
    <col min="15356" max="15356" width="11.7109375" style="393" customWidth="1"/>
    <col min="15357" max="15357" width="10.7109375" style="393" customWidth="1"/>
    <col min="15358" max="15358" width="10.28515625" style="393" customWidth="1"/>
    <col min="15359" max="15359" width="16" style="393" customWidth="1"/>
    <col min="15360" max="15362" width="0" style="393" hidden="1" customWidth="1"/>
    <col min="15363" max="15363" width="13.7109375" style="393" customWidth="1"/>
    <col min="15364" max="15364" width="11" style="393" customWidth="1"/>
    <col min="15365" max="15365" width="10.85546875" style="393" customWidth="1"/>
    <col min="15366" max="15366" width="10.28515625" style="393" customWidth="1"/>
    <col min="15367" max="15367" width="10.85546875" style="393" customWidth="1"/>
    <col min="15368" max="15368" width="12.28515625" style="393" customWidth="1"/>
    <col min="15369" max="15369" width="11" style="393" customWidth="1"/>
    <col min="15370" max="15370" width="11" style="393" bestFit="1" customWidth="1"/>
    <col min="15371" max="15371" width="25.140625" style="393" customWidth="1"/>
    <col min="15372" max="15372" width="28.28515625" style="393" customWidth="1"/>
    <col min="15373" max="15603" width="9.140625" style="393"/>
    <col min="15604" max="15604" width="4" style="393" customWidth="1"/>
    <col min="15605" max="15605" width="39.7109375" style="393" customWidth="1"/>
    <col min="15606" max="15606" width="28.140625" style="393" customWidth="1"/>
    <col min="15607" max="15607" width="6.7109375" style="393" customWidth="1"/>
    <col min="15608" max="15610" width="0" style="393" hidden="1" customWidth="1"/>
    <col min="15611" max="15611" width="9" style="393" customWidth="1"/>
    <col min="15612" max="15612" width="11.7109375" style="393" customWidth="1"/>
    <col min="15613" max="15613" width="10.7109375" style="393" customWidth="1"/>
    <col min="15614" max="15614" width="10.28515625" style="393" customWidth="1"/>
    <col min="15615" max="15615" width="16" style="393" customWidth="1"/>
    <col min="15616" max="15618" width="0" style="393" hidden="1" customWidth="1"/>
    <col min="15619" max="15619" width="13.7109375" style="393" customWidth="1"/>
    <col min="15620" max="15620" width="11" style="393" customWidth="1"/>
    <col min="15621" max="15621" width="10.85546875" style="393" customWidth="1"/>
    <col min="15622" max="15622" width="10.28515625" style="393" customWidth="1"/>
    <col min="15623" max="15623" width="10.85546875" style="393" customWidth="1"/>
    <col min="15624" max="15624" width="12.28515625" style="393" customWidth="1"/>
    <col min="15625" max="15625" width="11" style="393" customWidth="1"/>
    <col min="15626" max="15626" width="11" style="393" bestFit="1" customWidth="1"/>
    <col min="15627" max="15627" width="25.140625" style="393" customWidth="1"/>
    <col min="15628" max="15628" width="28.28515625" style="393" customWidth="1"/>
    <col min="15629" max="15859" width="9.140625" style="393"/>
    <col min="15860" max="15860" width="4" style="393" customWidth="1"/>
    <col min="15861" max="15861" width="39.7109375" style="393" customWidth="1"/>
    <col min="15862" max="15862" width="28.140625" style="393" customWidth="1"/>
    <col min="15863" max="15863" width="6.7109375" style="393" customWidth="1"/>
    <col min="15864" max="15866" width="0" style="393" hidden="1" customWidth="1"/>
    <col min="15867" max="15867" width="9" style="393" customWidth="1"/>
    <col min="15868" max="15868" width="11.7109375" style="393" customWidth="1"/>
    <col min="15869" max="15869" width="10.7109375" style="393" customWidth="1"/>
    <col min="15870" max="15870" width="10.28515625" style="393" customWidth="1"/>
    <col min="15871" max="15871" width="16" style="393" customWidth="1"/>
    <col min="15872" max="15874" width="0" style="393" hidden="1" customWidth="1"/>
    <col min="15875" max="15875" width="13.7109375" style="393" customWidth="1"/>
    <col min="15876" max="15876" width="11" style="393" customWidth="1"/>
    <col min="15877" max="15877" width="10.85546875" style="393" customWidth="1"/>
    <col min="15878" max="15878" width="10.28515625" style="393" customWidth="1"/>
    <col min="15879" max="15879" width="10.85546875" style="393" customWidth="1"/>
    <col min="15880" max="15880" width="12.28515625" style="393" customWidth="1"/>
    <col min="15881" max="15881" width="11" style="393" customWidth="1"/>
    <col min="15882" max="15882" width="11" style="393" bestFit="1" customWidth="1"/>
    <col min="15883" max="15883" width="25.140625" style="393" customWidth="1"/>
    <col min="15884" max="15884" width="28.28515625" style="393" customWidth="1"/>
    <col min="15885" max="16115" width="9.140625" style="393"/>
    <col min="16116" max="16116" width="4" style="393" customWidth="1"/>
    <col min="16117" max="16117" width="39.7109375" style="393" customWidth="1"/>
    <col min="16118" max="16118" width="28.140625" style="393" customWidth="1"/>
    <col min="16119" max="16119" width="6.7109375" style="393" customWidth="1"/>
    <col min="16120" max="16122" width="0" style="393" hidden="1" customWidth="1"/>
    <col min="16123" max="16123" width="9" style="393" customWidth="1"/>
    <col min="16124" max="16124" width="11.7109375" style="393" customWidth="1"/>
    <col min="16125" max="16125" width="10.7109375" style="393" customWidth="1"/>
    <col min="16126" max="16126" width="10.28515625" style="393" customWidth="1"/>
    <col min="16127" max="16127" width="16" style="393" customWidth="1"/>
    <col min="16128" max="16130" width="0" style="393" hidden="1" customWidth="1"/>
    <col min="16131" max="16131" width="13.7109375" style="393" customWidth="1"/>
    <col min="16132" max="16132" width="11" style="393" customWidth="1"/>
    <col min="16133" max="16133" width="10.85546875" style="393" customWidth="1"/>
    <col min="16134" max="16134" width="10.28515625" style="393" customWidth="1"/>
    <col min="16135" max="16135" width="10.85546875" style="393" customWidth="1"/>
    <col min="16136" max="16136" width="12.28515625" style="393" customWidth="1"/>
    <col min="16137" max="16137" width="11" style="393" customWidth="1"/>
    <col min="16138" max="16138" width="11" style="393" bestFit="1" customWidth="1"/>
    <col min="16139" max="16139" width="25.140625" style="393" customWidth="1"/>
    <col min="16140" max="16140" width="28.28515625" style="393" customWidth="1"/>
    <col min="16141" max="16383" width="9.140625" style="393"/>
    <col min="16384" max="16384" width="9" style="393" customWidth="1"/>
  </cols>
  <sheetData>
    <row r="1" spans="1:23" ht="21" customHeight="1">
      <c r="A1" s="432" t="s">
        <v>0</v>
      </c>
      <c r="J1" s="360" t="s">
        <v>95</v>
      </c>
    </row>
    <row r="2" spans="1:23" ht="15.75">
      <c r="A2" s="432" t="s">
        <v>2</v>
      </c>
      <c r="B2" s="362" t="s">
        <v>51</v>
      </c>
      <c r="C2" s="360"/>
      <c r="D2" s="360"/>
      <c r="E2" s="360"/>
      <c r="F2" s="360"/>
      <c r="G2" s="360"/>
      <c r="H2" s="360"/>
      <c r="I2" s="360"/>
      <c r="J2" s="360"/>
    </row>
    <row r="3" spans="1:23" ht="15.75">
      <c r="A3" s="432" t="s">
        <v>4</v>
      </c>
      <c r="B3" s="362" t="s">
        <v>96</v>
      </c>
      <c r="C3" s="360"/>
      <c r="D3" s="360"/>
      <c r="E3" s="360"/>
      <c r="F3" s="360"/>
      <c r="G3" s="360"/>
      <c r="H3" s="360"/>
      <c r="I3" s="360"/>
      <c r="J3" s="360"/>
    </row>
    <row r="4" spans="1:23" ht="18.75">
      <c r="A4" s="642" t="s">
        <v>97</v>
      </c>
      <c r="B4" s="642"/>
      <c r="C4" s="642"/>
      <c r="D4" s="642"/>
      <c r="E4" s="642"/>
      <c r="F4" s="642"/>
      <c r="G4" s="642"/>
      <c r="H4" s="642"/>
      <c r="I4" s="642"/>
      <c r="J4" s="642"/>
    </row>
    <row r="5" spans="1:23" ht="15.75">
      <c r="A5" s="643" t="s">
        <v>407</v>
      </c>
      <c r="B5" s="643"/>
      <c r="C5" s="643"/>
      <c r="D5" s="643"/>
      <c r="E5" s="643"/>
      <c r="F5" s="643"/>
      <c r="G5" s="643"/>
      <c r="H5" s="643"/>
      <c r="I5" s="643"/>
      <c r="J5" s="643"/>
    </row>
    <row r="6" spans="1:23" ht="37.9" customHeight="1">
      <c r="A6" s="644" t="s">
        <v>74</v>
      </c>
      <c r="B6" s="646" t="s">
        <v>98</v>
      </c>
      <c r="C6" s="644" t="s">
        <v>99</v>
      </c>
      <c r="D6" s="644" t="s">
        <v>100</v>
      </c>
      <c r="E6" s="648" t="s">
        <v>101</v>
      </c>
      <c r="F6" s="649"/>
      <c r="G6" s="650" t="s">
        <v>102</v>
      </c>
      <c r="H6" s="652" t="s">
        <v>103</v>
      </c>
      <c r="I6" s="653"/>
      <c r="J6" s="646" t="s">
        <v>104</v>
      </c>
      <c r="L6" s="428"/>
      <c r="M6" s="428"/>
      <c r="N6" s="394"/>
      <c r="O6" s="394"/>
      <c r="P6" s="394"/>
      <c r="Q6" s="394"/>
      <c r="R6" s="394"/>
      <c r="S6" s="394"/>
      <c r="T6" s="394"/>
      <c r="U6" s="394"/>
      <c r="V6" s="394"/>
      <c r="W6" s="394"/>
    </row>
    <row r="7" spans="1:23" ht="35.450000000000003" customHeight="1">
      <c r="A7" s="645"/>
      <c r="B7" s="647"/>
      <c r="C7" s="645"/>
      <c r="D7" s="645"/>
      <c r="E7" s="431" t="s">
        <v>105</v>
      </c>
      <c r="F7" s="431" t="s">
        <v>106</v>
      </c>
      <c r="G7" s="651"/>
      <c r="H7" s="430" t="s">
        <v>107</v>
      </c>
      <c r="I7" s="430" t="s">
        <v>108</v>
      </c>
      <c r="J7" s="647"/>
      <c r="K7" s="429" t="s">
        <v>406</v>
      </c>
      <c r="L7" s="394" t="str">
        <f>'[7]To 1'!M4</f>
        <v>Coi thi</v>
      </c>
      <c r="M7" s="394" t="str">
        <f>'[7]To 1'!N4</f>
        <v>Chấm thi</v>
      </c>
      <c r="N7" s="428" t="str">
        <f>'[7]To 1'!P4</f>
        <v>Vinh</v>
      </c>
      <c r="O7" s="428" t="str">
        <f>'[7]To 1'!Q4</f>
        <v>Phương</v>
      </c>
      <c r="P7" s="428" t="str">
        <f>'[7]To 1'!R4</f>
        <v>Hải</v>
      </c>
      <c r="Q7" s="428" t="str">
        <f>'[7]To 1'!S4</f>
        <v>Đ.Hiền</v>
      </c>
      <c r="R7" s="428" t="str">
        <f>'[7]To 1'!T4</f>
        <v>P.Hiền</v>
      </c>
      <c r="S7" s="428" t="str">
        <f>'[7]To 1'!U4</f>
        <v>Cúc</v>
      </c>
      <c r="T7" s="428" t="str">
        <f>'[7]To 1'!V4</f>
        <v>Duyên</v>
      </c>
      <c r="U7" s="428" t="str">
        <f>'[7]To 1'!W4</f>
        <v>Thuận</v>
      </c>
      <c r="V7" s="428" t="str">
        <f>'[7]To 1'!X4</f>
        <v>Lĩnh</v>
      </c>
      <c r="W7" s="428" t="s">
        <v>405</v>
      </c>
    </row>
    <row r="8" spans="1:23" s="398" customFormat="1" ht="32.450000000000003" customHeight="1">
      <c r="A8" s="413">
        <v>1</v>
      </c>
      <c r="B8" s="499" t="s">
        <v>382</v>
      </c>
      <c r="C8" s="499" t="s">
        <v>375</v>
      </c>
      <c r="D8" s="500">
        <v>32</v>
      </c>
      <c r="E8" s="500">
        <v>3</v>
      </c>
      <c r="F8" s="409"/>
      <c r="G8" s="501" t="s">
        <v>109</v>
      </c>
      <c r="H8" s="527">
        <f t="shared" ref="H8:H29" si="0">IF(D8&lt;30,1.2,IF(D8&lt;50,1.5,2))</f>
        <v>1.5</v>
      </c>
      <c r="I8" s="527">
        <f t="shared" ref="I8:I29" si="1">D8*0.4</f>
        <v>12.8</v>
      </c>
      <c r="J8" s="408">
        <f t="shared" ref="J8:J29" si="2">H8+I8</f>
        <v>14.3</v>
      </c>
      <c r="K8" s="424"/>
      <c r="L8" s="396">
        <v>1.2</v>
      </c>
      <c r="M8" s="427">
        <v>5.6000000000000005</v>
      </c>
      <c r="N8" s="394">
        <f>M8/2</f>
        <v>2.8000000000000003</v>
      </c>
      <c r="O8" s="394"/>
      <c r="P8" s="394"/>
      <c r="Q8" s="394">
        <v>1.2</v>
      </c>
      <c r="R8" s="394">
        <v>2.8000000000000003</v>
      </c>
      <c r="S8" s="394"/>
      <c r="T8" s="394"/>
      <c r="U8" s="394"/>
      <c r="V8" s="394"/>
    </row>
    <row r="9" spans="1:23" s="398" customFormat="1" ht="20.25" customHeight="1">
      <c r="A9" s="413">
        <v>2</v>
      </c>
      <c r="B9" s="499" t="s">
        <v>404</v>
      </c>
      <c r="C9" s="499" t="s">
        <v>403</v>
      </c>
      <c r="D9" s="500">
        <v>10</v>
      </c>
      <c r="E9" s="500">
        <v>2</v>
      </c>
      <c r="F9" s="425"/>
      <c r="G9" s="501" t="s">
        <v>109</v>
      </c>
      <c r="H9" s="527">
        <f t="shared" si="0"/>
        <v>1.2</v>
      </c>
      <c r="I9" s="527">
        <f t="shared" si="1"/>
        <v>4</v>
      </c>
      <c r="J9" s="408">
        <f t="shared" si="2"/>
        <v>5.2</v>
      </c>
      <c r="K9" s="424"/>
      <c r="L9" s="396">
        <v>1.2</v>
      </c>
      <c r="M9" s="427">
        <v>7.2</v>
      </c>
      <c r="N9" s="394">
        <f>M9/2</f>
        <v>3.6</v>
      </c>
      <c r="O9" s="394"/>
      <c r="P9" s="426">
        <f>3.6+1.2</f>
        <v>4.8</v>
      </c>
      <c r="Q9" s="396"/>
      <c r="R9" s="394"/>
      <c r="S9" s="394"/>
      <c r="T9" s="394"/>
      <c r="U9" s="394"/>
      <c r="V9" s="394"/>
      <c r="W9" s="394"/>
    </row>
    <row r="10" spans="1:23" s="398" customFormat="1" ht="32.25" customHeight="1">
      <c r="A10" s="413">
        <v>3</v>
      </c>
      <c r="B10" s="499" t="s">
        <v>402</v>
      </c>
      <c r="C10" s="499" t="s">
        <v>375</v>
      </c>
      <c r="D10" s="500">
        <v>9</v>
      </c>
      <c r="E10" s="500">
        <v>3</v>
      </c>
      <c r="F10" s="425"/>
      <c r="G10" s="501" t="s">
        <v>109</v>
      </c>
      <c r="H10" s="527">
        <f t="shared" si="0"/>
        <v>1.2</v>
      </c>
      <c r="I10" s="527">
        <f t="shared" si="1"/>
        <v>3.6</v>
      </c>
      <c r="J10" s="408">
        <f t="shared" si="2"/>
        <v>4.8</v>
      </c>
      <c r="K10" s="424"/>
      <c r="L10" s="396">
        <v>1.5</v>
      </c>
      <c r="M10" s="423">
        <v>13.600000000000001</v>
      </c>
      <c r="N10" s="394"/>
      <c r="O10" s="396"/>
      <c r="P10" s="394"/>
      <c r="Q10" s="394">
        <v>1.5</v>
      </c>
      <c r="R10" s="396">
        <v>6.8000000000000007</v>
      </c>
      <c r="S10" s="396"/>
      <c r="T10" s="394"/>
      <c r="U10" s="394">
        <v>6.8000000000000007</v>
      </c>
      <c r="V10" s="394"/>
      <c r="W10" s="394"/>
    </row>
    <row r="11" spans="1:23" s="398" customFormat="1" ht="20.25" customHeight="1">
      <c r="A11" s="413">
        <v>4</v>
      </c>
      <c r="B11" s="499" t="s">
        <v>391</v>
      </c>
      <c r="C11" s="499" t="s">
        <v>375</v>
      </c>
      <c r="D11" s="500">
        <v>50</v>
      </c>
      <c r="E11" s="500">
        <v>3</v>
      </c>
      <c r="F11" s="409"/>
      <c r="G11" s="501" t="s">
        <v>109</v>
      </c>
      <c r="H11" s="527">
        <f t="shared" si="0"/>
        <v>2</v>
      </c>
      <c r="I11" s="527">
        <f t="shared" si="1"/>
        <v>20</v>
      </c>
      <c r="J11" s="408">
        <f t="shared" si="2"/>
        <v>22</v>
      </c>
      <c r="K11" s="424"/>
      <c r="L11" s="396">
        <v>1.5</v>
      </c>
      <c r="M11" s="423">
        <v>13.600000000000001</v>
      </c>
      <c r="N11" s="394">
        <v>6.8000000000000007</v>
      </c>
      <c r="O11" s="394"/>
      <c r="P11" s="394"/>
      <c r="Q11" s="394">
        <v>1.5</v>
      </c>
      <c r="R11" s="394"/>
      <c r="S11" s="394">
        <v>6.8000000000000007</v>
      </c>
      <c r="T11" s="394"/>
      <c r="U11" s="394"/>
      <c r="V11" s="394"/>
      <c r="W11" s="396"/>
    </row>
    <row r="12" spans="1:23" s="398" customFormat="1" ht="20.25" customHeight="1">
      <c r="A12" s="413">
        <v>5</v>
      </c>
      <c r="B12" s="499" t="s">
        <v>393</v>
      </c>
      <c r="C12" s="499" t="s">
        <v>396</v>
      </c>
      <c r="D12" s="500">
        <v>43</v>
      </c>
      <c r="E12" s="500">
        <v>2</v>
      </c>
      <c r="F12" s="409"/>
      <c r="G12" s="501" t="s">
        <v>109</v>
      </c>
      <c r="H12" s="527">
        <f t="shared" si="0"/>
        <v>1.5</v>
      </c>
      <c r="I12" s="527">
        <f t="shared" si="1"/>
        <v>17.2</v>
      </c>
      <c r="J12" s="408">
        <f t="shared" si="2"/>
        <v>18.7</v>
      </c>
      <c r="K12" s="424"/>
      <c r="L12" s="396">
        <v>1.2</v>
      </c>
      <c r="M12" s="423">
        <v>8.8000000000000007</v>
      </c>
      <c r="N12" s="394"/>
      <c r="O12" s="394"/>
      <c r="P12" s="394"/>
      <c r="Q12" s="394">
        <v>1.2</v>
      </c>
      <c r="R12" s="394">
        <v>4.4000000000000004</v>
      </c>
      <c r="S12" s="394"/>
      <c r="T12" s="394">
        <v>4.4000000000000004</v>
      </c>
      <c r="U12" s="394"/>
      <c r="V12" s="394"/>
      <c r="W12" s="394"/>
    </row>
    <row r="13" spans="1:23" s="398" customFormat="1" ht="20.25" customHeight="1">
      <c r="A13" s="413">
        <v>6</v>
      </c>
      <c r="B13" s="499" t="s">
        <v>111</v>
      </c>
      <c r="C13" s="499" t="s">
        <v>375</v>
      </c>
      <c r="D13" s="500">
        <v>50</v>
      </c>
      <c r="E13" s="500">
        <v>3</v>
      </c>
      <c r="F13" s="409"/>
      <c r="G13" s="501" t="s">
        <v>109</v>
      </c>
      <c r="H13" s="527">
        <f t="shared" si="0"/>
        <v>2</v>
      </c>
      <c r="I13" s="527">
        <f t="shared" si="1"/>
        <v>20</v>
      </c>
      <c r="J13" s="408">
        <f t="shared" si="2"/>
        <v>22</v>
      </c>
      <c r="K13" s="424"/>
      <c r="L13" s="396">
        <v>1.5</v>
      </c>
      <c r="M13" s="423">
        <v>14.4</v>
      </c>
      <c r="N13" s="396"/>
      <c r="O13" s="396">
        <v>7.2</v>
      </c>
      <c r="P13" s="396"/>
      <c r="Q13" s="396"/>
      <c r="R13" s="396"/>
      <c r="S13" s="396">
        <v>7.2</v>
      </c>
      <c r="T13" s="396">
        <v>1.5</v>
      </c>
      <c r="U13" s="394"/>
      <c r="V13" s="394"/>
    </row>
    <row r="14" spans="1:23" s="398" customFormat="1" ht="20.25" customHeight="1">
      <c r="A14" s="413">
        <v>7</v>
      </c>
      <c r="B14" s="502" t="s">
        <v>387</v>
      </c>
      <c r="C14" s="499" t="s">
        <v>401</v>
      </c>
      <c r="D14" s="500">
        <v>23</v>
      </c>
      <c r="E14" s="503">
        <v>3</v>
      </c>
      <c r="F14" s="409"/>
      <c r="G14" s="501" t="s">
        <v>109</v>
      </c>
      <c r="H14" s="527">
        <f t="shared" si="0"/>
        <v>1.2</v>
      </c>
      <c r="I14" s="527">
        <f t="shared" si="1"/>
        <v>9.2000000000000011</v>
      </c>
      <c r="J14" s="408">
        <f t="shared" si="2"/>
        <v>10.4</v>
      </c>
      <c r="K14" s="424"/>
      <c r="L14" s="396"/>
      <c r="M14" s="423"/>
      <c r="N14" s="396"/>
      <c r="O14" s="396"/>
      <c r="P14" s="396"/>
      <c r="Q14" s="396"/>
      <c r="R14" s="396"/>
      <c r="S14" s="396"/>
      <c r="T14" s="396"/>
      <c r="U14" s="394"/>
      <c r="V14" s="394"/>
    </row>
    <row r="15" spans="1:23" s="398" customFormat="1" ht="20.25" customHeight="1">
      <c r="A15" s="413">
        <v>8</v>
      </c>
      <c r="B15" s="502" t="s">
        <v>387</v>
      </c>
      <c r="C15" s="499" t="s">
        <v>400</v>
      </c>
      <c r="D15" s="500">
        <v>32</v>
      </c>
      <c r="E15" s="503">
        <v>4</v>
      </c>
      <c r="F15" s="409"/>
      <c r="G15" s="501" t="s">
        <v>109</v>
      </c>
      <c r="H15" s="527">
        <f t="shared" si="0"/>
        <v>1.5</v>
      </c>
      <c r="I15" s="527">
        <f t="shared" si="1"/>
        <v>12.8</v>
      </c>
      <c r="J15" s="408">
        <f t="shared" si="2"/>
        <v>14.3</v>
      </c>
      <c r="K15" s="424"/>
      <c r="L15" s="396"/>
      <c r="M15" s="423"/>
      <c r="N15" s="396"/>
      <c r="O15" s="396"/>
      <c r="P15" s="396"/>
      <c r="Q15" s="396"/>
      <c r="R15" s="396"/>
      <c r="S15" s="396"/>
      <c r="T15" s="396"/>
      <c r="U15" s="394"/>
      <c r="V15" s="394"/>
    </row>
    <row r="16" spans="1:23" s="398" customFormat="1" ht="20.25" customHeight="1">
      <c r="A16" s="413">
        <v>9</v>
      </c>
      <c r="B16" s="499" t="s">
        <v>399</v>
      </c>
      <c r="C16" s="499" t="s">
        <v>398</v>
      </c>
      <c r="D16" s="500">
        <v>7</v>
      </c>
      <c r="E16" s="500">
        <v>3</v>
      </c>
      <c r="F16" s="409"/>
      <c r="G16" s="501" t="s">
        <v>109</v>
      </c>
      <c r="H16" s="527">
        <f t="shared" si="0"/>
        <v>1.2</v>
      </c>
      <c r="I16" s="527">
        <f t="shared" si="1"/>
        <v>2.8000000000000003</v>
      </c>
      <c r="J16" s="408">
        <f t="shared" si="2"/>
        <v>4</v>
      </c>
      <c r="K16" s="424"/>
      <c r="L16" s="396"/>
      <c r="M16" s="423"/>
      <c r="N16" s="396"/>
      <c r="O16" s="396"/>
      <c r="P16" s="396"/>
      <c r="Q16" s="396"/>
      <c r="R16" s="396"/>
      <c r="S16" s="396"/>
      <c r="T16" s="396"/>
      <c r="U16" s="394"/>
      <c r="V16" s="394"/>
    </row>
    <row r="17" spans="1:23" s="398" customFormat="1" ht="20.25" customHeight="1">
      <c r="A17" s="413">
        <v>10</v>
      </c>
      <c r="B17" s="499" t="s">
        <v>397</v>
      </c>
      <c r="C17" s="499" t="s">
        <v>396</v>
      </c>
      <c r="D17" s="500">
        <v>46</v>
      </c>
      <c r="E17" s="500">
        <v>2</v>
      </c>
      <c r="F17" s="409"/>
      <c r="G17" s="501" t="s">
        <v>109</v>
      </c>
      <c r="H17" s="527">
        <f t="shared" si="0"/>
        <v>1.5</v>
      </c>
      <c r="I17" s="527">
        <f t="shared" si="1"/>
        <v>18.400000000000002</v>
      </c>
      <c r="J17" s="408">
        <f t="shared" si="2"/>
        <v>19.900000000000002</v>
      </c>
      <c r="K17" s="424"/>
      <c r="L17" s="396"/>
      <c r="M17" s="423"/>
      <c r="N17" s="396"/>
      <c r="O17" s="396"/>
      <c r="P17" s="396"/>
      <c r="Q17" s="396"/>
      <c r="R17" s="396"/>
      <c r="S17" s="396"/>
      <c r="T17" s="396"/>
      <c r="U17" s="394"/>
      <c r="V17" s="394"/>
    </row>
    <row r="18" spans="1:23" s="398" customFormat="1" ht="20.25" customHeight="1">
      <c r="A18" s="413">
        <v>11</v>
      </c>
      <c r="B18" s="499" t="s">
        <v>392</v>
      </c>
      <c r="C18" s="499" t="s">
        <v>375</v>
      </c>
      <c r="D18" s="500">
        <v>51</v>
      </c>
      <c r="E18" s="500">
        <v>2</v>
      </c>
      <c r="F18" s="409"/>
      <c r="G18" s="501" t="s">
        <v>109</v>
      </c>
      <c r="H18" s="527">
        <f t="shared" si="0"/>
        <v>2</v>
      </c>
      <c r="I18" s="527">
        <f t="shared" si="1"/>
        <v>20.400000000000002</v>
      </c>
      <c r="J18" s="408">
        <f t="shared" si="2"/>
        <v>22.400000000000002</v>
      </c>
      <c r="K18" s="424"/>
      <c r="L18" s="396"/>
      <c r="M18" s="423"/>
      <c r="N18" s="396"/>
      <c r="O18" s="396"/>
      <c r="P18" s="396"/>
      <c r="Q18" s="396"/>
      <c r="R18" s="396"/>
      <c r="S18" s="396"/>
      <c r="T18" s="396"/>
      <c r="U18" s="394"/>
      <c r="V18" s="394"/>
    </row>
    <row r="19" spans="1:23" s="398" customFormat="1" ht="20.25" customHeight="1">
      <c r="A19" s="413">
        <v>12</v>
      </c>
      <c r="B19" s="499" t="s">
        <v>373</v>
      </c>
      <c r="C19" s="499" t="s">
        <v>394</v>
      </c>
      <c r="D19" s="500">
        <v>38</v>
      </c>
      <c r="E19" s="500">
        <v>2</v>
      </c>
      <c r="F19" s="409"/>
      <c r="G19" s="501" t="s">
        <v>109</v>
      </c>
      <c r="H19" s="527">
        <f t="shared" si="0"/>
        <v>1.5</v>
      </c>
      <c r="I19" s="527">
        <f t="shared" si="1"/>
        <v>15.200000000000001</v>
      </c>
      <c r="J19" s="408">
        <f t="shared" si="2"/>
        <v>16.700000000000003</v>
      </c>
      <c r="K19" s="424"/>
      <c r="L19" s="396"/>
      <c r="M19" s="423"/>
      <c r="N19" s="396"/>
      <c r="O19" s="396"/>
      <c r="P19" s="396"/>
      <c r="Q19" s="396"/>
      <c r="R19" s="396"/>
      <c r="S19" s="396"/>
      <c r="T19" s="396"/>
      <c r="U19" s="394"/>
      <c r="V19" s="394"/>
    </row>
    <row r="20" spans="1:23" s="398" customFormat="1" ht="20.25" customHeight="1">
      <c r="A20" s="413">
        <v>13</v>
      </c>
      <c r="B20" s="499" t="s">
        <v>379</v>
      </c>
      <c r="C20" s="499" t="s">
        <v>395</v>
      </c>
      <c r="D20" s="500">
        <v>28</v>
      </c>
      <c r="E20" s="500">
        <v>3</v>
      </c>
      <c r="F20" s="409"/>
      <c r="G20" s="501" t="s">
        <v>109</v>
      </c>
      <c r="H20" s="527">
        <f t="shared" si="0"/>
        <v>1.2</v>
      </c>
      <c r="I20" s="527">
        <f t="shared" si="1"/>
        <v>11.200000000000001</v>
      </c>
      <c r="J20" s="408">
        <f t="shared" si="2"/>
        <v>12.4</v>
      </c>
      <c r="K20" s="424"/>
      <c r="L20" s="396"/>
      <c r="M20" s="423"/>
      <c r="N20" s="396"/>
      <c r="O20" s="396"/>
      <c r="P20" s="396"/>
      <c r="Q20" s="396"/>
      <c r="R20" s="396"/>
      <c r="S20" s="396"/>
      <c r="T20" s="396"/>
      <c r="U20" s="394"/>
      <c r="V20" s="394"/>
    </row>
    <row r="21" spans="1:23" s="398" customFormat="1" ht="20.25" customHeight="1">
      <c r="A21" s="413">
        <v>14</v>
      </c>
      <c r="B21" s="499" t="s">
        <v>387</v>
      </c>
      <c r="C21" s="499" t="s">
        <v>395</v>
      </c>
      <c r="D21" s="500">
        <v>28</v>
      </c>
      <c r="E21" s="500">
        <v>3</v>
      </c>
      <c r="F21" s="409"/>
      <c r="G21" s="501" t="s">
        <v>109</v>
      </c>
      <c r="H21" s="527">
        <f t="shared" si="0"/>
        <v>1.2</v>
      </c>
      <c r="I21" s="527">
        <f t="shared" si="1"/>
        <v>11.200000000000001</v>
      </c>
      <c r="J21" s="408">
        <f t="shared" si="2"/>
        <v>12.4</v>
      </c>
      <c r="K21" s="424"/>
      <c r="L21" s="396">
        <v>1.2</v>
      </c>
      <c r="M21" s="423">
        <v>10.4</v>
      </c>
      <c r="N21" s="394"/>
      <c r="O21" s="396"/>
      <c r="P21" s="394"/>
      <c r="Q21" s="394"/>
      <c r="R21" s="394">
        <v>5.2</v>
      </c>
      <c r="S21" s="394">
        <v>1.2</v>
      </c>
      <c r="T21" s="394">
        <v>5.2</v>
      </c>
      <c r="U21" s="396"/>
      <c r="V21" s="394"/>
      <c r="W21" s="394"/>
    </row>
    <row r="22" spans="1:23" s="398" customFormat="1" ht="20.25" customHeight="1">
      <c r="A22" s="413">
        <v>15</v>
      </c>
      <c r="B22" s="499" t="s">
        <v>377</v>
      </c>
      <c r="C22" s="499" t="s">
        <v>394</v>
      </c>
      <c r="D22" s="500">
        <v>38</v>
      </c>
      <c r="E22" s="500">
        <v>2</v>
      </c>
      <c r="F22" s="409"/>
      <c r="G22" s="501" t="s">
        <v>109</v>
      </c>
      <c r="H22" s="527">
        <f t="shared" si="0"/>
        <v>1.5</v>
      </c>
      <c r="I22" s="527">
        <f t="shared" si="1"/>
        <v>15.200000000000001</v>
      </c>
      <c r="J22" s="408">
        <f t="shared" si="2"/>
        <v>16.700000000000003</v>
      </c>
      <c r="K22" s="424"/>
      <c r="L22" s="396">
        <v>1.5</v>
      </c>
      <c r="M22" s="423">
        <v>18</v>
      </c>
      <c r="N22" s="396">
        <v>6</v>
      </c>
      <c r="O22" s="396">
        <v>6</v>
      </c>
      <c r="P22" s="394"/>
      <c r="Q22" s="394"/>
      <c r="R22" s="394">
        <v>1.5</v>
      </c>
      <c r="S22" s="394"/>
      <c r="T22" s="394">
        <v>6</v>
      </c>
      <c r="U22" s="394"/>
      <c r="V22" s="394"/>
      <c r="W22" s="394"/>
    </row>
    <row r="23" spans="1:23" s="398" customFormat="1" ht="20.25" customHeight="1">
      <c r="A23" s="413">
        <v>16</v>
      </c>
      <c r="B23" s="504" t="s">
        <v>391</v>
      </c>
      <c r="C23" s="499" t="s">
        <v>389</v>
      </c>
      <c r="D23" s="500">
        <v>24</v>
      </c>
      <c r="E23" s="500">
        <v>3</v>
      </c>
      <c r="F23" s="409"/>
      <c r="G23" s="501" t="s">
        <v>109</v>
      </c>
      <c r="H23" s="527">
        <f t="shared" si="0"/>
        <v>1.2</v>
      </c>
      <c r="I23" s="527">
        <f t="shared" si="1"/>
        <v>9.6000000000000014</v>
      </c>
      <c r="J23" s="408">
        <f t="shared" si="2"/>
        <v>10.8</v>
      </c>
      <c r="K23" s="424"/>
      <c r="L23" s="396">
        <v>1.2</v>
      </c>
      <c r="M23" s="423">
        <v>4</v>
      </c>
      <c r="N23" s="394"/>
      <c r="O23" s="396"/>
      <c r="P23" s="394"/>
      <c r="Q23" s="394"/>
      <c r="R23" s="399">
        <v>3.2</v>
      </c>
      <c r="S23" s="394">
        <v>2</v>
      </c>
      <c r="T23" s="394"/>
      <c r="U23" s="394"/>
      <c r="V23" s="394"/>
      <c r="W23" s="394"/>
    </row>
    <row r="24" spans="1:23" s="398" customFormat="1" ht="20.25" customHeight="1">
      <c r="A24" s="413">
        <v>17</v>
      </c>
      <c r="B24" s="421" t="s">
        <v>393</v>
      </c>
      <c r="C24" s="422" t="s">
        <v>390</v>
      </c>
      <c r="D24" s="419">
        <v>9</v>
      </c>
      <c r="E24" s="418">
        <v>2</v>
      </c>
      <c r="F24" s="409"/>
      <c r="G24" s="501" t="s">
        <v>109</v>
      </c>
      <c r="H24" s="527">
        <f t="shared" si="0"/>
        <v>1.2</v>
      </c>
      <c r="I24" s="527">
        <f t="shared" si="1"/>
        <v>3.6</v>
      </c>
      <c r="J24" s="408">
        <f t="shared" si="2"/>
        <v>4.8</v>
      </c>
      <c r="K24" s="400"/>
      <c r="L24" s="396"/>
      <c r="M24" s="394"/>
      <c r="N24" s="394"/>
      <c r="O24" s="396"/>
      <c r="P24" s="394"/>
      <c r="Q24" s="394"/>
      <c r="R24" s="399"/>
      <c r="S24" s="394"/>
      <c r="T24" s="394"/>
      <c r="U24" s="394"/>
      <c r="V24" s="394"/>
      <c r="W24" s="394"/>
    </row>
    <row r="25" spans="1:23" s="398" customFormat="1" ht="20.25" customHeight="1">
      <c r="A25" s="413">
        <v>18</v>
      </c>
      <c r="B25" s="421" t="s">
        <v>392</v>
      </c>
      <c r="C25" s="420" t="s">
        <v>390</v>
      </c>
      <c r="D25" s="419">
        <v>9</v>
      </c>
      <c r="E25" s="418">
        <v>2</v>
      </c>
      <c r="F25" s="409"/>
      <c r="G25" s="501" t="s">
        <v>109</v>
      </c>
      <c r="H25" s="527">
        <f t="shared" si="0"/>
        <v>1.2</v>
      </c>
      <c r="I25" s="527">
        <f t="shared" si="1"/>
        <v>3.6</v>
      </c>
      <c r="J25" s="408">
        <f t="shared" si="2"/>
        <v>4.8</v>
      </c>
      <c r="K25" s="400"/>
      <c r="L25" s="396"/>
      <c r="M25" s="394"/>
      <c r="N25" s="394"/>
      <c r="O25" s="396"/>
      <c r="P25" s="394"/>
      <c r="Q25" s="394"/>
      <c r="R25" s="399"/>
      <c r="S25" s="394"/>
      <c r="T25" s="394"/>
      <c r="U25" s="394"/>
      <c r="V25" s="394"/>
      <c r="W25" s="394"/>
    </row>
    <row r="26" spans="1:23" s="398" customFormat="1" ht="20.25" customHeight="1">
      <c r="A26" s="413">
        <v>19</v>
      </c>
      <c r="B26" s="415" t="s">
        <v>391</v>
      </c>
      <c r="C26" s="417" t="s">
        <v>390</v>
      </c>
      <c r="D26" s="416">
        <v>9</v>
      </c>
      <c r="E26" s="414">
        <v>3</v>
      </c>
      <c r="F26" s="409"/>
      <c r="G26" s="501" t="s">
        <v>109</v>
      </c>
      <c r="H26" s="527">
        <f t="shared" si="0"/>
        <v>1.2</v>
      </c>
      <c r="I26" s="527">
        <f t="shared" si="1"/>
        <v>3.6</v>
      </c>
      <c r="J26" s="408">
        <f t="shared" si="2"/>
        <v>4.8</v>
      </c>
      <c r="K26" s="400"/>
      <c r="L26" s="396"/>
      <c r="M26" s="394"/>
      <c r="N26" s="394"/>
      <c r="O26" s="396"/>
      <c r="P26" s="394"/>
      <c r="Q26" s="394"/>
      <c r="R26" s="399"/>
      <c r="S26" s="394"/>
      <c r="T26" s="394"/>
      <c r="U26" s="394"/>
      <c r="V26" s="394"/>
      <c r="W26" s="394"/>
    </row>
    <row r="27" spans="1:23" s="398" customFormat="1" ht="20.25" customHeight="1">
      <c r="A27" s="413">
        <v>20</v>
      </c>
      <c r="B27" s="415" t="s">
        <v>373</v>
      </c>
      <c r="C27" s="412" t="s">
        <v>389</v>
      </c>
      <c r="D27" s="411">
        <v>32</v>
      </c>
      <c r="E27" s="414">
        <v>2</v>
      </c>
      <c r="F27" s="409"/>
      <c r="G27" s="501" t="s">
        <v>109</v>
      </c>
      <c r="H27" s="527">
        <f t="shared" si="0"/>
        <v>1.5</v>
      </c>
      <c r="I27" s="527">
        <f t="shared" si="1"/>
        <v>12.8</v>
      </c>
      <c r="J27" s="408">
        <f t="shared" si="2"/>
        <v>14.3</v>
      </c>
      <c r="K27" s="400"/>
      <c r="L27" s="396"/>
      <c r="M27" s="394"/>
      <c r="N27" s="394"/>
      <c r="O27" s="396"/>
      <c r="P27" s="394"/>
      <c r="Q27" s="394"/>
      <c r="R27" s="399"/>
      <c r="S27" s="394"/>
      <c r="T27" s="394"/>
      <c r="U27" s="394"/>
      <c r="V27" s="394"/>
      <c r="W27" s="394"/>
    </row>
    <row r="28" spans="1:23" s="398" customFormat="1" ht="20.25" customHeight="1">
      <c r="A28" s="413">
        <v>21</v>
      </c>
      <c r="B28" s="412" t="s">
        <v>190</v>
      </c>
      <c r="C28" s="412" t="s">
        <v>389</v>
      </c>
      <c r="D28" s="411">
        <v>38</v>
      </c>
      <c r="E28" s="410">
        <v>3</v>
      </c>
      <c r="F28" s="409"/>
      <c r="G28" s="501" t="s">
        <v>109</v>
      </c>
      <c r="H28" s="527">
        <f t="shared" si="0"/>
        <v>1.5</v>
      </c>
      <c r="I28" s="527">
        <f t="shared" si="1"/>
        <v>15.200000000000001</v>
      </c>
      <c r="J28" s="408">
        <f t="shared" si="2"/>
        <v>16.700000000000003</v>
      </c>
      <c r="K28" s="400"/>
      <c r="L28" s="396"/>
      <c r="M28" s="394"/>
      <c r="N28" s="394"/>
      <c r="O28" s="396"/>
      <c r="P28" s="394"/>
      <c r="Q28" s="394"/>
      <c r="R28" s="399"/>
      <c r="S28" s="394"/>
      <c r="T28" s="394"/>
      <c r="U28" s="394"/>
      <c r="V28" s="394"/>
      <c r="W28" s="394"/>
    </row>
    <row r="29" spans="1:23" s="398" customFormat="1" ht="20.25" customHeight="1">
      <c r="A29" s="407">
        <v>22</v>
      </c>
      <c r="B29" s="406" t="s">
        <v>377</v>
      </c>
      <c r="C29" s="406" t="s">
        <v>389</v>
      </c>
      <c r="D29" s="405">
        <v>32</v>
      </c>
      <c r="E29" s="404">
        <v>2</v>
      </c>
      <c r="F29" s="403"/>
      <c r="G29" s="501" t="s">
        <v>109</v>
      </c>
      <c r="H29" s="528">
        <f t="shared" si="0"/>
        <v>1.5</v>
      </c>
      <c r="I29" s="528">
        <f t="shared" si="1"/>
        <v>12.8</v>
      </c>
      <c r="J29" s="402">
        <f t="shared" si="2"/>
        <v>14.3</v>
      </c>
      <c r="K29" s="400"/>
      <c r="L29" s="396"/>
      <c r="M29" s="394"/>
      <c r="N29" s="394"/>
      <c r="O29" s="396"/>
      <c r="P29" s="394"/>
      <c r="Q29" s="394"/>
      <c r="R29" s="399"/>
      <c r="S29" s="394"/>
      <c r="T29" s="394"/>
      <c r="U29" s="394"/>
      <c r="V29" s="394"/>
      <c r="W29" s="394"/>
    </row>
    <row r="30" spans="1:23" s="398" customFormat="1" ht="20.25" customHeight="1">
      <c r="A30" s="654" t="s">
        <v>210</v>
      </c>
      <c r="B30" s="655"/>
      <c r="C30" s="655"/>
      <c r="D30" s="655"/>
      <c r="E30" s="655"/>
      <c r="F30" s="655"/>
      <c r="G30" s="656"/>
      <c r="H30" s="401">
        <f>SUM(H8:H29)</f>
        <v>31.499999999999993</v>
      </c>
      <c r="I30" s="401">
        <f>SUM(I8:I29)</f>
        <v>255.19999999999996</v>
      </c>
      <c r="J30" s="401">
        <f>SUM(J8:J29)</f>
        <v>286.70000000000005</v>
      </c>
      <c r="K30" s="400"/>
      <c r="L30" s="396"/>
      <c r="M30" s="394"/>
      <c r="N30" s="394"/>
      <c r="O30" s="396"/>
      <c r="P30" s="394"/>
      <c r="Q30" s="394"/>
      <c r="R30" s="399"/>
      <c r="S30" s="394"/>
      <c r="T30" s="394"/>
      <c r="U30" s="394"/>
      <c r="V30" s="394"/>
      <c r="W30" s="394"/>
    </row>
    <row r="31" spans="1:23" s="360" customFormat="1" ht="15.75">
      <c r="C31" s="657" t="str">
        <f>CANAM!D25</f>
        <v>Nam Định, ngày      tháng      năm 2020</v>
      </c>
      <c r="D31" s="657"/>
      <c r="E31" s="657"/>
      <c r="F31" s="657"/>
      <c r="G31" s="657"/>
      <c r="H31" s="657"/>
      <c r="I31" s="657"/>
      <c r="J31" s="657"/>
      <c r="M31" s="360" t="s">
        <v>107</v>
      </c>
      <c r="N31" s="394"/>
      <c r="O31" s="394"/>
      <c r="P31" s="394">
        <v>1.2</v>
      </c>
      <c r="Q31" s="394">
        <f>SUM(Q8:Q23)</f>
        <v>5.4</v>
      </c>
      <c r="R31" s="394">
        <f>1.2+1.5</f>
        <v>2.7</v>
      </c>
      <c r="S31" s="394" t="e">
        <f>#REF!+S21</f>
        <v>#REF!</v>
      </c>
      <c r="T31" s="397">
        <v>1.5</v>
      </c>
      <c r="V31" s="394"/>
      <c r="W31" s="360">
        <v>1.2</v>
      </c>
    </row>
    <row r="32" spans="1:23" s="360" customFormat="1">
      <c r="A32" s="658" t="s">
        <v>451</v>
      </c>
      <c r="B32" s="658"/>
      <c r="C32" s="658" t="s">
        <v>452</v>
      </c>
      <c r="D32" s="658"/>
      <c r="E32" s="658"/>
      <c r="F32" s="658"/>
      <c r="G32" s="658" t="s">
        <v>416</v>
      </c>
      <c r="H32" s="658"/>
      <c r="I32" s="658"/>
      <c r="J32" s="658"/>
      <c r="K32" s="362"/>
      <c r="M32" s="360" t="s">
        <v>388</v>
      </c>
      <c r="N32" s="394">
        <f>SUM(N8:N23)</f>
        <v>19.200000000000003</v>
      </c>
      <c r="O32" s="394">
        <f>SUM(O8:O23)</f>
        <v>13.2</v>
      </c>
      <c r="P32" s="394" t="e">
        <f>3.6+#REF!</f>
        <v>#REF!</v>
      </c>
      <c r="Q32" s="394" t="e">
        <f>#REF!</f>
        <v>#REF!</v>
      </c>
      <c r="R32" s="394">
        <f>SUM(R8:R21,2,9)</f>
        <v>30.200000000000003</v>
      </c>
      <c r="S32" s="394">
        <f>SUM(S11:S13,S23)</f>
        <v>16</v>
      </c>
      <c r="T32" s="397">
        <f>T12+T21+T22</f>
        <v>15.600000000000001</v>
      </c>
      <c r="U32" s="394">
        <f>SUM(U9:U23)</f>
        <v>6.8000000000000007</v>
      </c>
      <c r="V32" s="394"/>
      <c r="W32" s="360">
        <f>6.8+0.6</f>
        <v>7.3999999999999995</v>
      </c>
    </row>
    <row r="33" spans="1:27" s="360" customFormat="1">
      <c r="N33" s="394"/>
      <c r="O33" s="396"/>
      <c r="P33" s="394"/>
      <c r="Q33" s="394"/>
      <c r="R33" s="394"/>
      <c r="S33" s="394"/>
      <c r="T33" s="394"/>
      <c r="U33" s="394"/>
      <c r="V33" s="394"/>
      <c r="AA33" s="395">
        <f>24.9-'[8]Mau 3 ky 2'!C18</f>
        <v>0</v>
      </c>
    </row>
    <row r="34" spans="1:27" s="360" customFormat="1">
      <c r="N34" s="394"/>
      <c r="O34" s="394"/>
      <c r="P34" s="394"/>
      <c r="Q34" s="394"/>
      <c r="R34" s="394"/>
      <c r="S34" s="394"/>
      <c r="T34" s="394"/>
      <c r="U34" s="394"/>
      <c r="V34" s="394"/>
    </row>
    <row r="35" spans="1:27" s="360" customFormat="1"/>
    <row r="36" spans="1:27" s="360" customFormat="1"/>
    <row r="37" spans="1:27" s="360" customFormat="1" ht="15.75" customHeight="1">
      <c r="H37" s="658"/>
      <c r="I37" s="658"/>
      <c r="J37" s="658"/>
    </row>
    <row r="38" spans="1:27" ht="15.75">
      <c r="A38" s="631" t="s">
        <v>449</v>
      </c>
      <c r="B38" s="631"/>
      <c r="C38" s="631" t="s">
        <v>68</v>
      </c>
      <c r="D38" s="631"/>
      <c r="E38" s="631"/>
      <c r="F38" s="631"/>
      <c r="G38" s="631" t="s">
        <v>308</v>
      </c>
      <c r="H38" s="631"/>
      <c r="I38" s="631"/>
      <c r="J38" s="631"/>
    </row>
  </sheetData>
  <mergeCells count="19">
    <mergeCell ref="A38:B38"/>
    <mergeCell ref="C38:F38"/>
    <mergeCell ref="G38:J38"/>
    <mergeCell ref="A30:G30"/>
    <mergeCell ref="C31:J31"/>
    <mergeCell ref="A32:B32"/>
    <mergeCell ref="C32:F32"/>
    <mergeCell ref="G32:J32"/>
    <mergeCell ref="H37:J37"/>
    <mergeCell ref="A4:J4"/>
    <mergeCell ref="A5:J5"/>
    <mergeCell ref="A6:A7"/>
    <mergeCell ref="B6:B7"/>
    <mergeCell ref="C6:C7"/>
    <mergeCell ref="D6:D7"/>
    <mergeCell ref="E6:F6"/>
    <mergeCell ref="G6:G7"/>
    <mergeCell ref="H6:I6"/>
    <mergeCell ref="J6:J7"/>
  </mergeCells>
  <pageMargins left="0.15748031496062992" right="0.11811023622047245" top="0.15748031496062992" bottom="0.19685039370078741" header="0.27559055118110237" footer="0.1968503937007874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6</vt:i4>
      </vt:variant>
    </vt:vector>
  </HeadingPairs>
  <TitlesOfParts>
    <vt:vector size="54" baseType="lpstr">
      <vt:lpstr>Mau 9</vt:lpstr>
      <vt:lpstr>Mau 8</vt:lpstr>
      <vt:lpstr>Giờ bù lấy từ TT</vt:lpstr>
      <vt:lpstr>CANAM</vt:lpstr>
      <vt:lpstr>Mau 6 ky 1 </vt:lpstr>
      <vt:lpstr>Mau 5 ky 1</vt:lpstr>
      <vt:lpstr>Mau 4 ky 1 SỬA</vt:lpstr>
      <vt:lpstr>Mau 3 ky 1 SỬA</vt:lpstr>
      <vt:lpstr>Mau 4 ky 1 </vt:lpstr>
      <vt:lpstr>Mau 3 ky 1 </vt:lpstr>
      <vt:lpstr>Mau 1 KI</vt:lpstr>
      <vt:lpstr>T.Vinh KI</vt:lpstr>
      <vt:lpstr>T.Trung KI</vt:lpstr>
      <vt:lpstr>C.PhuongKI</vt:lpstr>
      <vt:lpstr>C.LinhKI</vt:lpstr>
      <vt:lpstr>C. P.HienKI </vt:lpstr>
      <vt:lpstr>C.Đ.HienKI</vt:lpstr>
      <vt:lpstr>C. Duyen KI</vt:lpstr>
      <vt:lpstr>C. Hai KI</vt:lpstr>
      <vt:lpstr>C. Cuc KI</vt:lpstr>
      <vt:lpstr>C. LongKI</vt:lpstr>
      <vt:lpstr>C.Truong KI</vt:lpstr>
      <vt:lpstr>C HaKI</vt:lpstr>
      <vt:lpstr>Mau 6 ky 2</vt:lpstr>
      <vt:lpstr>Mau 5 ky 2</vt:lpstr>
      <vt:lpstr>Mâu 4 kỳ II</vt:lpstr>
      <vt:lpstr>Mâu 4 kỳ hè BM</vt:lpstr>
      <vt:lpstr>Mâu 4 kỳ hè CK</vt:lpstr>
      <vt:lpstr>Mẫu 3 kỳ hè</vt:lpstr>
      <vt:lpstr>Mẫu 3 kỳ II</vt:lpstr>
      <vt:lpstr>Mau 1 KII</vt:lpstr>
      <vt:lpstr>Mau 3 ky hè (bỏ)</vt:lpstr>
      <vt:lpstr>Mau 4 ky hè(bỏ)</vt:lpstr>
      <vt:lpstr>T.Vinh KII</vt:lpstr>
      <vt:lpstr>T.Trung KII</vt:lpstr>
      <vt:lpstr>C.PhuongKII</vt:lpstr>
      <vt:lpstr>C.LinhKII</vt:lpstr>
      <vt:lpstr>C. P.HienKII</vt:lpstr>
      <vt:lpstr>C.Đ.HienKII</vt:lpstr>
      <vt:lpstr>C. Duyen KII</vt:lpstr>
      <vt:lpstr>C. Hai KII</vt:lpstr>
      <vt:lpstr>C. Cuc KII</vt:lpstr>
      <vt:lpstr>C. LongKII</vt:lpstr>
      <vt:lpstr>C.Truong KII</vt:lpstr>
      <vt:lpstr>C HaKII</vt:lpstr>
      <vt:lpstr>C HangKII </vt:lpstr>
      <vt:lpstr>Mẫu phân công giảng dạy Hè</vt:lpstr>
      <vt:lpstr>C.T.Nhung</vt:lpstr>
      <vt:lpstr>'Mau 4 ky 1 '!Print_Titles</vt:lpstr>
      <vt:lpstr>'Mau 4 ky 1 SỬA'!Print_Titles</vt:lpstr>
      <vt:lpstr>'Mau 4 ky hè(bỏ)'!Print_Titles</vt:lpstr>
      <vt:lpstr>'Mâu 4 kỳ hè BM'!Print_Titles</vt:lpstr>
      <vt:lpstr>'Mâu 4 kỳ hè CK'!Print_Titles</vt:lpstr>
      <vt:lpstr>'Mâu 4 kỳ II'!Print_Titles</vt:lpstr>
    </vt:vector>
  </TitlesOfParts>
  <Manager/>
  <Company>httt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Thi Hong Linh</dc:creator>
  <cp:keywords/>
  <dc:description/>
  <cp:lastModifiedBy>Admin</cp:lastModifiedBy>
  <cp:revision/>
  <cp:lastPrinted>2020-12-31T07:00:15Z</cp:lastPrinted>
  <dcterms:created xsi:type="dcterms:W3CDTF">2014-04-18T02:55:46Z</dcterms:created>
  <dcterms:modified xsi:type="dcterms:W3CDTF">2021-01-14T01:56:08Z</dcterms:modified>
  <cp:category/>
  <cp:contentStatus/>
</cp:coreProperties>
</file>