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website built\"/>
    </mc:Choice>
  </mc:AlternateContent>
  <xr:revisionPtr revIDLastSave="0" documentId="13_ncr:1_{7A3ADB50-13FE-4E83-8569-EA79048177E1}" xr6:coauthVersionLast="47" xr6:coauthVersionMax="47" xr10:uidLastSave="{00000000-0000-0000-0000-000000000000}"/>
  <bookViews>
    <workbookView xWindow="0" yWindow="2242" windowWidth="15390" windowHeight="9533" firstSheet="4" activeTab="7" xr2:uid="{00000000-000D-0000-FFFF-FFFF00000000}"/>
  </bookViews>
  <sheets>
    <sheet name="List of inspection " sheetId="31" r:id="rId1"/>
    <sheet name="Inspection Request" sheetId="1" r:id="rId2"/>
    <sheet name="Cons' Inspection" sheetId="2" r:id="rId3"/>
    <sheet name="Top soil removal" sheetId="29" r:id="rId4"/>
    <sheet name="Back filling &amp; Excavation" sheetId="30" r:id="rId5"/>
    <sheet name="Soil leveling" sheetId="23" r:id="rId6"/>
    <sheet name="Density of soil test (Cylinder)" sheetId="25" r:id="rId7"/>
    <sheet name="Density of soil test (Sandcone)" sheetId="2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0" localSheetId="0">#REF!</definedName>
    <definedName name="\0">#REF!</definedName>
    <definedName name="\z" localSheetId="0">#REF!</definedName>
    <definedName name="\z">#REF!</definedName>
    <definedName name="____dam24">[1]GIAVLIEU!$M$51</definedName>
    <definedName name="___dam24">[1]GIAVLIEU!$M$51</definedName>
    <definedName name="__CON1" localSheetId="0">#REF!</definedName>
    <definedName name="__CON1">#REF!</definedName>
    <definedName name="__CON2" localSheetId="0">#REF!</definedName>
    <definedName name="__CON2">#REF!</definedName>
    <definedName name="__dam24">[1]GIAVLIEU!$M$51</definedName>
    <definedName name="__NET2" localSheetId="0">#REF!</definedName>
    <definedName name="__NET2">#REF!</definedName>
    <definedName name="_0" localSheetId="0">#REF!</definedName>
    <definedName name="_0">#REF!</definedName>
    <definedName name="_1" localSheetId="0">#REF!</definedName>
    <definedName name="_1">#REF!</definedName>
    <definedName name="_2" localSheetId="0">#REF!</definedName>
    <definedName name="_2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dam24" localSheetId="0">[2]GIAVLIEU!$M$51</definedName>
    <definedName name="_dam24">[1]GIAVLIEU!$M$51</definedName>
    <definedName name="_Fill" localSheetId="0" hidden="1">#REF!</definedName>
    <definedName name="_Fill" hidden="1">#REF!</definedName>
    <definedName name="_xlnm._FilterDatabase" localSheetId="0" hidden="1">'List of inspection '!$A$6:$O$60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z" localSheetId="0">#REF!</definedName>
    <definedName name="_z">#REF!</definedName>
    <definedName name="A" localSheetId="0">#REF!</definedName>
    <definedName name="A">#REF!</definedName>
    <definedName name="a277Print_Titles" localSheetId="0">#REF!</definedName>
    <definedName name="a277Print_Titles">#REF!</definedName>
    <definedName name="AAA" localSheetId="0">'[3]MTL$-INTER'!#REF!</definedName>
    <definedName name="AAA">'[4]MTL$-INTER'!#REF!</definedName>
    <definedName name="B" localSheetId="0">#REF!</definedName>
    <definedName name="B">#REF!</definedName>
    <definedName name="BANG" localSheetId="0">'List of inspection '!#REF!</definedName>
    <definedName name="BANG">[5]DS!$A$3:$G$199</definedName>
    <definedName name="Bang_cly" localSheetId="0">#REF!</definedName>
    <definedName name="Bang_cly">#REF!</definedName>
    <definedName name="Bang_CVC" localSheetId="0">#REF!</definedName>
    <definedName name="Bang_CVC">#REF!</definedName>
    <definedName name="bang_gia" localSheetId="0">#REF!</definedName>
    <definedName name="bang_gia">#REF!</definedName>
    <definedName name="Bang_travl" localSheetId="0">#REF!</definedName>
    <definedName name="Bang_travl">#REF!</definedName>
    <definedName name="BOQ" localSheetId="0">#REF!</definedName>
    <definedName name="BOQ">#REF!</definedName>
    <definedName name="BVCISUMMARY" localSheetId="0">#REF!</definedName>
    <definedName name="BVCISUMMARY">#REF!</definedName>
    <definedName name="CategoryList">#REF!</definedName>
    <definedName name="cfk" localSheetId="0">#REF!</definedName>
    <definedName name="cfk">#REF!</definedName>
    <definedName name="Chi_tieát_phi" localSheetId="0">#REF!</definedName>
    <definedName name="Chi_tieát_phi">#REF!</definedName>
    <definedName name="Co" localSheetId="0">#REF!</definedName>
    <definedName name="Co">#REF!</definedName>
    <definedName name="COAT" localSheetId="0">#REF!</definedName>
    <definedName name="COAT">#REF!</definedName>
    <definedName name="ColumnTitle1">#REF!</definedName>
    <definedName name="ColumnTitle2">#REF!</definedName>
    <definedName name="COMMON" localSheetId="0">#REF!</definedName>
    <definedName name="COMMON">#REF!</definedName>
    <definedName name="CON_EQP_COS" localSheetId="0">#REF!</definedName>
    <definedName name="CON_EQP_COS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VER" localSheetId="0">#REF!</definedName>
    <definedName name="COVER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tiep" localSheetId="0">#REF!</definedName>
    <definedName name="ctiep">#REF!</definedName>
    <definedName name="CU_LY" localSheetId="0">#REF!</definedName>
    <definedName name="CU_LY">#REF!</definedName>
    <definedName name="cuoc_vc" localSheetId="0">#REF!</definedName>
    <definedName name="cuoc_vc">#REF!</definedName>
    <definedName name="_xlnm.Database" localSheetId="0">#REF!</definedName>
    <definedName name="_xlnm.Database">#REF!</definedName>
    <definedName name="den_bu" localSheetId="0">#REF!</definedName>
    <definedName name="den_bu">#REF!</definedName>
    <definedName name="df" localSheetId="0">#REF!</definedName>
    <definedName name="df">#REF!</definedName>
    <definedName name="DG" localSheetId="0">#REF!</definedName>
    <definedName name="DG">#REF!</definedName>
    <definedName name="DGCTI592" localSheetId="0">#REF!</definedName>
    <definedName name="DGCTI592">#REF!</definedName>
    <definedName name="DSUMDATA" localSheetId="0">#REF!</definedName>
    <definedName name="DSUMDATA">#REF!</definedName>
    <definedName name="EmployeeList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ExtraCredit">#REF!</definedName>
    <definedName name="_xlnm.Extract" localSheetId="0">#REF!</definedName>
    <definedName name="_xlnm.Extract">#REF!</definedName>
    <definedName name="FlagPercent">#REF!</definedName>
    <definedName name="FP" localSheetId="0">#REF!</definedName>
    <definedName name="FP">#REF!</definedName>
    <definedName name="Fruit">#REF!</definedName>
    <definedName name="FS" localSheetId="0">#REF!</definedName>
    <definedName name="FS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o" localSheetId="0">[2]GIAVLIEU!$M$70</definedName>
    <definedName name="go">[1]GIAVLIEU!$M$70</definedName>
    <definedName name="goi" localSheetId="0">[2]GIAVLIEU!$M$67</definedName>
    <definedName name="goi">[1]GIAVLIEU!$M$67</definedName>
    <definedName name="h" localSheetId="0" hidden="1">{"'Sheet1'!$L$16"}</definedName>
    <definedName name="h" hidden="1">{"'Sheet1'!$L$16"}</definedName>
    <definedName name="hien" localSheetId="0">#REF!</definedName>
    <definedName name="hien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 localSheetId="0">#REF!</definedName>
    <definedName name="HS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I" localSheetId="0">#REF!</definedName>
    <definedName name="I">#REF!</definedName>
    <definedName name="IDLAB_COST" localSheetId="0">#REF!</definedName>
    <definedName name="IDLAB_COST">#REF!</definedName>
    <definedName name="INDMANP" localSheetId="0">#REF!</definedName>
    <definedName name="INDMANP">#REF!</definedName>
    <definedName name="IO" localSheetId="0">#REF!</definedName>
    <definedName name="IO">#REF!</definedName>
    <definedName name="Items">#REF!</definedName>
    <definedName name="j356C8" localSheetId="0">#REF!</definedName>
    <definedName name="j356C8">#REF!</definedName>
    <definedName name="kcong" localSheetId="0">#REF!</definedName>
    <definedName name="kcong">#REF!</definedName>
    <definedName name="Kiem_tra_trung_ten" localSheetId="0">#REF!</definedName>
    <definedName name="Kiem_tra_trung_ten">#REF!</definedName>
    <definedName name="LI">[6]TH1!$1:$1048576</definedName>
    <definedName name="m" localSheetId="0">#REF!</definedName>
    <definedName name="m">#REF!</definedName>
    <definedName name="MAJ_CON_EQP" localSheetId="0">#REF!</definedName>
    <definedName name="MAJ_CON_EQP">#REF!</definedName>
    <definedName name="MAT" localSheetId="0">#REF!</definedName>
    <definedName name="MAT">#REF!</definedName>
    <definedName name="me" localSheetId="0">#REF!</definedName>
    <definedName name="me">#REF!</definedName>
    <definedName name="Meat">#REF!</definedName>
    <definedName name="MF" localSheetId="0">#REF!</definedName>
    <definedName name="MF">#REF!</definedName>
    <definedName name="MG_A" localSheetId="0">#REF!</definedName>
    <definedName name="MG_A">#REF!</definedName>
    <definedName name="MoreFruit">#REF!</definedName>
    <definedName name="MoreItem">#REF!</definedName>
    <definedName name="MoreItems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H" localSheetId="0">#REF!</definedName>
    <definedName name="NH">#REF!</definedName>
    <definedName name="NHot" localSheetId="0">#REF!</definedName>
    <definedName name="NHot">#REF!</definedName>
    <definedName name="No" localSheetId="0">#REF!</definedName>
    <definedName name="No">#REF!</definedName>
    <definedName name="P" localSheetId="0">#REF!</definedName>
    <definedName name="P">#REF!</definedName>
    <definedName name="PA" localSheetId="0">#REF!</definedName>
    <definedName name="PA">#REF!</definedName>
    <definedName name="PEJM" localSheetId="0">#REF!</definedName>
    <definedName name="PEJM">#REF!</definedName>
    <definedName name="PF" localSheetId="0">#REF!</definedName>
    <definedName name="PF">#REF!</definedName>
    <definedName name="PM" localSheetId="0">[7]IBASE!$AH$16:$AV$110</definedName>
    <definedName name="PM">[8]IBASE!$AH$16:$AV$110</definedName>
    <definedName name="_xlnm.Print_Area" localSheetId="4">'Back filling &amp; Excavation'!$A$1:$L$46</definedName>
    <definedName name="_xlnm.Print_Area" localSheetId="2">'Cons'' Inspection'!$A$1:$U$67</definedName>
    <definedName name="_xlnm.Print_Area" localSheetId="6">'Density of soil test (Cylinder)'!$A$1:$P$38</definedName>
    <definedName name="_xlnm.Print_Area" localSheetId="7">'Density of soil test (Sandcone)'!$A$1:$R$40</definedName>
    <definedName name="_xlnm.Print_Area" localSheetId="1">'Inspection Request'!$A$1:$R$60</definedName>
    <definedName name="_xlnm.Print_Area" localSheetId="0">'List of inspection '!$A$1:$O$31</definedName>
    <definedName name="_xlnm.Print_Area" localSheetId="5">'Soil leveling'!$A$1:$AB$35</definedName>
    <definedName name="_xlnm.Print_Area" localSheetId="3">'Top soil removal'!$A$1:$J$43</definedName>
    <definedName name="_xlnm.Print_Area">#REF!</definedName>
    <definedName name="Print_Area_MI" localSheetId="0">[9]ESTI.!$A$1:$U$52</definedName>
    <definedName name="Print_Area_MI">[10]ESTI.!$A$1:$U$52</definedName>
    <definedName name="_xlnm.Print_Titles" localSheetId="4">'Back filling &amp; Excavation'!$6:$6</definedName>
    <definedName name="_xlnm.Print_Titles" localSheetId="0">'List of inspection '!$1:$6</definedName>
    <definedName name="_xlnm.Print_Titles" localSheetId="3">'Top soil removal'!$6:$6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POSAL" localSheetId="0">#REF!</definedName>
    <definedName name="PROPOSAL">#REF!</definedName>
    <definedName name="PT_Duong" localSheetId="0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 localSheetId="0">#REF!</definedName>
    <definedName name="ptdg_cong">#REF!</definedName>
    <definedName name="ptdg_duong" localSheetId="0">#REF!</definedName>
    <definedName name="ptdg_duong">#REF!</definedName>
    <definedName name="rownum">#REF!</definedName>
    <definedName name="RT" localSheetId="0">#REF!</definedName>
    <definedName name="RT">#REF!</definedName>
    <definedName name="SB" localSheetId="0">[7]IBASE!$AH$7:$AL$14</definedName>
    <definedName name="SB">[8]IBASE!$AH$7:$AL$14</definedName>
    <definedName name="SL" localSheetId="0">#REF!</definedName>
    <definedName name="SL">#REF!</definedName>
    <definedName name="SORT" localSheetId="0">#REF!</definedName>
    <definedName name="SORT">#REF!</definedName>
    <definedName name="SORT_AREA" localSheetId="0">'[9]DI-ESTI'!$A$8:$R$489</definedName>
    <definedName name="SORT_AREA">'[10]DI-ESTI'!$A$8:$R$489</definedName>
    <definedName name="SP" localSheetId="0">#REF!</definedName>
    <definedName name="SP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M" localSheetId="0">#REF!,#REF!</definedName>
    <definedName name="SUM">#REF!,#REF!</definedName>
    <definedName name="SUMExtraCredit">#REF!</definedName>
    <definedName name="SUMIF">#REF!</definedName>
    <definedName name="SUMIFExtraCredit">#REF!</definedName>
    <definedName name="SUMMARY" localSheetId="0">#REF!</definedName>
    <definedName name="SUMMARY">#REF!</definedName>
    <definedName name="T" localSheetId="0">#REF!</definedName>
    <definedName name="t">#REF!</definedName>
    <definedName name="Tax" localSheetId="0">#REF!</definedName>
    <definedName name="Tax">#REF!</definedName>
    <definedName name="TaxTV">10%</definedName>
    <definedName name="TaxXL">5%</definedName>
    <definedName name="theph" localSheetId="0">[2]GIAVLIEU!$M$41</definedName>
    <definedName name="theph">[1]GIAVLIEU!$M$41</definedName>
    <definedName name="THK" localSheetId="0">#REF!</definedName>
    <definedName name="THK">#REF!</definedName>
    <definedName name="Tien" localSheetId="0">#REF!</definedName>
    <definedName name="Tien">#REF!</definedName>
    <definedName name="Tim_lan_xuat_hien" localSheetId="0">#REF!</definedName>
    <definedName name="Tim_lan_xuat_hien">#REF!</definedName>
    <definedName name="tim_xuat_hien" localSheetId="0">#REF!</definedName>
    <definedName name="tim_xuat_hien">#REF!</definedName>
    <definedName name="TK">[6]TK!$B$6:$T$46</definedName>
    <definedName name="Total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tim_hang_mucPT_trung" localSheetId="0">#REF!</definedName>
    <definedName name="Tra_tim_hang_mucPT_trung">#REF!</definedName>
    <definedName name="TRA_VAT_LIEU" localSheetId="0">#REF!</definedName>
    <definedName name="TRA_VAT_LIEU">#REF!</definedName>
    <definedName name="TRA_VL" localSheetId="0">#REF!</definedName>
    <definedName name="TRA_VL">#REF!</definedName>
    <definedName name="TRAVL" localSheetId="0">#REF!</definedName>
    <definedName name="TRAVL">#REF!</definedName>
    <definedName name="tthi" localSheetId="0">#REF!</definedName>
    <definedName name="tthi">#REF!</definedName>
    <definedName name="ty_le" localSheetId="0">#REF!</definedName>
    <definedName name="ty_le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UP" localSheetId="0">#REF!,#REF!,#REF!,#REF!,#REF!,#REF!,#REF!,#REF!,#REF!,#REF!,#REF!</definedName>
    <definedName name="UP">#REF!,#REF!,#REF!,#REF!,#REF!,#REF!,#REF!,#REF!,#REF!,#REF!,#REF!</definedName>
    <definedName name="usd" localSheetId="0">[11]SUMMARY!$I$16</definedName>
    <definedName name="usd">[12]SUMMARY!$I$16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W" localSheetId="0">#REF!</definedName>
    <definedName name="W">#REF!</definedName>
    <definedName name="X" localSheetId="0">#REF!</definedName>
    <definedName name="X">#REF!</definedName>
    <definedName name="xh" localSheetId="0">#REF!</definedName>
    <definedName name="xh">#REF!</definedName>
    <definedName name="xl" localSheetId="0">#REF!</definedName>
    <definedName name="xl">#REF!</definedName>
    <definedName name="xlc" localSheetId="0">#REF!</definedName>
    <definedName name="xlc">#REF!</definedName>
    <definedName name="xlk" localSheetId="0">#REF!</definedName>
    <definedName name="xlk">#REF!</definedName>
    <definedName name="xn" localSheetId="0">#REF!</definedName>
    <definedName name="xn">#REF!</definedName>
    <definedName name="ZYX" localSheetId="0">#REF!</definedName>
    <definedName name="ZYX">#REF!</definedName>
    <definedName name="zz" localSheetId="0" hidden="1">{"'Sheet1'!$L$16"}</definedName>
    <definedName name="zz" hidden="1">{"'Sheet1'!$L$16"}</definedName>
    <definedName name="ZZZ" localSheetId="0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6" l="1"/>
  <c r="P20" i="26"/>
  <c r="Q6" i="26"/>
  <c r="Q7" i="26"/>
  <c r="F29" i="2" l="1"/>
  <c r="F13" i="2"/>
  <c r="F10" i="2"/>
  <c r="F26" i="1" l="1"/>
  <c r="F30" i="2" s="1"/>
  <c r="E8" i="31"/>
  <c r="I8" i="31" s="1"/>
  <c r="A4" i="26" l="1"/>
  <c r="C19" i="2"/>
  <c r="Q5" i="26"/>
  <c r="C1" i="26"/>
  <c r="D16" i="2" l="1"/>
  <c r="AE8" i="31"/>
  <c r="F11" i="2" s="1"/>
  <c r="AD8" i="31"/>
  <c r="F12" i="2" s="1"/>
  <c r="AB8" i="31"/>
  <c r="K51" i="2" s="1"/>
  <c r="Z8" i="31"/>
  <c r="K38" i="2" s="1"/>
  <c r="Y8" i="31"/>
  <c r="B6" i="23" s="1"/>
  <c r="X8" i="31"/>
  <c r="K37" i="2" s="1"/>
  <c r="S8" i="31"/>
  <c r="N4" i="1" s="1"/>
  <c r="T8" i="31"/>
  <c r="A6" i="2" s="1"/>
  <c r="V8" i="31"/>
  <c r="G8" i="23" s="1"/>
  <c r="P25" i="26"/>
  <c r="F13" i="1"/>
  <c r="F28" i="1" s="1"/>
  <c r="F10" i="1"/>
  <c r="F23" i="1" s="1"/>
  <c r="F17" i="2" s="1"/>
  <c r="F31" i="2" s="1"/>
  <c r="F12" i="1" l="1"/>
  <c r="B8" i="23"/>
  <c r="B7" i="23"/>
  <c r="R37" i="2"/>
  <c r="D21" i="1"/>
  <c r="B1" i="23"/>
  <c r="Q1" i="23" s="1"/>
  <c r="F27" i="1"/>
  <c r="F11" i="1"/>
  <c r="F39" i="26" l="1"/>
  <c r="R8" i="31" l="1"/>
  <c r="A6" i="1" s="1"/>
  <c r="W8" i="31"/>
  <c r="K8" i="31"/>
  <c r="U8" i="31"/>
  <c r="B5" i="31"/>
  <c r="B2" i="31"/>
  <c r="H30" i="2" l="1"/>
  <c r="H25" i="1"/>
  <c r="H26" i="1" s="1"/>
  <c r="H29" i="2"/>
  <c r="K4" i="2"/>
  <c r="M8" i="31"/>
  <c r="AC8" i="31" s="1"/>
  <c r="R51" i="2" s="1"/>
  <c r="AA8" i="31"/>
  <c r="R38" i="2" s="1"/>
  <c r="B9" i="23"/>
  <c r="F22" i="1"/>
  <c r="F16" i="2" s="1"/>
  <c r="P24" i="25"/>
  <c r="O24" i="25"/>
  <c r="N24" i="25"/>
  <c r="P21" i="26" l="1"/>
  <c r="P26" i="26" l="1"/>
  <c r="P14" i="26"/>
  <c r="P28" i="26" s="1"/>
  <c r="P13" i="26"/>
  <c r="P27" i="26"/>
  <c r="P18" i="26"/>
  <c r="K41" i="30" l="1"/>
  <c r="K46" i="30" s="1"/>
  <c r="G39" i="30"/>
  <c r="E39" i="30"/>
  <c r="D39" i="30"/>
  <c r="C39" i="30"/>
  <c r="B39" i="30"/>
  <c r="G38" i="30"/>
  <c r="E38" i="30"/>
  <c r="D38" i="30"/>
  <c r="C38" i="30"/>
  <c r="B38" i="30"/>
  <c r="G37" i="30"/>
  <c r="E37" i="30"/>
  <c r="D37" i="30"/>
  <c r="C37" i="30"/>
  <c r="B37" i="30"/>
  <c r="F37" i="30" s="1"/>
  <c r="G36" i="30"/>
  <c r="E36" i="30"/>
  <c r="D36" i="30"/>
  <c r="C36" i="30"/>
  <c r="B36" i="30"/>
  <c r="G35" i="30"/>
  <c r="E35" i="30"/>
  <c r="D35" i="30"/>
  <c r="C35" i="30"/>
  <c r="B35" i="30"/>
  <c r="G34" i="30"/>
  <c r="E34" i="30"/>
  <c r="D34" i="30"/>
  <c r="C34" i="30"/>
  <c r="B34" i="30"/>
  <c r="G33" i="30"/>
  <c r="E33" i="30"/>
  <c r="D33" i="30"/>
  <c r="C33" i="30"/>
  <c r="B33" i="30"/>
  <c r="F33" i="30" s="1"/>
  <c r="G32" i="30"/>
  <c r="E32" i="30"/>
  <c r="D32" i="30"/>
  <c r="C32" i="30"/>
  <c r="B32" i="30"/>
  <c r="G31" i="30"/>
  <c r="E31" i="30"/>
  <c r="D31" i="30"/>
  <c r="C31" i="30"/>
  <c r="B31" i="30"/>
  <c r="G30" i="30"/>
  <c r="E30" i="30"/>
  <c r="D30" i="30"/>
  <c r="C30" i="30"/>
  <c r="B30" i="30"/>
  <c r="G29" i="30"/>
  <c r="E29" i="30"/>
  <c r="D29" i="30"/>
  <c r="C29" i="30"/>
  <c r="B29" i="30"/>
  <c r="F29" i="30" s="1"/>
  <c r="G28" i="30"/>
  <c r="E28" i="30"/>
  <c r="D28" i="30"/>
  <c r="C28" i="30"/>
  <c r="B28" i="30"/>
  <c r="G27" i="30"/>
  <c r="E27" i="30"/>
  <c r="D27" i="30"/>
  <c r="C27" i="30"/>
  <c r="B27" i="30"/>
  <c r="G26" i="30"/>
  <c r="E26" i="30"/>
  <c r="D26" i="30"/>
  <c r="C26" i="30"/>
  <c r="B26" i="30"/>
  <c r="G25" i="30"/>
  <c r="E25" i="30"/>
  <c r="D25" i="30"/>
  <c r="C25" i="30"/>
  <c r="B25" i="30"/>
  <c r="F25" i="30" s="1"/>
  <c r="G24" i="30"/>
  <c r="E24" i="30"/>
  <c r="D24" i="30"/>
  <c r="C24" i="30"/>
  <c r="B24" i="30"/>
  <c r="G23" i="30"/>
  <c r="E23" i="30"/>
  <c r="D23" i="30"/>
  <c r="C23" i="30"/>
  <c r="B23" i="30"/>
  <c r="G22" i="30"/>
  <c r="E22" i="30"/>
  <c r="D22" i="30"/>
  <c r="C22" i="30"/>
  <c r="B22" i="30"/>
  <c r="G21" i="30"/>
  <c r="E21" i="30"/>
  <c r="D21" i="30"/>
  <c r="C21" i="30"/>
  <c r="B21" i="30"/>
  <c r="F21" i="30" s="1"/>
  <c r="G20" i="30"/>
  <c r="E20" i="30"/>
  <c r="D20" i="30"/>
  <c r="C20" i="30"/>
  <c r="B20" i="30"/>
  <c r="G19" i="30"/>
  <c r="E19" i="30"/>
  <c r="D19" i="30"/>
  <c r="C19" i="30"/>
  <c r="B19" i="30"/>
  <c r="G18" i="30"/>
  <c r="E18" i="30"/>
  <c r="D18" i="30"/>
  <c r="C18" i="30"/>
  <c r="B18" i="30"/>
  <c r="G17" i="30"/>
  <c r="E17" i="30"/>
  <c r="D17" i="30"/>
  <c r="C17" i="30"/>
  <c r="B17" i="30"/>
  <c r="F17" i="30" s="1"/>
  <c r="G16" i="30"/>
  <c r="E16" i="30"/>
  <c r="D16" i="30"/>
  <c r="C16" i="30"/>
  <c r="B16" i="30"/>
  <c r="G15" i="30"/>
  <c r="E15" i="30"/>
  <c r="D15" i="30"/>
  <c r="C15" i="30"/>
  <c r="B15" i="30"/>
  <c r="G14" i="30"/>
  <c r="E14" i="30"/>
  <c r="D14" i="30"/>
  <c r="C14" i="30"/>
  <c r="B14" i="30"/>
  <c r="G13" i="30"/>
  <c r="E13" i="30"/>
  <c r="D13" i="30"/>
  <c r="C13" i="30"/>
  <c r="B13" i="30"/>
  <c r="F13" i="30" s="1"/>
  <c r="G12" i="30"/>
  <c r="E12" i="30"/>
  <c r="D12" i="30"/>
  <c r="C12" i="30"/>
  <c r="B12" i="30"/>
  <c r="G11" i="30"/>
  <c r="E11" i="30"/>
  <c r="D11" i="30"/>
  <c r="C11" i="30"/>
  <c r="B11" i="30"/>
  <c r="G10" i="30"/>
  <c r="E10" i="30"/>
  <c r="D10" i="30"/>
  <c r="C10" i="30"/>
  <c r="B10" i="30"/>
  <c r="G9" i="30"/>
  <c r="E9" i="30"/>
  <c r="D9" i="30"/>
  <c r="C9" i="30"/>
  <c r="B9" i="30"/>
  <c r="F9" i="30" s="1"/>
  <c r="G8" i="30"/>
  <c r="E8" i="30"/>
  <c r="D8" i="30"/>
  <c r="B8" i="30"/>
  <c r="I41" i="29"/>
  <c r="I43" i="29" s="1"/>
  <c r="J39" i="29"/>
  <c r="G39" i="29"/>
  <c r="F39" i="29"/>
  <c r="J38" i="29"/>
  <c r="G38" i="29"/>
  <c r="F38" i="29"/>
  <c r="J37" i="29"/>
  <c r="G37" i="29"/>
  <c r="F37" i="29"/>
  <c r="J36" i="29"/>
  <c r="G36" i="29"/>
  <c r="F36" i="29"/>
  <c r="J35" i="29"/>
  <c r="G35" i="29"/>
  <c r="F35" i="29"/>
  <c r="J34" i="29"/>
  <c r="G34" i="29"/>
  <c r="F34" i="29"/>
  <c r="J33" i="29"/>
  <c r="G33" i="29"/>
  <c r="F33" i="29"/>
  <c r="J32" i="29"/>
  <c r="G32" i="29"/>
  <c r="F32" i="29"/>
  <c r="J31" i="29"/>
  <c r="G31" i="29"/>
  <c r="F31" i="29"/>
  <c r="J30" i="29"/>
  <c r="G30" i="29"/>
  <c r="F30" i="29"/>
  <c r="J29" i="29"/>
  <c r="G29" i="29"/>
  <c r="F29" i="29"/>
  <c r="J28" i="29"/>
  <c r="G28" i="29"/>
  <c r="F28" i="29"/>
  <c r="J27" i="29"/>
  <c r="G27" i="29"/>
  <c r="F27" i="29"/>
  <c r="J26" i="29"/>
  <c r="G26" i="29"/>
  <c r="F26" i="29"/>
  <c r="J25" i="29"/>
  <c r="G25" i="29"/>
  <c r="F25" i="29"/>
  <c r="J24" i="29"/>
  <c r="G24" i="29"/>
  <c r="F24" i="29"/>
  <c r="J23" i="29"/>
  <c r="G23" i="29"/>
  <c r="F23" i="29"/>
  <c r="J22" i="29"/>
  <c r="G22" i="29"/>
  <c r="F22" i="29"/>
  <c r="J21" i="29"/>
  <c r="G21" i="29"/>
  <c r="F21" i="29"/>
  <c r="J20" i="29"/>
  <c r="G20" i="29"/>
  <c r="F20" i="29"/>
  <c r="J19" i="29"/>
  <c r="G19" i="29"/>
  <c r="F19" i="29"/>
  <c r="J18" i="29"/>
  <c r="G18" i="29"/>
  <c r="F18" i="29"/>
  <c r="J17" i="29"/>
  <c r="G17" i="29"/>
  <c r="F17" i="29"/>
  <c r="J16" i="29"/>
  <c r="G16" i="29"/>
  <c r="F16" i="29"/>
  <c r="J15" i="29"/>
  <c r="G15" i="29"/>
  <c r="F15" i="29"/>
  <c r="J14" i="29"/>
  <c r="G14" i="29"/>
  <c r="F14" i="29"/>
  <c r="J13" i="29"/>
  <c r="G13" i="29"/>
  <c r="F13" i="29"/>
  <c r="J12" i="29"/>
  <c r="G12" i="29"/>
  <c r="F12" i="29"/>
  <c r="J11" i="29"/>
  <c r="G11" i="29"/>
  <c r="F11" i="29"/>
  <c r="J10" i="29"/>
  <c r="G10" i="29"/>
  <c r="F10" i="29"/>
  <c r="J9" i="29"/>
  <c r="G9" i="29"/>
  <c r="F9" i="29"/>
  <c r="J8" i="29"/>
  <c r="G8" i="29"/>
  <c r="C8" i="29"/>
  <c r="F8" i="29" s="1"/>
  <c r="C8" i="30" l="1"/>
  <c r="F10" i="30"/>
  <c r="F14" i="30"/>
  <c r="F18" i="30"/>
  <c r="I18" i="30" s="1"/>
  <c r="F22" i="30"/>
  <c r="F26" i="30"/>
  <c r="F30" i="30"/>
  <c r="F34" i="30"/>
  <c r="M35" i="30" s="1"/>
  <c r="F38" i="30"/>
  <c r="I42" i="29"/>
  <c r="F11" i="30"/>
  <c r="F15" i="30"/>
  <c r="H15" i="30" s="1"/>
  <c r="F19" i="30"/>
  <c r="F23" i="30"/>
  <c r="F27" i="30"/>
  <c r="F31" i="30"/>
  <c r="I31" i="30" s="1"/>
  <c r="L31" i="30" s="1"/>
  <c r="F35" i="30"/>
  <c r="F39" i="30"/>
  <c r="F8" i="30"/>
  <c r="F12" i="30"/>
  <c r="H12" i="30" s="1"/>
  <c r="F16" i="30"/>
  <c r="F20" i="30"/>
  <c r="F24" i="30"/>
  <c r="F28" i="30"/>
  <c r="I28" i="30" s="1"/>
  <c r="L28" i="30" s="1"/>
  <c r="F32" i="30"/>
  <c r="F36" i="30"/>
  <c r="I9" i="30"/>
  <c r="H9" i="30"/>
  <c r="K9" i="30" s="1"/>
  <c r="I17" i="30"/>
  <c r="H17" i="30"/>
  <c r="K17" i="30" s="1"/>
  <c r="I25" i="30"/>
  <c r="H25" i="30"/>
  <c r="K25" i="30" s="1"/>
  <c r="I33" i="30"/>
  <c r="H33" i="30"/>
  <c r="K33" i="30" s="1"/>
  <c r="I14" i="30"/>
  <c r="L14" i="30" s="1"/>
  <c r="H14" i="30"/>
  <c r="I13" i="30"/>
  <c r="L13" i="30" s="1"/>
  <c r="H13" i="30"/>
  <c r="I21" i="30"/>
  <c r="L21" i="30" s="1"/>
  <c r="H21" i="30"/>
  <c r="I29" i="30"/>
  <c r="L29" i="30" s="1"/>
  <c r="H29" i="30"/>
  <c r="H37" i="30"/>
  <c r="I37" i="30"/>
  <c r="L37" i="30" s="1"/>
  <c r="I10" i="30"/>
  <c r="H10" i="30"/>
  <c r="K10" i="30" s="1"/>
  <c r="H18" i="30"/>
  <c r="K18" i="30" s="1"/>
  <c r="I22" i="30"/>
  <c r="L22" i="30" s="1"/>
  <c r="H22" i="30"/>
  <c r="H26" i="30"/>
  <c r="K26" i="30" s="1"/>
  <c r="I26" i="30"/>
  <c r="H30" i="30"/>
  <c r="I30" i="30"/>
  <c r="L30" i="30" s="1"/>
  <c r="H34" i="30"/>
  <c r="K34" i="30" s="1"/>
  <c r="I38" i="30"/>
  <c r="L38" i="30" s="1"/>
  <c r="H38" i="30"/>
  <c r="H11" i="30"/>
  <c r="K11" i="30" s="1"/>
  <c r="I11" i="30"/>
  <c r="H19" i="30"/>
  <c r="K19" i="30" s="1"/>
  <c r="I19" i="30"/>
  <c r="I23" i="30"/>
  <c r="L23" i="30" s="1"/>
  <c r="H23" i="30"/>
  <c r="H27" i="30"/>
  <c r="K27" i="30" s="1"/>
  <c r="I27" i="30"/>
  <c r="I35" i="30"/>
  <c r="H35" i="30"/>
  <c r="K35" i="30" s="1"/>
  <c r="M33" i="30"/>
  <c r="H39" i="30"/>
  <c r="I39" i="30"/>
  <c r="L39" i="30" s="1"/>
  <c r="I8" i="30"/>
  <c r="H8" i="30"/>
  <c r="K8" i="30" s="1"/>
  <c r="I12" i="30"/>
  <c r="L12" i="30" s="1"/>
  <c r="H16" i="30"/>
  <c r="K16" i="30" s="1"/>
  <c r="I16" i="30"/>
  <c r="H20" i="30"/>
  <c r="I20" i="30"/>
  <c r="L20" i="30" s="1"/>
  <c r="I24" i="30"/>
  <c r="H24" i="30"/>
  <c r="K24" i="30" s="1"/>
  <c r="H28" i="30"/>
  <c r="I32" i="30"/>
  <c r="H32" i="30"/>
  <c r="K32" i="30" s="1"/>
  <c r="H36" i="30"/>
  <c r="I36" i="30"/>
  <c r="L36" i="30" s="1"/>
  <c r="M37" i="30" l="1"/>
  <c r="H31" i="30"/>
  <c r="I15" i="30"/>
  <c r="L15" i="30" s="1"/>
  <c r="K43" i="30" s="1"/>
  <c r="I34" i="30"/>
  <c r="K42" i="30"/>
  <c r="K44" i="30"/>
  <c r="K45" i="30" s="1"/>
  <c r="M22" i="30"/>
  <c r="B16" i="1" l="1"/>
  <c r="Q26" i="26" l="1"/>
  <c r="Q25" i="26"/>
  <c r="Q21" i="26"/>
  <c r="Q18" i="26"/>
  <c r="Q20" i="26" s="1"/>
  <c r="Q13" i="26"/>
  <c r="P18" i="25"/>
  <c r="O18" i="25"/>
  <c r="N18" i="25"/>
  <c r="P17" i="25"/>
  <c r="O17" i="25"/>
  <c r="N17" i="25"/>
  <c r="N20" i="25" s="1"/>
  <c r="P14" i="25"/>
  <c r="P16" i="25" s="1"/>
  <c r="O14" i="25"/>
  <c r="O16" i="25" s="1"/>
  <c r="N14" i="25"/>
  <c r="N16" i="25" s="1"/>
  <c r="N22" i="25" l="1"/>
  <c r="N23" i="25" s="1"/>
  <c r="N21" i="25"/>
  <c r="O20" i="25"/>
  <c r="O21" i="25" s="1"/>
  <c r="O22" i="25"/>
  <c r="O23" i="25" s="1"/>
  <c r="O25" i="25" s="1"/>
  <c r="Q27" i="26"/>
  <c r="Q14" i="26"/>
  <c r="Q28" i="26" s="1"/>
  <c r="P22" i="25"/>
  <c r="P20" i="25"/>
  <c r="N25" i="25"/>
  <c r="Q29" i="26" l="1"/>
  <c r="P23" i="25"/>
  <c r="P25" i="25" s="1"/>
  <c r="N26" i="25" s="1"/>
  <c r="P21" i="25"/>
  <c r="Q30" i="26"/>
  <c r="F4" i="31" l="1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 Ngoc Hiep</author>
  </authors>
  <commentList>
    <comment ref="C4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Huynh Ngoc Hiep:</t>
        </r>
        <r>
          <rPr>
            <sz val="9"/>
            <color indexed="81"/>
            <rFont val="Tahoma"/>
            <family val="2"/>
          </rPr>
          <t xml:space="preserve">
Choose by drop down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 Ngoc Hiep</author>
  </authors>
  <commentList>
    <comment ref="O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Huynh Ngoc Hiep:</t>
        </r>
        <r>
          <rPr>
            <sz val="9"/>
            <color indexed="81"/>
            <rFont val="Tahoma"/>
            <family val="2"/>
          </rPr>
          <t xml:space="preserve">
Result from LAB
</t>
        </r>
      </text>
    </comment>
    <comment ref="K2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Huynh Ngoc Hiep:</t>
        </r>
        <r>
          <rPr>
            <sz val="9"/>
            <color indexed="81"/>
            <rFont val="Tahoma"/>
            <family val="2"/>
          </rPr>
          <t xml:space="preserve">
Choose applicable standard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Huynh Ngoc Hiep</author>
  </authors>
  <commentList>
    <comment ref="Q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Huynh Ngoc Hiep:</t>
        </r>
        <r>
          <rPr>
            <sz val="9"/>
            <color indexed="81"/>
            <rFont val="Tahoma"/>
            <family val="2"/>
          </rPr>
          <t xml:space="preserve">
In LAB - GSL - 180119</t>
        </r>
      </text>
    </comment>
  </commentList>
</comments>
</file>

<file path=xl/sharedStrings.xml><?xml version="1.0" encoding="utf-8"?>
<sst xmlns="http://schemas.openxmlformats.org/spreadsheetml/2006/main" count="560" uniqueCount="358">
  <si>
    <t>Kingdom of Cambodia</t>
  </si>
  <si>
    <t>Nation, Religion, King</t>
  </si>
  <si>
    <t>CONSTRUCTION WORK INSPECTION REQUEST</t>
  </si>
  <si>
    <t>Project:</t>
  </si>
  <si>
    <t>Building:</t>
  </si>
  <si>
    <t>Item</t>
  </si>
  <si>
    <t>Respectfully addressed to:</t>
  </si>
  <si>
    <t>1. Subject:</t>
  </si>
  <si>
    <t>2. Inspection time:</t>
  </si>
  <si>
    <t xml:space="preserve">       </t>
  </si>
  <si>
    <t>Start:</t>
  </si>
  <si>
    <t>End:</t>
  </si>
  <si>
    <t>Received by</t>
  </si>
  <si>
    <t>Submit by</t>
  </si>
  <si>
    <t>Full name</t>
  </si>
  <si>
    <t>Date</t>
  </si>
  <si>
    <t>CONSTRUCTION WORK INSPECTION</t>
  </si>
  <si>
    <t>2.  Inspection members:</t>
  </si>
  <si>
    <t>+ Mr/Mrs:</t>
  </si>
  <si>
    <t>Position:</t>
  </si>
  <si>
    <t>3. Inspection time:</t>
  </si>
  <si>
    <t>4. Work done assessment:</t>
  </si>
  <si>
    <t>a) Documents attached as a basic for inspection:</t>
  </si>
  <si>
    <t>- Standards apply:</t>
  </si>
  <si>
    <t>- Contract No:</t>
  </si>
  <si>
    <t xml:space="preserve">- Approved method statement:  </t>
  </si>
  <si>
    <t>- Construction diary and other documents relate to inspecting subject.</t>
  </si>
  <si>
    <t>b) Construction work quality:</t>
  </si>
  <si>
    <t>o</t>
  </si>
  <si>
    <t>Accept, continue to carry out work.</t>
  </si>
  <si>
    <t xml:space="preserve">Accept, with conditions as attachment </t>
  </si>
  <si>
    <t>6. Inspection members:</t>
  </si>
  <si>
    <t>Inspection document include:</t>
  </si>
  <si>
    <t>Construction work inspection and additional document (if any).</t>
  </si>
  <si>
    <t>Documents attached as a basic for inspection.</t>
  </si>
  <si>
    <t xml:space="preserve">NOTE: </t>
  </si>
  <si>
    <t xml:space="preserve">PLEASE DON'T CHANGE THE FORMAT (BORDER - FONT -SIZE) AND CONTENTS </t>
  </si>
  <si>
    <t>WITHOUT ANY CONFIRM TO MANAGER</t>
  </si>
  <si>
    <t>:</t>
  </si>
  <si>
    <t>Building</t>
  </si>
  <si>
    <t>Location:</t>
  </si>
  <si>
    <t>SUB-CON</t>
  </si>
  <si>
    <t>Different</t>
  </si>
  <si>
    <t>%</t>
  </si>
  <si>
    <t>TAK ENG</t>
  </si>
  <si>
    <t>TAK SM/PM</t>
  </si>
  <si>
    <t>No.</t>
  </si>
  <si>
    <t>B</t>
  </si>
  <si>
    <t>C</t>
  </si>
  <si>
    <t>Please see datail in inspection sheet</t>
  </si>
  <si>
    <t>- Construction drawing approved by investors and approved modification in design</t>
  </si>
  <si>
    <t>KEY PLAN</t>
  </si>
  <si>
    <t>D</t>
  </si>
  <si>
    <t xml:space="preserve">Point </t>
  </si>
  <si>
    <t>Designed</t>
  </si>
  <si>
    <t>level (mm)</t>
  </si>
  <si>
    <t>(mm)</t>
  </si>
  <si>
    <t>- Soil leveling and compaction inspection sheet</t>
  </si>
  <si>
    <t>Judgment</t>
  </si>
  <si>
    <t xml:space="preserve">Actual </t>
  </si>
  <si>
    <t>SOIL LEVEL CHECKING REPORT</t>
  </si>
  <si>
    <t>TKVN ENG</t>
  </si>
  <si>
    <t>TCVN 447:2012</t>
  </si>
  <si>
    <t>SUB-CON:</t>
  </si>
  <si>
    <t>LOCATION</t>
  </si>
  <si>
    <t>PART: No</t>
  </si>
  <si>
    <t xml:space="preserve">Soil Application: Clay, </t>
  </si>
  <si>
    <t>LAYER</t>
  </si>
  <si>
    <t>LAYER-01</t>
  </si>
  <si>
    <t>LOCATION EXPLANATION</t>
  </si>
  <si>
    <t>PROCTOR TEST NO.</t>
  </si>
  <si>
    <t>TEST-1</t>
  </si>
  <si>
    <t>MARKING PART PLAN</t>
  </si>
  <si>
    <t>DATE OF TEST</t>
  </si>
  <si>
    <t>MAXIMUM DRY DENSITY(Ymdd) ( LAB)</t>
  </si>
  <si>
    <t>Khối lượng thể tích khô lớn nhất ( Xác định trong phòng thí nghiệm) TCN 135-2005 cohesive soils &amp; TCVN 8721 - 2012 (non-cohesive)</t>
  </si>
  <si>
    <t>OPTIMUM MOISTURE CONTENT(OMC)</t>
  </si>
  <si>
    <t>Độ ẩm tốt nhất (( Xác định trong phòng thí nghiệm): TCN 135-2005 cohesive soils &amp; TCVN 8721-2012 (non-cohesive soils)</t>
  </si>
  <si>
    <t>{BY STANDARD PROCTOR TEST (LAB)}</t>
  </si>
  <si>
    <t>S. NO.</t>
  </si>
  <si>
    <t>DESCRIPTION</t>
  </si>
  <si>
    <t>UNIT</t>
  </si>
  <si>
    <t>SAMPLE 1</t>
  </si>
  <si>
    <t>SAMPLE 2</t>
  </si>
  <si>
    <t>SAMPLE 3</t>
  </si>
  <si>
    <t>g</t>
  </si>
  <si>
    <t>Khối lượng dao</t>
  </si>
  <si>
    <t>Khối lượng dao + mẫu đất</t>
  </si>
  <si>
    <r>
      <t>cm</t>
    </r>
    <r>
      <rPr>
        <vertAlign val="superscript"/>
        <sz val="10"/>
        <rFont val="Arial Narrow"/>
        <family val="2"/>
      </rPr>
      <t>3</t>
    </r>
  </si>
  <si>
    <t>Thể tích dao vòng</t>
  </si>
  <si>
    <t>Khối lượng của mẫu đất</t>
  </si>
  <si>
    <t>WT OF SOIL +ALUMINUM BOX (M1)</t>
  </si>
  <si>
    <t>Khối lượng của mẫu đất + hộp nhôm</t>
  </si>
  <si>
    <t>WT OF DRYED SOIL +ALUMINUM BOX (M2)</t>
  </si>
  <si>
    <t>Khối lượng của mẫu đất đã sấy khô  + hộp nhôm</t>
  </si>
  <si>
    <r>
      <t>WT OF ALUMINUM BOX (M</t>
    </r>
    <r>
      <rPr>
        <vertAlign val="subscript"/>
        <sz val="10"/>
        <rFont val="Arial Narrow"/>
        <family val="2"/>
      </rPr>
      <t>B</t>
    </r>
    <r>
      <rPr>
        <sz val="10"/>
        <rFont val="Arial Narrow"/>
        <family val="2"/>
      </rPr>
      <t>)</t>
    </r>
  </si>
  <si>
    <t>Khối lượng của hộp nhôm</t>
  </si>
  <si>
    <t>MOISTURE CONTENT (W)</t>
  </si>
  <si>
    <t>Độ ẩm của mẫu đất  ( Theo tính toán)</t>
  </si>
  <si>
    <t>Độ ẩm của mẫu đất  ( Đo bằng dụng cụ đo độ ẩm)</t>
  </si>
  <si>
    <r>
      <t>g/cm</t>
    </r>
    <r>
      <rPr>
        <vertAlign val="superscript"/>
        <sz val="10"/>
        <rFont val="Arial Narrow"/>
        <family val="2"/>
      </rPr>
      <t>3</t>
    </r>
  </si>
  <si>
    <t>Khối lượng thể tích tự nhiên của đất thí nghiệm</t>
  </si>
  <si>
    <r>
      <t xml:space="preserve">DRY DENSITY: 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 Narrow"/>
        <family val="2"/>
      </rPr>
      <t>K</t>
    </r>
    <r>
      <rPr>
        <sz val="10"/>
        <rFont val="Arial Narrow"/>
        <family val="2"/>
      </rPr>
      <t>=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 Narrow"/>
        <family val="2"/>
      </rPr>
      <t>W</t>
    </r>
    <r>
      <rPr>
        <sz val="10"/>
        <rFont val="Arial Narrow"/>
        <family val="2"/>
      </rPr>
      <t>/(1+0.01W)</t>
    </r>
  </si>
  <si>
    <t>Khối lượng thể tích khô  của đất thí nghiệm</t>
  </si>
  <si>
    <t>MAXIMUM DRY DENSITY (MDD)</t>
  </si>
  <si>
    <t>Khối lượng thể tích khô lớn nhất ( Xác định trong phòng thí nghiệm)</t>
  </si>
  <si>
    <t>COMPACTION PERCENTAGE</t>
  </si>
  <si>
    <t>AVG. COMPACTION %</t>
  </si>
  <si>
    <t>Sub-Con Name</t>
  </si>
  <si>
    <t>CONCERN BY</t>
  </si>
  <si>
    <t>PREPARED BY</t>
  </si>
  <si>
    <t>APPROVED BY</t>
  </si>
  <si>
    <t>AS PER TCVN 4447:2012</t>
  </si>
  <si>
    <r>
      <t>Frequency:1 test/500m</t>
    </r>
    <r>
      <rPr>
        <vertAlign val="superscript"/>
        <sz val="10"/>
        <rFont val="Arial Narrow"/>
        <family val="2"/>
      </rPr>
      <t>2</t>
    </r>
    <r>
      <rPr>
        <sz val="10"/>
        <rFont val="Arial Narrow"/>
        <family val="2"/>
      </rPr>
      <t xml:space="preserve">  ~ 1000m</t>
    </r>
    <r>
      <rPr>
        <vertAlign val="superscript"/>
        <sz val="10"/>
        <rFont val="Arial Narrow"/>
        <family val="2"/>
      </rPr>
      <t xml:space="preserve">2  </t>
    </r>
    <r>
      <rPr>
        <sz val="10"/>
        <rFont val="Arial Narrow"/>
        <family val="2"/>
      </rPr>
      <t xml:space="preserve">                                                        </t>
    </r>
  </si>
  <si>
    <t>ENGINEER (SUB-CON)</t>
  </si>
  <si>
    <t xml:space="preserve">PART: </t>
  </si>
  <si>
    <t>FOUNDATION PIT</t>
  </si>
  <si>
    <t>LOCATION EXPLANATION: CAR PARKING AREA</t>
  </si>
  <si>
    <t>MAXIMUM DRY DENSITY(Ymdd) (LAB)</t>
  </si>
  <si>
    <t>WT OF SOIL + TRAY</t>
  </si>
  <si>
    <t>Mw</t>
  </si>
  <si>
    <t>Khối lượng mẫu ướt và khay</t>
  </si>
  <si>
    <t xml:space="preserve">WT OF TRAY </t>
  </si>
  <si>
    <t>Khối lượng của khay</t>
  </si>
  <si>
    <t>Khối lượng của mẫu ướt</t>
  </si>
  <si>
    <t>SAND &amp; TOOL
 FOR TESTING</t>
  </si>
  <si>
    <t>WT OF SAND + TOOL ( BEFORE TEST):"A"</t>
  </si>
  <si>
    <t>A</t>
  </si>
  <si>
    <t>(g)</t>
  </si>
  <si>
    <t>Khối lượng của cát và bộ dụng cụ trước khi thí nghiệm</t>
  </si>
  <si>
    <t>Khối lượng bộ phễu có chứa cát chuẩn trước khi thí nghiệm, g</t>
  </si>
  <si>
    <t>WT OF SAND + TOOL ( AFTER TEST): "B"</t>
  </si>
  <si>
    <t>Khối lượng của cát và bộ dụng cụ sau thí nghiệm</t>
  </si>
  <si>
    <t>WT OF SAND + CONE + PLATE: "C"</t>
  </si>
  <si>
    <t xml:space="preserve">Khối lượng cát trong cone + đế </t>
  </si>
  <si>
    <t>Khối lượng cát trong cone + đế + hố đào</t>
  </si>
  <si>
    <t>Khối lượng thể tích của cát</t>
  </si>
  <si>
    <t>Khối lượng của cát trong hố đào</t>
  </si>
  <si>
    <t>Vh</t>
  </si>
  <si>
    <t>(cm3)</t>
  </si>
  <si>
    <t>Thể tích hố đào</t>
  </si>
  <si>
    <t>MOISTURE 
CONTENT</t>
  </si>
  <si>
    <t>WT OF SAMPLE + TRAY "D"</t>
  </si>
  <si>
    <t>Khối lượng  mẫu ướt  và khay</t>
  </si>
  <si>
    <t>WT OF DRY SAMPLE + TRAY "E"</t>
  </si>
  <si>
    <t>E</t>
  </si>
  <si>
    <t>Khối lượng mẫu khô và khay</t>
  </si>
  <si>
    <t>WT OF TRAY "F"</t>
  </si>
  <si>
    <t>F</t>
  </si>
  <si>
    <t xml:space="preserve">WT OF DRY SAMPLE </t>
  </si>
  <si>
    <t xml:space="preserve">Khối lượng mẫu khô </t>
  </si>
  <si>
    <r>
      <t>MOISTURE CONTENT (W</t>
    </r>
    <r>
      <rPr>
        <vertAlign val="subscript"/>
        <sz val="10"/>
        <rFont val="Arial Narrow"/>
        <family val="2"/>
      </rPr>
      <t>tt</t>
    </r>
    <r>
      <rPr>
        <sz val="10"/>
        <rFont val="Arial Narrow"/>
        <family val="2"/>
      </rPr>
      <t>)</t>
    </r>
  </si>
  <si>
    <t>Wtt</t>
  </si>
  <si>
    <t>Đô ẩm của mẫu</t>
  </si>
  <si>
    <t>Khối lượng thể tích khô của mẫu trong hố đào</t>
  </si>
  <si>
    <t>Khối lượng thể tích khô</t>
  </si>
  <si>
    <t>COMPACTION "K"</t>
  </si>
  <si>
    <t>Hệ số đầm chặt</t>
  </si>
  <si>
    <t>DENSITY OF SAND ( APPENDIX B - 22 TCN 346-06)</t>
  </si>
  <si>
    <t>Xác đinh khối lượng thể tích của cát chuẩn</t>
  </si>
  <si>
    <t>SUB - CON</t>
  </si>
  <si>
    <t xml:space="preserve">WT of sand + cylinder/ Khối lượng thùng đong và cát </t>
  </si>
  <si>
    <r>
      <t>m</t>
    </r>
    <r>
      <rPr>
        <vertAlign val="subscript"/>
        <sz val="11"/>
        <color indexed="13"/>
        <rFont val="Arial Narrow"/>
        <family val="2"/>
      </rPr>
      <t>3</t>
    </r>
  </si>
  <si>
    <t>WT on cylinder</t>
  </si>
  <si>
    <r>
      <t>m</t>
    </r>
    <r>
      <rPr>
        <vertAlign val="subscript"/>
        <sz val="11"/>
        <color indexed="13"/>
        <rFont val="Arial Narrow"/>
        <family val="2"/>
      </rPr>
      <t>4</t>
    </r>
  </si>
  <si>
    <t>Voulume of cylinder</t>
  </si>
  <si>
    <r>
      <t>V</t>
    </r>
    <r>
      <rPr>
        <vertAlign val="subscript"/>
        <sz val="11"/>
        <color indexed="13"/>
        <rFont val="Arial Narrow"/>
        <family val="2"/>
      </rPr>
      <t>c</t>
    </r>
  </si>
  <si>
    <r>
      <t>cm</t>
    </r>
    <r>
      <rPr>
        <vertAlign val="superscript"/>
        <sz val="11"/>
        <color indexed="13"/>
        <rFont val="Arial Narrow"/>
        <family val="2"/>
      </rPr>
      <t>3</t>
    </r>
  </si>
  <si>
    <t>Density of sand ( 3 test times)</t>
  </si>
  <si>
    <r>
      <t>g/cm</t>
    </r>
    <r>
      <rPr>
        <vertAlign val="superscript"/>
        <sz val="11"/>
        <color indexed="13"/>
        <rFont val="Arial Narrow"/>
        <family val="2"/>
      </rPr>
      <t>3</t>
    </r>
  </si>
  <si>
    <t>FIELD DENSITY BY SAND CONE METHOD</t>
  </si>
  <si>
    <r>
      <t>Frequency: 1 Test/ 100m</t>
    </r>
    <r>
      <rPr>
        <vertAlign val="superscript"/>
        <sz val="9"/>
        <rFont val="Arial Narrow"/>
        <family val="2"/>
      </rPr>
      <t xml:space="preserve">2 
</t>
    </r>
    <r>
      <rPr>
        <sz val="9"/>
        <rFont val="Arial Narrow"/>
        <family val="2"/>
      </rPr>
      <t>TCVN8859_2011
Graded Aggregate Bases and Subbases Pavement</t>
    </r>
    <r>
      <rPr>
        <vertAlign val="superscript"/>
        <sz val="9"/>
        <rFont val="Arial Narrow"/>
        <family val="2"/>
      </rPr>
      <t xml:space="preserve">  </t>
    </r>
    <r>
      <rPr>
        <sz val="9"/>
        <rFont val="Arial Narrow"/>
        <family val="2"/>
      </rPr>
      <t xml:space="preserve">                                            </t>
    </r>
  </si>
  <si>
    <t>WT OF SAND + CONE + PLATE "C" ( APPENDIX A - 22 TCN 346-060</t>
  </si>
  <si>
    <t>Xác định khối lượng của cát chuẩn chứa trong phểu và đế định vị của bộ khung</t>
  </si>
  <si>
    <t>Xác định khối lượng ban đầu của bộ phểu rót cát có chứa cát</t>
  </si>
  <si>
    <r>
      <t>m</t>
    </r>
    <r>
      <rPr>
        <vertAlign val="subscript"/>
        <sz val="11"/>
        <color indexed="13"/>
        <rFont val="Arial Narrow"/>
        <family val="2"/>
      </rPr>
      <t>1</t>
    </r>
  </si>
  <si>
    <t xml:space="preserve">Xác định khối lượng bộ phễu rót cát và cát còn lại </t>
  </si>
  <si>
    <r>
      <t>m</t>
    </r>
    <r>
      <rPr>
        <vertAlign val="subscript"/>
        <sz val="11"/>
        <color indexed="13"/>
        <rFont val="Arial Narrow"/>
        <family val="2"/>
      </rPr>
      <t>2</t>
    </r>
  </si>
  <si>
    <t>Khối lượng của cát trong phễu và đế</t>
  </si>
  <si>
    <r>
      <t>C = m</t>
    </r>
    <r>
      <rPr>
        <vertAlign val="subscript"/>
        <sz val="11"/>
        <color indexed="13"/>
        <rFont val="Arial Narrow"/>
        <family val="2"/>
      </rPr>
      <t>1</t>
    </r>
    <r>
      <rPr>
        <sz val="11"/>
        <color indexed="13"/>
        <rFont val="Arial Narrow"/>
        <family val="2"/>
      </rPr>
      <t>-m</t>
    </r>
    <r>
      <rPr>
        <vertAlign val="subscript"/>
        <sz val="11"/>
        <color indexed="13"/>
        <rFont val="Arial Narrow"/>
        <family val="2"/>
      </rPr>
      <t>2</t>
    </r>
  </si>
  <si>
    <t>METHOD</t>
  </si>
  <si>
    <t xml:space="preserve">LOCATION: </t>
  </si>
  <si>
    <t xml:space="preserve">PROJECT: </t>
  </si>
  <si>
    <t>TOPSOIL REMOVAL CALCULATION SHEET</t>
  </si>
  <si>
    <t>SURVEY EXISTING LAND LEVEL</t>
  </si>
  <si>
    <t xml:space="preserve">AVG. GRID LVL
</t>
  </si>
  <si>
    <t>GFL = TBM +4400</t>
  </si>
  <si>
    <t>Removal Depth</t>
  </si>
  <si>
    <t>Area</t>
  </si>
  <si>
    <t>Removal Volume</t>
  </si>
  <si>
    <t>m</t>
  </si>
  <si>
    <r>
      <t>m</t>
    </r>
    <r>
      <rPr>
        <b/>
        <vertAlign val="superscript"/>
        <sz val="8"/>
        <color theme="1" tint="0.14996795556505021"/>
        <rFont val="Arial"/>
        <family val="2"/>
      </rPr>
      <t>2</t>
    </r>
  </si>
  <si>
    <r>
      <t>m</t>
    </r>
    <r>
      <rPr>
        <b/>
        <vertAlign val="superscript"/>
        <sz val="8"/>
        <color theme="1" tint="0.14996795556505021"/>
        <rFont val="Arial"/>
        <family val="2"/>
      </rPr>
      <t>3</t>
    </r>
  </si>
  <si>
    <t>Total land area</t>
  </si>
  <si>
    <r>
      <t>m</t>
    </r>
    <r>
      <rPr>
        <b/>
        <vertAlign val="superscript"/>
        <sz val="8"/>
        <rFont val="Arial"/>
        <family val="2"/>
      </rPr>
      <t>2</t>
    </r>
  </si>
  <si>
    <t>Total topsoil removal volume</t>
  </si>
  <si>
    <t>Total area need to leveling</t>
  </si>
  <si>
    <t>SOIL EXCAVATION &amp; BACKFILLING CALCULATION SHEET</t>
  </si>
  <si>
    <t xml:space="preserve"> LAND LEVEL AFTER REMOVAL</t>
  </si>
  <si>
    <t>Backfill Depth</t>
  </si>
  <si>
    <t>Excavation Depth</t>
  </si>
  <si>
    <t>Backfill Volume</t>
  </si>
  <si>
    <t>Excavation Volume</t>
  </si>
  <si>
    <t>Total back fill volume</t>
  </si>
  <si>
    <r>
      <t>m</t>
    </r>
    <r>
      <rPr>
        <b/>
        <vertAlign val="superscript"/>
        <sz val="8"/>
        <rFont val="Arial"/>
        <family val="2"/>
      </rPr>
      <t>3</t>
    </r>
  </si>
  <si>
    <t>Total excavation volume</t>
  </si>
  <si>
    <t>Total compaction area (2 layer. Thk-300)</t>
  </si>
  <si>
    <t>Total compaction area ( 1 layer)</t>
  </si>
  <si>
    <t>Total leveling area</t>
  </si>
  <si>
    <t>Location</t>
  </si>
  <si>
    <t>Project</t>
  </si>
  <si>
    <t>Address:</t>
  </si>
  <si>
    <t>Address</t>
  </si>
  <si>
    <t>- Inspection request of contractors</t>
  </si>
  <si>
    <t>- Compaction testing report</t>
  </si>
  <si>
    <t>AS PER  ASTM D 1556</t>
  </si>
  <si>
    <t>ENGINEER (TAK)</t>
  </si>
  <si>
    <t>MANAGER (TAK)</t>
  </si>
  <si>
    <t>VOLUME OF TEST HOLE</t>
  </si>
  <si>
    <t>WT OF SAND IN TEST HOLE</t>
  </si>
  <si>
    <r>
      <t>BULK DENISITY OF THE SAND "</t>
    </r>
    <r>
      <rPr>
        <sz val="10"/>
        <rFont val="Symbol"/>
        <family val="1"/>
        <charset val="2"/>
      </rPr>
      <t>g</t>
    </r>
    <r>
      <rPr>
        <sz val="10"/>
        <rFont val="Arial Narrow"/>
        <family val="2"/>
      </rPr>
      <t>"</t>
    </r>
  </si>
  <si>
    <t>WT OF SAND IN: CONE + PLATE + TEST HOLE</t>
  </si>
  <si>
    <t>MOIST MASS OF THE SOIL</t>
  </si>
  <si>
    <r>
      <t xml:space="preserve">DRY DENSITY OF THE TESTED SOIL  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 Narrow"/>
        <family val="2"/>
      </rPr>
      <t>ktt</t>
    </r>
  </si>
  <si>
    <t>SOIL FROM 
THE TEST HOLE</t>
  </si>
  <si>
    <t>DRY MASS OF THE SOIL</t>
  </si>
  <si>
    <r>
      <t xml:space="preserve">WET DENSITY OF THE TESTED SOIL 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 Narrow"/>
        <family val="2"/>
      </rPr>
      <t>ktt</t>
    </r>
  </si>
  <si>
    <t>Khối lượng của mẫu khô (Lấy mẫu ướt sấy khô - Lấy 1 lượng nhỏ hơn lượng mẫu ướt, xác định được độ ẩm. Từ đó tính ra khối lượng khô của mẫu đất)</t>
  </si>
  <si>
    <t>SOIL</t>
  </si>
  <si>
    <t>AGGREGATES</t>
  </si>
  <si>
    <t>STANDARD TEST METHOD FOR DENSITY OF SOIL IN PLACE BY THE DRIVE-CYLINDER METHOD</t>
  </si>
  <si>
    <r>
      <t>MASS OF THE CYLINDER AND WET SOIL SAMPLE M</t>
    </r>
    <r>
      <rPr>
        <vertAlign val="subscript"/>
        <sz val="10"/>
        <rFont val="Arial Narrow"/>
        <family val="2"/>
      </rPr>
      <t>1</t>
    </r>
  </si>
  <si>
    <t>VOLUME OF THE CYLINDER (V)</t>
  </si>
  <si>
    <r>
      <t>MASS OF THE CYLINDER (M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)</t>
    </r>
  </si>
  <si>
    <r>
      <t>MASS OF THE WET SOIL (M=M</t>
    </r>
    <r>
      <rPr>
        <vertAlign val="subscript"/>
        <sz val="10"/>
        <rFont val="Arial Narrow"/>
        <family val="2"/>
      </rPr>
      <t>1</t>
    </r>
    <r>
      <rPr>
        <sz val="10"/>
        <rFont val="Arial Narrow"/>
        <family val="2"/>
      </rPr>
      <t>-M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)</t>
    </r>
  </si>
  <si>
    <t>TCVN 12790:2020</t>
  </si>
  <si>
    <r>
      <t>BULK DENSITY (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 Narrow"/>
        <family val="2"/>
      </rPr>
      <t>w</t>
    </r>
    <r>
      <rPr>
        <sz val="10"/>
        <rFont val="Arial Narrow"/>
        <family val="2"/>
      </rPr>
      <t>=W/V)</t>
    </r>
  </si>
  <si>
    <r>
      <t>/ M</t>
    </r>
    <r>
      <rPr>
        <vertAlign val="subscript"/>
        <sz val="10"/>
        <rFont val="Arial Narrow"/>
        <family val="2"/>
      </rPr>
      <t>3</t>
    </r>
    <r>
      <rPr>
        <sz val="10"/>
        <rFont val="Arial Narrow"/>
        <family val="2"/>
      </rPr>
      <t>/V</t>
    </r>
  </si>
  <si>
    <t xml:space="preserve">AS PER </t>
  </si>
  <si>
    <t>ASTM D 2937-04</t>
  </si>
  <si>
    <t>ASTM-D698</t>
  </si>
  <si>
    <r>
      <t>THE DRY MASS OF THE SOIL SAMPLE (M</t>
    </r>
    <r>
      <rPr>
        <vertAlign val="subscript"/>
        <sz val="10"/>
        <rFont val="Arial Narrow"/>
        <family val="2"/>
      </rPr>
      <t>3</t>
    </r>
    <r>
      <rPr>
        <sz val="10"/>
        <rFont val="Arial Narrow"/>
        <family val="2"/>
      </rPr>
      <t>)</t>
    </r>
  </si>
  <si>
    <t>QUALITY DOCUMENT LIST</t>
  </si>
  <si>
    <t xml:space="preserve">Date: </t>
  </si>
  <si>
    <t>STT</t>
  </si>
  <si>
    <t>Inspection 
Request N0</t>
  </si>
  <si>
    <t>Date of 
Request</t>
  </si>
  <si>
    <t>Inspection 
N0</t>
  </si>
  <si>
    <t>Date of Inspection</t>
  </si>
  <si>
    <t>Axis: B; Ba; C; D; Da - 9; 8</t>
  </si>
  <si>
    <t>Temple Building</t>
  </si>
  <si>
    <t>Ancillary Building</t>
  </si>
  <si>
    <t>Utilitt Building</t>
  </si>
  <si>
    <t>Investor</t>
  </si>
  <si>
    <t>The Association of
The Church of Jesus Christ of Latter-day Saints</t>
  </si>
  <si>
    <t>Consultant</t>
  </si>
  <si>
    <t>Contractor</t>
  </si>
  <si>
    <t>Phnom Penh Cambodia Temple</t>
  </si>
  <si>
    <t>Russian Boulevard, Phnom Penh, Cambodia</t>
  </si>
  <si>
    <t>Location of land area</t>
  </si>
  <si>
    <t>LAND LEVELING</t>
  </si>
  <si>
    <t>TEST N0.</t>
  </si>
  <si>
    <t>LAB</t>
  </si>
  <si>
    <t>TCVN 12791:2020 Standard test method for density of soil in place by the drive - cylinder method</t>
  </si>
  <si>
    <t>ASTM D 2937-04 Standard test method for density of soil in place by the drive - cylinder method</t>
  </si>
  <si>
    <t>+</t>
  </si>
  <si>
    <t>ASTM D 1559 Standard test method for density and unit weight of soil in place by the sand-cone method</t>
  </si>
  <si>
    <t>Project Manager</t>
  </si>
  <si>
    <t>Site Manager</t>
  </si>
  <si>
    <t>Senior Project Manager</t>
  </si>
  <si>
    <t>Site Engineer</t>
  </si>
  <si>
    <t>5. Conclusion:</t>
  </si>
  <si>
    <t>2.1.</t>
  </si>
  <si>
    <t>Contractor representative:</t>
  </si>
  <si>
    <t>2.2.</t>
  </si>
  <si>
    <t>INVESTOR</t>
  </si>
  <si>
    <t>Hide Data</t>
  </si>
  <si>
    <t>Leveling
inspection</t>
  </si>
  <si>
    <t>Compaction
Inspection
Density test</t>
  </si>
  <si>
    <r>
      <t>g/cm</t>
    </r>
    <r>
      <rPr>
        <vertAlign val="superscript"/>
        <sz val="10"/>
        <color rgb="FFFF0000"/>
        <rFont val="Arial Narrow"/>
        <family val="2"/>
      </rPr>
      <t>3</t>
    </r>
  </si>
  <si>
    <t>PROJECT</t>
  </si>
  <si>
    <t>PROJECT :</t>
  </si>
  <si>
    <t>Density of soil
test report</t>
  </si>
  <si>
    <t>ABC</t>
  </si>
  <si>
    <t>LAND LEVELING  - LEVELING AND COMPACTION INSPECTION</t>
  </si>
  <si>
    <t>Land leveling work</t>
  </si>
  <si>
    <t>Subject</t>
  </si>
  <si>
    <t>Land Area 1 - Layer 1</t>
  </si>
  <si>
    <t>N0</t>
  </si>
  <si>
    <t>b3. Density of soil test report:</t>
  </si>
  <si>
    <t>b1. Soil leveling:</t>
  </si>
  <si>
    <t>b2. Compaction - Density test:</t>
  </si>
  <si>
    <t>Do not accept, reason</t>
  </si>
  <si>
    <t>next works.</t>
  </si>
  <si>
    <t xml:space="preserve">check and inspect construction works of Land leveling so that we can proceed </t>
  </si>
  <si>
    <t>We have requested the………………………………….</t>
  </si>
  <si>
    <t>Item:</t>
  </si>
  <si>
    <t>TCVN 4447:2012 Earth works - Construction, check and acceptance</t>
  </si>
  <si>
    <t>Cambodia Branch of Thai Takenaka International Limited</t>
  </si>
  <si>
    <t>N/A</t>
  </si>
  <si>
    <t>,</t>
  </si>
  <si>
    <t>Construction Manager</t>
  </si>
  <si>
    <t>PPCT-INR-LL-01</t>
  </si>
  <si>
    <t>PPCT-INP-LL-01</t>
  </si>
  <si>
    <t>PPCT-LL-LV-LE01-01</t>
  </si>
  <si>
    <t>PPCT-LL-CP-LE-01</t>
  </si>
  <si>
    <t>PPCT-INR-LL-02</t>
  </si>
  <si>
    <t>PPCT-INP-LL-02</t>
  </si>
  <si>
    <t>PPCT-INR-LL-03</t>
  </si>
  <si>
    <t>PPCT-INP-LL-03</t>
  </si>
  <si>
    <t>PPCT-INR-LL-04</t>
  </si>
  <si>
    <t>PPCT-INP-LL-04</t>
  </si>
  <si>
    <t>PPCT-INR-LL-05</t>
  </si>
  <si>
    <t>PPCT-INP-LL-05</t>
  </si>
  <si>
    <t>PPCT-INR-LL-06</t>
  </si>
  <si>
    <t>PPCT-INP-LL-06</t>
  </si>
  <si>
    <t>PPCT-INR-LL-07</t>
  </si>
  <si>
    <t>PPCT-INP-LL-07</t>
  </si>
  <si>
    <t>PPCT-INR-LL-08</t>
  </si>
  <si>
    <t>PPCT-INP-LL-08</t>
  </si>
  <si>
    <t>PPCT-INR-LL-09</t>
  </si>
  <si>
    <t>PPCT-INP-LL-09</t>
  </si>
  <si>
    <t>PPCT-INR-LL-10</t>
  </si>
  <si>
    <t>PPCT-INP-LL-10</t>
  </si>
  <si>
    <t>PPCT-INR-LL-11</t>
  </si>
  <si>
    <t>PPCT-INP-LL-11</t>
  </si>
  <si>
    <t>PPCT-INR-LL-12</t>
  </si>
  <si>
    <t>PPCT-INP-LL-12</t>
  </si>
  <si>
    <t>PPCT-INR-LL-13</t>
  </si>
  <si>
    <t>PPCT-INP-LL-13</t>
  </si>
  <si>
    <t>PPCT-INR-LL-14</t>
  </si>
  <si>
    <t>PPCT-INP-LL-14</t>
  </si>
  <si>
    <t>PPCT-INR-LL-15</t>
  </si>
  <si>
    <t>PPCT-INP-LL-15</t>
  </si>
  <si>
    <t>PPCT-INR-LL-16</t>
  </si>
  <si>
    <t>PPCT-INP-LL-16</t>
  </si>
  <si>
    <t>PPCT-INR-LL-17</t>
  </si>
  <si>
    <t>PPCT-INP-LL-17</t>
  </si>
  <si>
    <t>PPCT-INR-LL-18</t>
  </si>
  <si>
    <t>PPCT-INP-LL-18</t>
  </si>
  <si>
    <t>PPCT-INR-LL-19</t>
  </si>
  <si>
    <t>PPCT-INP-LL-19</t>
  </si>
  <si>
    <t>PPCT-INR-LL-20</t>
  </si>
  <si>
    <t>PPCT-INP-LL-20</t>
  </si>
  <si>
    <t>PPCT-INR-LL-21</t>
  </si>
  <si>
    <t>PPCT-INP-LL-21</t>
  </si>
  <si>
    <t>PPCT-INR-LL-22</t>
  </si>
  <si>
    <t>PPCT-INP-LL-22</t>
  </si>
  <si>
    <t>PPCT-INR-LL-23</t>
  </si>
  <si>
    <t>PPCT-INP-LL-23</t>
  </si>
  <si>
    <t>PPCT-INR-LL-24</t>
  </si>
  <si>
    <t>PPCT-INP-LL-24</t>
  </si>
  <si>
    <t>PROJECT: Phnom Penh Cambodia Temple</t>
  </si>
  <si>
    <t>TAK CM</t>
  </si>
  <si>
    <t xml:space="preserve">TAKENAKA </t>
  </si>
  <si>
    <t xml:space="preserve">ENGINEER </t>
  </si>
  <si>
    <t>CONSTRUCTION MANAGER (TAK)</t>
  </si>
  <si>
    <t xml:space="preserve">TAKENAKA VIETNAM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</si>
</sst>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Phnompenh&quot;\,\ dd/mm/yyyy"/>
    <numFmt numFmtId="165" formatCode="h:mm\,\ dd/mm/yyyy"/>
    <numFmt numFmtId="166" formatCode="dd/mm/yyyy"/>
    <numFmt numFmtId="167" formatCode="h&quot; giờ &quot;mm&quot; phút, ngày &quot;dd&quot;/&quot;mm&quot;/&quot;yyyy"/>
    <numFmt numFmtId="168" formatCode="&quot; ngày &quot;dd&quot;/&quot;mm&quot;/&quot;yyyy"/>
    <numFmt numFmtId="169" formatCode="&quot;ngày&quot;\ dd\ &quot;tháng&quot;\ mm\ &quot;năm&quot;\ yyyy"/>
    <numFmt numFmtId="170" formatCode="0.000"/>
    <numFmt numFmtId="171" formatCode="0.0"/>
    <numFmt numFmtId="172" formatCode="&quot;Phnom Penh&quot;\,\ dd/mm/yyyy"/>
    <numFmt numFmtId="173" formatCode="[$-409]dd\-mmm\-yy;@"/>
  </numFmts>
  <fonts count="77">
    <font>
      <sz val="11"/>
      <name val="ＭＳ 明朝"/>
      <family val="1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VNI-Helve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.VnArial"/>
      <family val="2"/>
    </font>
    <font>
      <sz val="14"/>
      <color rgb="FF000000"/>
      <name val="Wingdings"/>
      <charset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12"/>
      <color theme="1"/>
      <name val="Times New Roman"/>
      <family val="1"/>
    </font>
    <font>
      <sz val="11"/>
      <name val="ＭＳ Ｐゴシック"/>
      <family val="3"/>
      <charset val="128"/>
    </font>
    <font>
      <b/>
      <u/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7"/>
      <name val="Arial"/>
      <family val="2"/>
    </font>
    <font>
      <sz val="8.5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color rgb="FF002060"/>
      <name val="Arial Narrow"/>
      <family val="2"/>
    </font>
    <font>
      <sz val="11"/>
      <color rgb="FFFF0000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vertAlign val="subscript"/>
      <sz val="10"/>
      <name val="Arial Narrow"/>
      <family val="2"/>
    </font>
    <font>
      <vertAlign val="superscript"/>
      <sz val="10"/>
      <name val="Arial Narrow"/>
      <family val="2"/>
    </font>
    <font>
      <sz val="10"/>
      <name val="Symbol"/>
      <family val="1"/>
      <charset val="2"/>
    </font>
    <font>
      <sz val="10"/>
      <color rgb="FFFF0000"/>
      <name val="Arial Narrow"/>
      <family val="2"/>
    </font>
    <font>
      <sz val="10"/>
      <color rgb="FF7030A0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Arial Narrow"/>
      <family val="2"/>
    </font>
    <font>
      <sz val="11"/>
      <color rgb="FFFFFF00"/>
      <name val="Arial Narrow"/>
      <family val="2"/>
    </font>
    <font>
      <vertAlign val="subscript"/>
      <sz val="11"/>
      <color indexed="13"/>
      <name val="Arial Narrow"/>
      <family val="2"/>
    </font>
    <font>
      <vertAlign val="superscript"/>
      <sz val="11"/>
      <color indexed="13"/>
      <name val="Arial Narrow"/>
      <family val="2"/>
    </font>
    <font>
      <sz val="11"/>
      <color rgb="FFFFFF00"/>
      <name val="Symbol"/>
      <family val="1"/>
      <charset val="2"/>
    </font>
    <font>
      <vertAlign val="superscript"/>
      <sz val="9"/>
      <name val="Arial Narrow"/>
      <family val="2"/>
    </font>
    <font>
      <sz val="11"/>
      <color indexed="13"/>
      <name val="Arial Narrow"/>
      <family val="2"/>
    </font>
    <font>
      <b/>
      <sz val="9"/>
      <name val="Arial"/>
      <family val="2"/>
    </font>
    <font>
      <sz val="8"/>
      <name val="Times New Roman"/>
      <family val="1"/>
    </font>
    <font>
      <sz val="8"/>
      <color theme="1" tint="0.14999847407452621"/>
      <name val="Times New Roman"/>
      <family val="1"/>
    </font>
    <font>
      <b/>
      <sz val="8"/>
      <color theme="1" tint="0.14999847407452621"/>
      <name val="Arial"/>
      <family val="2"/>
    </font>
    <font>
      <sz val="11"/>
      <color theme="1" tint="0.14999847407452621"/>
      <name val="Times New Roman"/>
      <family val="1"/>
    </font>
    <font>
      <b/>
      <vertAlign val="superscript"/>
      <sz val="8"/>
      <color theme="1" tint="0.14996795556505021"/>
      <name val="Arial"/>
      <family val="2"/>
    </font>
    <font>
      <sz val="8"/>
      <color theme="1" tint="0.1499984740745262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0000CC"/>
      <name val="Arial"/>
      <family val="2"/>
    </font>
    <font>
      <b/>
      <sz val="10"/>
      <color rgb="FF0070C0"/>
      <name val="Arial Narrow"/>
      <family val="2"/>
    </font>
    <font>
      <b/>
      <sz val="11"/>
      <color rgb="FFC00000"/>
      <name val="Arial Narrow"/>
      <family val="2"/>
    </font>
    <font>
      <sz val="10"/>
      <name val="Trebuchet MS"/>
      <family val="2"/>
      <charset val="134"/>
    </font>
    <font>
      <sz val="12"/>
      <name val="Arial"/>
      <family val="2"/>
    </font>
    <font>
      <sz val="18"/>
      <name val="Arial"/>
      <family val="2"/>
    </font>
    <font>
      <sz val="10"/>
      <name val="Trebuchet MS"/>
      <family val="2"/>
    </font>
    <font>
      <sz val="16"/>
      <color rgb="FFFF0000"/>
      <name val="Arial"/>
      <family val="2"/>
    </font>
    <font>
      <sz val="10"/>
      <color rgb="FF0070C0"/>
      <name val="Arial"/>
      <family val="2"/>
    </font>
    <font>
      <sz val="14"/>
      <name val="Arial"/>
      <family val="2"/>
    </font>
    <font>
      <sz val="11"/>
      <name val="Arial"/>
      <family val="2"/>
    </font>
    <font>
      <vertAlign val="superscript"/>
      <sz val="10"/>
      <color rgb="FFFF0000"/>
      <name val="Arial Narrow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theme="5" tint="-0.24994659260841701"/>
      </top>
      <bottom style="thin">
        <color indexed="64"/>
      </bottom>
      <diagonal/>
    </border>
    <border>
      <left/>
      <right style="thin">
        <color indexed="64"/>
      </right>
      <top style="medium">
        <color theme="5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theme="5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 tint="-0.24994659260841701"/>
      </bottom>
      <diagonal/>
    </border>
  </borders>
  <cellStyleXfs count="13">
    <xf numFmtId="0" fontId="0" fillId="0" borderId="0"/>
    <xf numFmtId="0" fontId="4" fillId="0" borderId="0"/>
    <xf numFmtId="0" fontId="20" fillId="0" borderId="0"/>
    <xf numFmtId="0" fontId="24" fillId="0" borderId="0"/>
    <xf numFmtId="0" fontId="13" fillId="0" borderId="0"/>
    <xf numFmtId="0" fontId="31" fillId="0" borderId="0"/>
    <xf numFmtId="0" fontId="32" fillId="0" borderId="0"/>
    <xf numFmtId="0" fontId="2" fillId="0" borderId="0"/>
    <xf numFmtId="0" fontId="24" fillId="0" borderId="0">
      <alignment vertical="center"/>
    </xf>
    <xf numFmtId="0" fontId="24" fillId="0" borderId="0"/>
    <xf numFmtId="0" fontId="1" fillId="0" borderId="0"/>
    <xf numFmtId="0" fontId="67" fillId="0" borderId="0">
      <alignment vertical="center"/>
    </xf>
    <xf numFmtId="0" fontId="70" fillId="0" borderId="0"/>
  </cellStyleXfs>
  <cellXfs count="715">
    <xf numFmtId="0" fontId="0" fillId="0" borderId="0" xfId="0"/>
    <xf numFmtId="0" fontId="5" fillId="0" borderId="0" xfId="1" applyFont="1" applyBorder="1"/>
    <xf numFmtId="0" fontId="6" fillId="0" borderId="0" xfId="1" applyFont="1" applyBorder="1" applyAlignment="1"/>
    <xf numFmtId="0" fontId="5" fillId="0" borderId="0" xfId="1" applyFont="1"/>
    <xf numFmtId="0" fontId="6" fillId="0" borderId="0" xfId="1" applyFont="1"/>
    <xf numFmtId="0" fontId="7" fillId="0" borderId="0" xfId="1" applyFont="1" applyFill="1"/>
    <xf numFmtId="0" fontId="6" fillId="0" borderId="0" xfId="1" applyFont="1" applyAlignment="1">
      <alignment horizontal="center"/>
    </xf>
    <xf numFmtId="0" fontId="7" fillId="0" borderId="0" xfId="1" applyFont="1"/>
    <xf numFmtId="0" fontId="11" fillId="0" borderId="0" xfId="1" applyFont="1"/>
    <xf numFmtId="0" fontId="9" fillId="0" borderId="0" xfId="1" applyFont="1"/>
    <xf numFmtId="0" fontId="11" fillId="0" borderId="0" xfId="1" applyFont="1" applyAlignment="1">
      <alignment vertical="center"/>
    </xf>
    <xf numFmtId="0" fontId="12" fillId="0" borderId="0" xfId="1" quotePrefix="1" applyFont="1" applyAlignment="1">
      <alignment vertical="top"/>
    </xf>
    <xf numFmtId="0" fontId="11" fillId="0" borderId="0" xfId="1" applyFont="1" applyAlignment="1"/>
    <xf numFmtId="0" fontId="9" fillId="0" borderId="0" xfId="1" applyFont="1" applyAlignment="1">
      <alignment vertical="top" wrapText="1"/>
    </xf>
    <xf numFmtId="0" fontId="5" fillId="0" borderId="0" xfId="1" applyFont="1" applyFill="1"/>
    <xf numFmtId="0" fontId="13" fillId="0" borderId="0" xfId="1" quotePrefix="1" applyFont="1" applyFill="1" applyAlignment="1"/>
    <xf numFmtId="0" fontId="12" fillId="0" borderId="0" xfId="1" quotePrefix="1" applyFont="1" applyFill="1" applyAlignment="1">
      <alignment vertical="top"/>
    </xf>
    <xf numFmtId="0" fontId="12" fillId="0" borderId="1" xfId="1" quotePrefix="1" applyFont="1" applyFill="1" applyBorder="1" applyAlignment="1">
      <alignment vertical="top"/>
    </xf>
    <xf numFmtId="0" fontId="0" fillId="0" borderId="1" xfId="0" applyBorder="1"/>
    <xf numFmtId="0" fontId="13" fillId="0" borderId="1" xfId="1" quotePrefix="1" applyFont="1" applyFill="1" applyBorder="1" applyAlignment="1"/>
    <xf numFmtId="0" fontId="12" fillId="0" borderId="0" xfId="1" quotePrefix="1" applyFont="1" applyFill="1" applyBorder="1" applyAlignment="1">
      <alignment vertical="top"/>
    </xf>
    <xf numFmtId="0" fontId="13" fillId="0" borderId="0" xfId="1" quotePrefix="1" applyFont="1" applyFill="1" applyBorder="1" applyAlignment="1"/>
    <xf numFmtId="0" fontId="0" fillId="0" borderId="0" xfId="0" applyBorder="1"/>
    <xf numFmtId="0" fontId="6" fillId="0" borderId="0" xfId="1" applyFont="1" applyFill="1"/>
    <xf numFmtId="0" fontId="9" fillId="0" borderId="0" xfId="1" applyFont="1" applyAlignment="1"/>
    <xf numFmtId="0" fontId="9" fillId="0" borderId="0" xfId="1" applyFont="1" applyFill="1" applyAlignment="1">
      <alignment vertical="center"/>
    </xf>
    <xf numFmtId="0" fontId="11" fillId="0" borderId="0" xfId="1" applyFont="1" applyFill="1" applyAlignment="1">
      <alignment wrapText="1"/>
    </xf>
    <xf numFmtId="0" fontId="0" fillId="0" borderId="0" xfId="0" applyAlignment="1"/>
    <xf numFmtId="0" fontId="9" fillId="0" borderId="0" xfId="1" applyFont="1" applyAlignment="1">
      <alignment vertical="center"/>
    </xf>
    <xf numFmtId="0" fontId="11" fillId="0" borderId="0" xfId="1" applyFont="1" applyFill="1" applyAlignment="1">
      <alignment horizontal="justify" vertical="center"/>
    </xf>
    <xf numFmtId="165" fontId="11" fillId="0" borderId="0" xfId="1" applyNumberFormat="1" applyFont="1" applyFill="1" applyBorder="1" applyAlignment="1"/>
    <xf numFmtId="0" fontId="11" fillId="0" borderId="0" xfId="1" applyFont="1" applyFill="1" applyAlignment="1"/>
    <xf numFmtId="0" fontId="11" fillId="0" borderId="0" xfId="1" applyFont="1" applyFill="1" applyAlignment="1">
      <alignment vertical="center"/>
    </xf>
    <xf numFmtId="0" fontId="11" fillId="0" borderId="0" xfId="1" applyFont="1" applyFill="1" applyBorder="1" applyAlignment="1"/>
    <xf numFmtId="0" fontId="11" fillId="0" borderId="0" xfId="1" quotePrefix="1" applyFont="1" applyAlignment="1">
      <alignment vertical="center" wrapText="1"/>
    </xf>
    <xf numFmtId="0" fontId="9" fillId="0" borderId="0" xfId="1" quotePrefix="1" applyFont="1" applyAlignment="1">
      <alignment wrapText="1"/>
    </xf>
    <xf numFmtId="0" fontId="11" fillId="0" borderId="0" xfId="1" quotePrefix="1" applyFont="1" applyAlignment="1">
      <alignment wrapText="1"/>
    </xf>
    <xf numFmtId="0" fontId="11" fillId="0" borderId="1" xfId="1" quotePrefix="1" applyFont="1" applyBorder="1" applyAlignment="1">
      <alignment vertical="center" wrapText="1"/>
    </xf>
    <xf numFmtId="0" fontId="11" fillId="0" borderId="0" xfId="1" quotePrefix="1" applyFont="1" applyBorder="1" applyAlignment="1">
      <alignment wrapText="1"/>
    </xf>
    <xf numFmtId="0" fontId="11" fillId="0" borderId="1" xfId="1" quotePrefix="1" applyFont="1" applyBorder="1" applyAlignment="1">
      <alignment wrapText="1"/>
    </xf>
    <xf numFmtId="0" fontId="11" fillId="0" borderId="1" xfId="1" applyFont="1" applyBorder="1" applyAlignment="1">
      <alignment horizontal="left" indent="1"/>
    </xf>
    <xf numFmtId="0" fontId="11" fillId="0" borderId="0" xfId="1" quotePrefix="1" applyFont="1" applyAlignment="1">
      <alignment vertical="top"/>
    </xf>
    <xf numFmtId="0" fontId="11" fillId="0" borderId="1" xfId="1" applyFont="1" applyBorder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1" fillId="0" borderId="1" xfId="1" applyFont="1" applyBorder="1"/>
    <xf numFmtId="0" fontId="14" fillId="0" borderId="0" xfId="1" applyFont="1" applyAlignment="1">
      <alignment horizontal="left" vertical="center" indent="1"/>
    </xf>
    <xf numFmtId="0" fontId="8" fillId="0" borderId="0" xfId="1" applyFont="1" applyAlignment="1">
      <alignment horizontal="left" indent="1"/>
    </xf>
    <xf numFmtId="0" fontId="8" fillId="0" borderId="0" xfId="1" applyFont="1"/>
    <xf numFmtId="0" fontId="8" fillId="0" borderId="0" xfId="1" applyFont="1" applyAlignment="1">
      <alignment vertical="center" wrapText="1"/>
    </xf>
    <xf numFmtId="0" fontId="13" fillId="0" borderId="0" xfId="1" applyFont="1" applyAlignment="1">
      <alignment vertical="center"/>
    </xf>
    <xf numFmtId="167" fontId="11" fillId="0" borderId="0" xfId="1" applyNumberFormat="1" applyFont="1" applyFill="1" applyBorder="1" applyAlignment="1">
      <alignment horizontal="left" vertical="center" indent="1"/>
    </xf>
    <xf numFmtId="167" fontId="11" fillId="0" borderId="0" xfId="1" applyNumberFormat="1" applyFont="1" applyFill="1" applyBorder="1" applyAlignment="1">
      <alignment vertical="center"/>
    </xf>
    <xf numFmtId="0" fontId="11" fillId="0" borderId="0" xfId="1" quotePrefix="1" applyFont="1" applyAlignment="1">
      <alignment horizontal="left" vertical="center" wrapText="1" indent="1"/>
    </xf>
    <xf numFmtId="0" fontId="11" fillId="0" borderId="0" xfId="1" applyFont="1" applyBorder="1"/>
    <xf numFmtId="0" fontId="9" fillId="0" borderId="0" xfId="1" applyFont="1" applyFill="1" applyBorder="1"/>
    <xf numFmtId="0" fontId="11" fillId="0" borderId="0" xfId="1" applyFont="1" applyFill="1" applyBorder="1"/>
    <xf numFmtId="0" fontId="16" fillId="0" borderId="0" xfId="1" quotePrefix="1" applyFont="1" applyAlignment="1">
      <alignment horizontal="center" vertical="center"/>
    </xf>
    <xf numFmtId="0" fontId="17" fillId="0" borderId="0" xfId="1" applyFont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8" fillId="0" borderId="0" xfId="1" applyFont="1"/>
    <xf numFmtId="0" fontId="19" fillId="0" borderId="0" xfId="1" applyFont="1" applyAlignment="1">
      <alignment vertical="top" wrapText="1"/>
    </xf>
    <xf numFmtId="0" fontId="13" fillId="0" borderId="0" xfId="2" applyFont="1" applyFill="1" applyBorder="1" applyAlignment="1">
      <alignment vertical="center"/>
    </xf>
    <xf numFmtId="0" fontId="21" fillId="0" borderId="0" xfId="1" applyFont="1" applyBorder="1" applyAlignment="1">
      <alignment vertical="center" wrapText="1"/>
    </xf>
    <xf numFmtId="0" fontId="22" fillId="0" borderId="0" xfId="2" applyFont="1" applyFill="1" applyBorder="1" applyAlignment="1">
      <alignment vertical="top"/>
    </xf>
    <xf numFmtId="0" fontId="11" fillId="0" borderId="0" xfId="1" applyFont="1" applyBorder="1" applyAlignment="1">
      <alignment vertical="center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8" fillId="0" borderId="0" xfId="1" quotePrefix="1" applyFont="1" applyAlignment="1">
      <alignment horizontal="left" vertical="center" indent="1"/>
    </xf>
    <xf numFmtId="0" fontId="8" fillId="0" borderId="0" xfId="1" applyFont="1" applyAlignment="1">
      <alignment horizontal="left" vertical="center" indent="1"/>
    </xf>
    <xf numFmtId="0" fontId="23" fillId="0" borderId="0" xfId="1" applyFont="1" applyFill="1"/>
    <xf numFmtId="0" fontId="6" fillId="0" borderId="0" xfId="1" quotePrefix="1" applyFont="1" applyFill="1"/>
    <xf numFmtId="0" fontId="3" fillId="0" borderId="0" xfId="0" applyFont="1" applyAlignment="1"/>
    <xf numFmtId="0" fontId="11" fillId="0" borderId="0" xfId="1" applyFont="1" applyFill="1" applyAlignment="1">
      <alignment vertical="center" wrapText="1"/>
    </xf>
    <xf numFmtId="0" fontId="9" fillId="0" borderId="0" xfId="1" applyFont="1" applyFill="1" applyAlignment="1">
      <alignment horizontal="left" vertical="center" indent="2"/>
    </xf>
    <xf numFmtId="0" fontId="11" fillId="0" borderId="0" xfId="1" quotePrefix="1" applyFont="1" applyAlignment="1">
      <alignment horizontal="left" indent="3"/>
    </xf>
    <xf numFmtId="0" fontId="11" fillId="0" borderId="0" xfId="1" quotePrefix="1" applyFont="1" applyAlignment="1">
      <alignment horizontal="left" indent="5"/>
    </xf>
    <xf numFmtId="0" fontId="9" fillId="0" borderId="0" xfId="1" applyFont="1" applyAlignment="1">
      <alignment horizontal="left" vertical="center" indent="2"/>
    </xf>
    <xf numFmtId="0" fontId="6" fillId="0" borderId="0" xfId="1" quotePrefix="1" applyFont="1" applyAlignment="1">
      <alignment horizontal="left" vertical="center" indent="2"/>
    </xf>
    <xf numFmtId="0" fontId="11" fillId="0" borderId="0" xfId="1" applyFont="1" applyFill="1" applyBorder="1" applyAlignment="1">
      <alignment vertical="center"/>
    </xf>
    <xf numFmtId="0" fontId="11" fillId="0" borderId="0" xfId="1" quotePrefix="1" applyFont="1" applyAlignment="1">
      <alignment horizontal="left" vertical="top" indent="1"/>
    </xf>
    <xf numFmtId="0" fontId="13" fillId="0" borderId="0" xfId="4" applyBorder="1"/>
    <xf numFmtId="0" fontId="13" fillId="0" borderId="4" xfId="4" applyBorder="1"/>
    <xf numFmtId="0" fontId="13" fillId="0" borderId="26" xfId="4" applyBorder="1"/>
    <xf numFmtId="0" fontId="13" fillId="0" borderId="27" xfId="4" applyBorder="1"/>
    <xf numFmtId="0" fontId="13" fillId="0" borderId="21" xfId="4" applyBorder="1"/>
    <xf numFmtId="0" fontId="13" fillId="0" borderId="24" xfId="4" applyBorder="1"/>
    <xf numFmtId="0" fontId="13" fillId="0" borderId="16" xfId="4" applyBorder="1"/>
    <xf numFmtId="0" fontId="13" fillId="0" borderId="0" xfId="4" applyBorder="1" applyAlignment="1">
      <alignment vertical="center"/>
    </xf>
    <xf numFmtId="0" fontId="13" fillId="0" borderId="25" xfId="4" applyBorder="1" applyAlignment="1">
      <alignment vertical="center"/>
    </xf>
    <xf numFmtId="0" fontId="13" fillId="0" borderId="10" xfId="4" applyBorder="1"/>
    <xf numFmtId="0" fontId="13" fillId="0" borderId="25" xfId="4" applyBorder="1"/>
    <xf numFmtId="0" fontId="13" fillId="0" borderId="0" xfId="4"/>
    <xf numFmtId="0" fontId="13" fillId="0" borderId="0" xfId="4" applyFont="1"/>
    <xf numFmtId="0" fontId="13" fillId="0" borderId="5" xfId="4" applyBorder="1" applyAlignment="1">
      <alignment horizontal="left"/>
    </xf>
    <xf numFmtId="0" fontId="13" fillId="0" borderId="5" xfId="4" applyFont="1" applyBorder="1" applyAlignment="1">
      <alignment horizontal="left" vertical="center"/>
    </xf>
    <xf numFmtId="0" fontId="26" fillId="0" borderId="0" xfId="4" applyFont="1"/>
    <xf numFmtId="0" fontId="13" fillId="0" borderId="33" xfId="4" applyBorder="1"/>
    <xf numFmtId="0" fontId="13" fillId="0" borderId="0" xfId="4" applyFont="1" applyBorder="1" applyAlignment="1">
      <alignment horizontal="center" vertical="center"/>
    </xf>
    <xf numFmtId="0" fontId="13" fillId="0" borderId="5" xfId="4" applyBorder="1" applyAlignment="1"/>
    <xf numFmtId="0" fontId="13" fillId="0" borderId="34" xfId="4" applyFont="1" applyBorder="1" applyAlignment="1">
      <alignment horizontal="left" vertical="center"/>
    </xf>
    <xf numFmtId="0" fontId="13" fillId="0" borderId="0" xfId="4" applyBorder="1" applyAlignment="1"/>
    <xf numFmtId="0" fontId="29" fillId="0" borderId="35" xfId="4" applyFont="1" applyBorder="1" applyAlignment="1">
      <alignment horizontal="center"/>
    </xf>
    <xf numFmtId="0" fontId="29" fillId="0" borderId="37" xfId="4" applyFont="1" applyBorder="1" applyAlignment="1">
      <alignment horizontal="center"/>
    </xf>
    <xf numFmtId="0" fontId="29" fillId="0" borderId="38" xfId="4" applyFont="1" applyBorder="1" applyAlignment="1">
      <alignment horizontal="center"/>
    </xf>
    <xf numFmtId="0" fontId="29" fillId="0" borderId="15" xfId="4" applyFont="1" applyBorder="1" applyAlignment="1">
      <alignment horizontal="center"/>
    </xf>
    <xf numFmtId="0" fontId="29" fillId="0" borderId="17" xfId="4" applyFont="1" applyBorder="1" applyAlignment="1">
      <alignment horizontal="center"/>
    </xf>
    <xf numFmtId="0" fontId="29" fillId="0" borderId="16" xfId="4" applyFont="1" applyBorder="1" applyAlignment="1">
      <alignment horizontal="center"/>
    </xf>
    <xf numFmtId="0" fontId="13" fillId="0" borderId="28" xfId="4" applyBorder="1" applyAlignment="1">
      <alignment horizontal="center"/>
    </xf>
    <xf numFmtId="0" fontId="33" fillId="0" borderId="29" xfId="4" applyFont="1" applyBorder="1"/>
    <xf numFmtId="0" fontId="33" fillId="0" borderId="40" xfId="4" applyFont="1" applyBorder="1"/>
    <xf numFmtId="0" fontId="13" fillId="0" borderId="30" xfId="4" applyBorder="1" applyAlignment="1">
      <alignment horizontal="center"/>
    </xf>
    <xf numFmtId="0" fontId="13" fillId="0" borderId="41" xfId="4" applyBorder="1"/>
    <xf numFmtId="0" fontId="13" fillId="0" borderId="0" xfId="4" applyAlignment="1">
      <alignment horizontal="center"/>
    </xf>
    <xf numFmtId="0" fontId="34" fillId="0" borderId="0" xfId="4" applyFont="1" applyBorder="1" applyAlignment="1"/>
    <xf numFmtId="0" fontId="33" fillId="0" borderId="18" xfId="4" applyFont="1" applyBorder="1"/>
    <xf numFmtId="0" fontId="30" fillId="0" borderId="0" xfId="4" applyFont="1" applyBorder="1" applyAlignment="1">
      <alignment horizontal="center"/>
    </xf>
    <xf numFmtId="0" fontId="13" fillId="0" borderId="6" xfId="4" applyFont="1" applyBorder="1" applyAlignment="1">
      <alignment horizontal="left" vertical="center"/>
    </xf>
    <xf numFmtId="0" fontId="35" fillId="0" borderId="0" xfId="4" applyFont="1" applyBorder="1" applyAlignment="1">
      <alignment vertical="center"/>
    </xf>
    <xf numFmtId="0" fontId="35" fillId="0" borderId="5" xfId="4" applyFont="1" applyBorder="1" applyAlignment="1">
      <alignment vertical="center"/>
    </xf>
    <xf numFmtId="0" fontId="13" fillId="0" borderId="4" xfId="4" applyBorder="1" applyAlignment="1">
      <alignment vertical="center"/>
    </xf>
    <xf numFmtId="0" fontId="25" fillId="0" borderId="0" xfId="4" applyFont="1" applyAlignment="1">
      <alignment horizontal="center"/>
    </xf>
    <xf numFmtId="0" fontId="13" fillId="0" borderId="6" xfId="4" applyBorder="1" applyAlignment="1">
      <alignment vertical="center"/>
    </xf>
    <xf numFmtId="0" fontId="13" fillId="0" borderId="13" xfId="4" applyBorder="1" applyAlignment="1">
      <alignment vertical="center"/>
    </xf>
    <xf numFmtId="0" fontId="13" fillId="0" borderId="17" xfId="4" applyBorder="1" applyAlignment="1">
      <alignment vertical="center"/>
    </xf>
    <xf numFmtId="0" fontId="35" fillId="0" borderId="7" xfId="4" applyFont="1" applyBorder="1" applyAlignment="1">
      <alignment vertical="center"/>
    </xf>
    <xf numFmtId="0" fontId="35" fillId="0" borderId="8" xfId="4" applyFont="1" applyBorder="1" applyAlignment="1">
      <alignment vertical="center"/>
    </xf>
    <xf numFmtId="0" fontId="13" fillId="0" borderId="8" xfId="4" applyBorder="1" applyAlignment="1"/>
    <xf numFmtId="0" fontId="13" fillId="0" borderId="29" xfId="4" applyBorder="1" applyAlignment="1">
      <alignment horizontal="center"/>
    </xf>
    <xf numFmtId="0" fontId="13" fillId="0" borderId="26" xfId="4" applyBorder="1" applyAlignment="1">
      <alignment horizontal="center"/>
    </xf>
    <xf numFmtId="0" fontId="13" fillId="0" borderId="10" xfId="4" applyBorder="1" applyAlignment="1">
      <alignment horizontal="center"/>
    </xf>
    <xf numFmtId="0" fontId="13" fillId="0" borderId="16" xfId="4" applyBorder="1" applyAlignment="1">
      <alignment horizontal="center"/>
    </xf>
    <xf numFmtId="0" fontId="13" fillId="0" borderId="32" xfId="4" applyBorder="1" applyAlignment="1">
      <alignment horizontal="center"/>
    </xf>
    <xf numFmtId="0" fontId="13" fillId="0" borderId="32" xfId="4" applyBorder="1"/>
    <xf numFmtId="0" fontId="13" fillId="0" borderId="43" xfId="4" applyBorder="1"/>
    <xf numFmtId="0" fontId="13" fillId="0" borderId="31" xfId="4" applyBorder="1" applyAlignment="1">
      <alignment horizontal="center"/>
    </xf>
    <xf numFmtId="0" fontId="13" fillId="0" borderId="6" xfId="4" applyBorder="1"/>
    <xf numFmtId="0" fontId="13" fillId="0" borderId="13" xfId="4" applyBorder="1"/>
    <xf numFmtId="0" fontId="13" fillId="0" borderId="17" xfId="4" applyBorder="1"/>
    <xf numFmtId="0" fontId="35" fillId="0" borderId="10" xfId="4" applyFont="1" applyBorder="1" applyAlignment="1">
      <alignment vertical="center"/>
    </xf>
    <xf numFmtId="0" fontId="13" fillId="0" borderId="10" xfId="4" applyBorder="1" applyAlignment="1"/>
    <xf numFmtId="0" fontId="30" fillId="0" borderId="10" xfId="4" applyFont="1" applyBorder="1" applyAlignment="1">
      <alignment horizontal="center"/>
    </xf>
    <xf numFmtId="0" fontId="13" fillId="0" borderId="10" xfId="4" applyFont="1" applyBorder="1" applyAlignment="1">
      <alignment horizontal="center" vertical="center"/>
    </xf>
    <xf numFmtId="0" fontId="34" fillId="0" borderId="10" xfId="4" applyFont="1" applyBorder="1" applyAlignment="1"/>
    <xf numFmtId="0" fontId="36" fillId="0" borderId="0" xfId="9" applyFont="1"/>
    <xf numFmtId="0" fontId="37" fillId="0" borderId="0" xfId="9" applyFont="1"/>
    <xf numFmtId="0" fontId="36" fillId="0" borderId="0" xfId="9" applyFont="1" applyBorder="1"/>
    <xf numFmtId="0" fontId="40" fillId="0" borderId="11" xfId="9" applyFont="1" applyBorder="1" applyAlignment="1">
      <alignment horizontal="center" vertical="center"/>
    </xf>
    <xf numFmtId="0" fontId="40" fillId="0" borderId="11" xfId="9" applyFont="1" applyBorder="1" applyAlignment="1">
      <alignment vertical="center"/>
    </xf>
    <xf numFmtId="0" fontId="40" fillId="2" borderId="11" xfId="9" applyFont="1" applyFill="1" applyBorder="1" applyAlignment="1">
      <alignment vertical="center"/>
    </xf>
    <xf numFmtId="0" fontId="40" fillId="4" borderId="11" xfId="9" applyFont="1" applyFill="1" applyBorder="1" applyAlignment="1">
      <alignment vertical="center"/>
    </xf>
    <xf numFmtId="170" fontId="40" fillId="4" borderId="11" xfId="9" applyNumberFormat="1" applyFont="1" applyFill="1" applyBorder="1" applyAlignment="1">
      <alignment vertical="center"/>
    </xf>
    <xf numFmtId="2" fontId="44" fillId="0" borderId="11" xfId="9" applyNumberFormat="1" applyFont="1" applyBorder="1" applyAlignment="1">
      <alignment horizontal="right" vertical="center"/>
    </xf>
    <xf numFmtId="0" fontId="40" fillId="0" borderId="7" xfId="9" applyFont="1" applyBorder="1" applyAlignment="1">
      <alignment horizontal="left" vertical="center"/>
    </xf>
    <xf numFmtId="0" fontId="40" fillId="0" borderId="8" xfId="9" applyFont="1" applyBorder="1" applyAlignment="1">
      <alignment horizontal="left" vertical="center"/>
    </xf>
    <xf numFmtId="0" fontId="36" fillId="0" borderId="0" xfId="9" applyFont="1" applyFill="1" applyBorder="1" applyAlignment="1"/>
    <xf numFmtId="0" fontId="40" fillId="0" borderId="0" xfId="9" applyFont="1" applyBorder="1"/>
    <xf numFmtId="0" fontId="40" fillId="0" borderId="5" xfId="9" applyFont="1" applyBorder="1" applyAlignment="1">
      <alignment horizontal="left" vertical="center"/>
    </xf>
    <xf numFmtId="14" fontId="40" fillId="0" borderId="7" xfId="9" applyNumberFormat="1" applyFont="1" applyBorder="1" applyAlignment="1">
      <alignment horizontal="left" vertical="center"/>
    </xf>
    <xf numFmtId="0" fontId="44" fillId="0" borderId="7" xfId="9" applyFont="1" applyBorder="1" applyAlignment="1">
      <alignment horizontal="left" vertical="center"/>
    </xf>
    <xf numFmtId="0" fontId="40" fillId="0" borderId="9" xfId="9" applyFont="1" applyBorder="1" applyAlignment="1">
      <alignment vertical="center"/>
    </xf>
    <xf numFmtId="0" fontId="40" fillId="0" borderId="6" xfId="9" applyFont="1" applyBorder="1" applyAlignment="1">
      <alignment vertical="center"/>
    </xf>
    <xf numFmtId="0" fontId="40" fillId="0" borderId="16" xfId="9" applyFont="1" applyBorder="1" applyAlignment="1">
      <alignment vertical="center"/>
    </xf>
    <xf numFmtId="0" fontId="40" fillId="0" borderId="4" xfId="9" applyFont="1" applyBorder="1" applyAlignment="1">
      <alignment vertical="center"/>
    </xf>
    <xf numFmtId="0" fontId="40" fillId="0" borderId="11" xfId="9" applyFont="1" applyBorder="1" applyAlignment="1">
      <alignment horizontal="center" vertical="center" wrapText="1"/>
    </xf>
    <xf numFmtId="0" fontId="40" fillId="5" borderId="7" xfId="9" applyFont="1" applyFill="1" applyBorder="1" applyAlignment="1">
      <alignment horizontal="left" vertical="center"/>
    </xf>
    <xf numFmtId="0" fontId="40" fillId="5" borderId="8" xfId="9" applyFont="1" applyFill="1" applyBorder="1" applyAlignment="1">
      <alignment horizontal="left" vertical="center"/>
    </xf>
    <xf numFmtId="0" fontId="40" fillId="5" borderId="11" xfId="9" applyFont="1" applyFill="1" applyBorder="1" applyAlignment="1">
      <alignment horizontal="center" vertical="center"/>
    </xf>
    <xf numFmtId="0" fontId="40" fillId="5" borderId="11" xfId="9" applyFont="1" applyFill="1" applyBorder="1" applyAlignment="1">
      <alignment vertical="center"/>
    </xf>
    <xf numFmtId="0" fontId="40" fillId="0" borderId="7" xfId="9" applyFont="1" applyBorder="1" applyAlignment="1">
      <alignment horizontal="left"/>
    </xf>
    <xf numFmtId="0" fontId="40" fillId="0" borderId="8" xfId="9" applyFont="1" applyBorder="1" applyAlignment="1">
      <alignment horizontal="left"/>
    </xf>
    <xf numFmtId="0" fontId="40" fillId="0" borderId="11" xfId="9" applyFont="1" applyBorder="1" applyAlignment="1">
      <alignment horizontal="center"/>
    </xf>
    <xf numFmtId="0" fontId="40" fillId="0" borderId="11" xfId="9" applyFont="1" applyBorder="1"/>
    <xf numFmtId="0" fontId="40" fillId="0" borderId="7" xfId="9" applyFont="1" applyFill="1" applyBorder="1" applyAlignment="1">
      <alignment horizontal="left"/>
    </xf>
    <xf numFmtId="0" fontId="40" fillId="0" borderId="8" xfId="9" applyFont="1" applyFill="1" applyBorder="1" applyAlignment="1">
      <alignment horizontal="left"/>
    </xf>
    <xf numFmtId="0" fontId="40" fillId="0" borderId="11" xfId="9" applyFont="1" applyFill="1" applyBorder="1" applyAlignment="1">
      <alignment horizontal="center"/>
    </xf>
    <xf numFmtId="0" fontId="46" fillId="0" borderId="11" xfId="9" applyFont="1" applyFill="1" applyBorder="1"/>
    <xf numFmtId="0" fontId="40" fillId="3" borderId="7" xfId="9" applyFont="1" applyFill="1" applyBorder="1" applyAlignment="1">
      <alignment horizontal="left"/>
    </xf>
    <xf numFmtId="0" fontId="40" fillId="3" borderId="8" xfId="9" applyFont="1" applyFill="1" applyBorder="1" applyAlignment="1">
      <alignment horizontal="left"/>
    </xf>
    <xf numFmtId="0" fontId="40" fillId="3" borderId="11" xfId="9" applyFont="1" applyFill="1" applyBorder="1" applyAlignment="1">
      <alignment horizontal="center"/>
    </xf>
    <xf numFmtId="0" fontId="40" fillId="3" borderId="11" xfId="9" applyFont="1" applyFill="1" applyBorder="1"/>
    <xf numFmtId="0" fontId="46" fillId="0" borderId="11" xfId="9" applyFont="1" applyBorder="1"/>
    <xf numFmtId="0" fontId="40" fillId="5" borderId="7" xfId="9" applyFont="1" applyFill="1" applyBorder="1" applyAlignment="1">
      <alignment horizontal="left"/>
    </xf>
    <xf numFmtId="0" fontId="40" fillId="5" borderId="8" xfId="9" applyFont="1" applyFill="1" applyBorder="1" applyAlignment="1">
      <alignment horizontal="left"/>
    </xf>
    <xf numFmtId="0" fontId="40" fillId="5" borderId="11" xfId="9" applyFont="1" applyFill="1" applyBorder="1" applyAlignment="1">
      <alignment horizontal="center"/>
    </xf>
    <xf numFmtId="0" fontId="40" fillId="5" borderId="11" xfId="9" applyFont="1" applyFill="1" applyBorder="1"/>
    <xf numFmtId="0" fontId="40" fillId="0" borderId="11" xfId="9" applyNumberFormat="1" applyFont="1" applyBorder="1" applyAlignment="1">
      <alignment vertical="center"/>
    </xf>
    <xf numFmtId="0" fontId="40" fillId="5" borderId="5" xfId="9" applyFont="1" applyFill="1" applyBorder="1" applyAlignment="1">
      <alignment horizontal="left" vertical="center"/>
    </xf>
    <xf numFmtId="0" fontId="40" fillId="5" borderId="0" xfId="9" applyFont="1" applyFill="1" applyBorder="1" applyAlignment="1">
      <alignment horizontal="center" vertical="center"/>
    </xf>
    <xf numFmtId="2" fontId="40" fillId="5" borderId="11" xfId="9" applyNumberFormat="1" applyFont="1" applyFill="1" applyBorder="1" applyAlignment="1">
      <alignment vertical="center"/>
    </xf>
    <xf numFmtId="170" fontId="40" fillId="5" borderId="11" xfId="9" applyNumberFormat="1" applyFont="1" applyFill="1" applyBorder="1" applyAlignment="1">
      <alignment vertical="center"/>
    </xf>
    <xf numFmtId="170" fontId="45" fillId="5" borderId="7" xfId="9" applyNumberFormat="1" applyFont="1" applyFill="1" applyBorder="1" applyAlignment="1">
      <alignment horizontal="right" vertical="center"/>
    </xf>
    <xf numFmtId="0" fontId="40" fillId="0" borderId="0" xfId="9" applyFont="1" applyBorder="1" applyAlignment="1">
      <alignment horizontal="left" vertical="center"/>
    </xf>
    <xf numFmtId="0" fontId="40" fillId="0" borderId="0" xfId="9" applyFont="1" applyBorder="1" applyAlignment="1">
      <alignment horizontal="right" vertical="center"/>
    </xf>
    <xf numFmtId="0" fontId="48" fillId="0" borderId="0" xfId="9" applyFont="1"/>
    <xf numFmtId="0" fontId="40" fillId="0" borderId="9" xfId="9" applyFont="1" applyBorder="1" applyAlignment="1">
      <alignment horizontal="center"/>
    </xf>
    <xf numFmtId="0" fontId="40" fillId="0" borderId="6" xfId="9" applyFont="1" applyBorder="1" applyAlignment="1">
      <alignment horizontal="center"/>
    </xf>
    <xf numFmtId="0" fontId="40" fillId="0" borderId="13" xfId="9" applyFont="1" applyBorder="1" applyAlignment="1">
      <alignment horizontal="center"/>
    </xf>
    <xf numFmtId="0" fontId="40" fillId="0" borderId="10" xfId="9" applyFont="1" applyBorder="1" applyAlignment="1">
      <alignment horizontal="center"/>
    </xf>
    <xf numFmtId="0" fontId="40" fillId="0" borderId="0" xfId="9" applyFont="1" applyBorder="1" applyAlignment="1">
      <alignment horizontal="center"/>
    </xf>
    <xf numFmtId="0" fontId="40" fillId="0" borderId="25" xfId="9" applyFont="1" applyBorder="1" applyAlignment="1">
      <alignment horizontal="center"/>
    </xf>
    <xf numFmtId="0" fontId="51" fillId="0" borderId="0" xfId="9" applyFont="1"/>
    <xf numFmtId="0" fontId="40" fillId="0" borderId="16" xfId="9" applyFont="1" applyBorder="1"/>
    <xf numFmtId="0" fontId="40" fillId="0" borderId="4" xfId="9" applyFont="1" applyBorder="1"/>
    <xf numFmtId="0" fontId="40" fillId="0" borderId="17" xfId="9" applyFont="1" applyBorder="1"/>
    <xf numFmtId="0" fontId="39" fillId="0" borderId="0" xfId="9" applyFont="1" applyFill="1" applyBorder="1" applyAlignment="1">
      <alignment vertical="top"/>
    </xf>
    <xf numFmtId="0" fontId="48" fillId="2" borderId="0" xfId="9" applyFont="1" applyFill="1"/>
    <xf numFmtId="0" fontId="38" fillId="0" borderId="0" xfId="9" applyFont="1"/>
    <xf numFmtId="0" fontId="13" fillId="0" borderId="26" xfId="4" applyBorder="1" applyAlignment="1"/>
    <xf numFmtId="0" fontId="13" fillId="0" borderId="41" xfId="4" applyBorder="1" applyAlignment="1"/>
    <xf numFmtId="0" fontId="40" fillId="0" borderId="0" xfId="9" applyFont="1" applyBorder="1" applyAlignment="1"/>
    <xf numFmtId="0" fontId="40" fillId="0" borderId="7" xfId="9" applyFont="1" applyBorder="1" applyAlignment="1"/>
    <xf numFmtId="0" fontId="13" fillId="0" borderId="21" xfId="4" applyBorder="1" applyAlignment="1"/>
    <xf numFmtId="0" fontId="40" fillId="0" borderId="25" xfId="9" applyFont="1" applyBorder="1" applyAlignment="1"/>
    <xf numFmtId="0" fontId="40" fillId="0" borderId="4" xfId="9" applyFont="1" applyBorder="1" applyAlignment="1">
      <alignment horizontal="center"/>
    </xf>
    <xf numFmtId="0" fontId="40" fillId="0" borderId="17" xfId="9" applyFont="1" applyBorder="1" applyAlignment="1">
      <alignment horizontal="center"/>
    </xf>
    <xf numFmtId="0" fontId="13" fillId="0" borderId="7" xfId="4" applyFont="1" applyBorder="1" applyAlignment="1">
      <alignment horizontal="left" vertical="center"/>
    </xf>
    <xf numFmtId="0" fontId="13" fillId="0" borderId="42" xfId="4" applyFont="1" applyBorder="1" applyAlignment="1">
      <alignment horizontal="left" vertical="center"/>
    </xf>
    <xf numFmtId="0" fontId="29" fillId="0" borderId="36" xfId="4" applyFont="1" applyBorder="1" applyAlignment="1">
      <alignment horizontal="center" vertical="center"/>
    </xf>
    <xf numFmtId="0" fontId="29" fillId="0" borderId="35" xfId="4" applyFont="1" applyBorder="1" applyAlignment="1">
      <alignment horizontal="center" vertical="center"/>
    </xf>
    <xf numFmtId="0" fontId="29" fillId="0" borderId="39" xfId="4" applyFont="1" applyBorder="1" applyAlignment="1">
      <alignment horizontal="center" vertical="center"/>
    </xf>
    <xf numFmtId="0" fontId="29" fillId="0" borderId="15" xfId="4" applyFont="1" applyBorder="1" applyAlignment="1">
      <alignment horizontal="center" vertical="center"/>
    </xf>
    <xf numFmtId="0" fontId="13" fillId="0" borderId="9" xfId="4" applyBorder="1" applyAlignment="1">
      <alignment horizontal="center"/>
    </xf>
    <xf numFmtId="0" fontId="13" fillId="0" borderId="13" xfId="4" applyBorder="1" applyAlignment="1">
      <alignment horizontal="center"/>
    </xf>
    <xf numFmtId="0" fontId="13" fillId="0" borderId="25" xfId="4" applyBorder="1" applyAlignment="1">
      <alignment horizontal="center"/>
    </xf>
    <xf numFmtId="0" fontId="13" fillId="0" borderId="17" xfId="4" applyBorder="1" applyAlignment="1">
      <alignment horizontal="center"/>
    </xf>
    <xf numFmtId="0" fontId="40" fillId="0" borderId="7" xfId="9" applyFont="1" applyBorder="1" applyAlignment="1">
      <alignment vertical="center"/>
    </xf>
    <xf numFmtId="0" fontId="40" fillId="0" borderId="8" xfId="9" applyFont="1" applyBorder="1" applyAlignment="1">
      <alignment vertical="center"/>
    </xf>
    <xf numFmtId="0" fontId="40" fillId="0" borderId="13" xfId="9" applyFont="1" applyBorder="1" applyAlignment="1">
      <alignment horizontal="left"/>
    </xf>
    <xf numFmtId="0" fontId="40" fillId="0" borderId="12" xfId="9" applyFont="1" applyBorder="1" applyAlignment="1">
      <alignment horizontal="center"/>
    </xf>
    <xf numFmtId="0" fontId="40" fillId="0" borderId="12" xfId="9" applyFont="1" applyBorder="1"/>
    <xf numFmtId="0" fontId="40" fillId="0" borderId="12" xfId="9" applyFont="1" applyBorder="1" applyAlignment="1">
      <alignment horizontal="center" vertical="center"/>
    </xf>
    <xf numFmtId="0" fontId="40" fillId="2" borderId="12" xfId="9" applyFont="1" applyFill="1" applyBorder="1" applyAlignment="1">
      <alignment vertical="center"/>
    </xf>
    <xf numFmtId="0" fontId="13" fillId="0" borderId="21" xfId="4" applyBorder="1" applyAlignment="1">
      <alignment horizontal="center"/>
    </xf>
    <xf numFmtId="14" fontId="40" fillId="0" borderId="8" xfId="9" applyNumberFormat="1" applyFont="1" applyBorder="1" applyAlignment="1">
      <alignment horizontal="left" vertical="center"/>
    </xf>
    <xf numFmtId="0" fontId="44" fillId="0" borderId="8" xfId="9" applyFont="1" applyBorder="1" applyAlignment="1">
      <alignment horizontal="left" vertical="center"/>
    </xf>
    <xf numFmtId="0" fontId="40" fillId="0" borderId="25" xfId="9" applyFont="1" applyBorder="1"/>
    <xf numFmtId="170" fontId="45" fillId="5" borderId="8" xfId="9" applyNumberFormat="1" applyFont="1" applyFill="1" applyBorder="1" applyAlignment="1">
      <alignment vertical="center"/>
    </xf>
    <xf numFmtId="9" fontId="40" fillId="0" borderId="25" xfId="9" applyNumberFormat="1" applyFont="1" applyBorder="1" applyAlignment="1">
      <alignment horizontal="left" vertical="center"/>
    </xf>
    <xf numFmtId="0" fontId="40" fillId="0" borderId="25" xfId="9" applyFont="1" applyBorder="1" applyAlignment="1">
      <alignment horizontal="right" vertical="center"/>
    </xf>
    <xf numFmtId="0" fontId="40" fillId="0" borderId="16" xfId="9" applyFont="1" applyBorder="1" applyAlignment="1">
      <alignment horizontal="center"/>
    </xf>
    <xf numFmtId="0" fontId="36" fillId="0" borderId="4" xfId="9" applyFont="1" applyBorder="1"/>
    <xf numFmtId="0" fontId="11" fillId="0" borderId="0" xfId="1" quotePrefix="1" applyFont="1" applyAlignment="1">
      <alignment horizontal="left" vertical="center" wrapText="1" indent="1"/>
    </xf>
    <xf numFmtId="0" fontId="40" fillId="0" borderId="7" xfId="9" applyFont="1" applyBorder="1" applyAlignment="1">
      <alignment horizontal="left" vertical="center"/>
    </xf>
    <xf numFmtId="0" fontId="40" fillId="0" borderId="5" xfId="9" applyFont="1" applyBorder="1" applyAlignment="1">
      <alignment horizontal="left" vertical="center"/>
    </xf>
    <xf numFmtId="0" fontId="40" fillId="0" borderId="8" xfId="9" applyFont="1" applyBorder="1" applyAlignment="1">
      <alignment horizontal="left" vertical="center"/>
    </xf>
    <xf numFmtId="0" fontId="40" fillId="0" borderId="7" xfId="9" applyFont="1" applyBorder="1" applyAlignment="1">
      <alignment horizontal="left"/>
    </xf>
    <xf numFmtId="0" fontId="40" fillId="0" borderId="5" xfId="9" applyFont="1" applyBorder="1" applyAlignment="1">
      <alignment horizontal="left"/>
    </xf>
    <xf numFmtId="0" fontId="40" fillId="0" borderId="8" xfId="9" applyFont="1" applyBorder="1" applyAlignment="1">
      <alignment horizontal="left"/>
    </xf>
    <xf numFmtId="0" fontId="8" fillId="0" borderId="0" xfId="1" applyFont="1" applyFill="1"/>
    <xf numFmtId="0" fontId="8" fillId="0" borderId="0" xfId="1" applyFont="1" applyFill="1" applyAlignment="1">
      <alignment vertical="center" wrapText="1"/>
    </xf>
    <xf numFmtId="0" fontId="13" fillId="0" borderId="41" xfId="4" applyBorder="1" applyAlignment="1">
      <alignment horizontal="center"/>
    </xf>
    <xf numFmtId="4" fontId="55" fillId="0" borderId="45" xfId="2" applyNumberFormat="1" applyFont="1" applyFill="1" applyBorder="1" applyAlignment="1">
      <alignment vertical="center"/>
    </xf>
    <xf numFmtId="4" fontId="55" fillId="0" borderId="46" xfId="2" applyNumberFormat="1" applyFont="1" applyFill="1" applyBorder="1" applyAlignment="1">
      <alignment vertical="center"/>
    </xf>
    <xf numFmtId="0" fontId="56" fillId="0" borderId="0" xfId="2" applyFont="1" applyFill="1"/>
    <xf numFmtId="4" fontId="55" fillId="0" borderId="0" xfId="2" applyNumberFormat="1" applyFont="1" applyFill="1" applyBorder="1" applyAlignment="1">
      <alignment vertical="center"/>
    </xf>
    <xf numFmtId="4" fontId="55" fillId="0" borderId="47" xfId="2" applyNumberFormat="1" applyFont="1" applyFill="1" applyBorder="1" applyAlignment="1">
      <alignment vertical="center"/>
    </xf>
    <xf numFmtId="4" fontId="55" fillId="0" borderId="4" xfId="2" applyNumberFormat="1" applyFont="1" applyFill="1" applyBorder="1" applyAlignment="1">
      <alignment vertical="center"/>
    </xf>
    <xf numFmtId="4" fontId="55" fillId="0" borderId="49" xfId="2" applyNumberFormat="1" applyFont="1" applyFill="1" applyBorder="1" applyAlignment="1">
      <alignment vertical="center"/>
    </xf>
    <xf numFmtId="4" fontId="57" fillId="0" borderId="14" xfId="2" applyNumberFormat="1" applyFont="1" applyFill="1" applyBorder="1" applyAlignment="1">
      <alignment horizontal="center" vertical="center" wrapText="1"/>
    </xf>
    <xf numFmtId="4" fontId="57" fillId="0" borderId="53" xfId="2" applyNumberFormat="1" applyFont="1" applyFill="1" applyBorder="1" applyAlignment="1">
      <alignment horizontal="center" vertical="center" wrapText="1"/>
    </xf>
    <xf numFmtId="0" fontId="58" fillId="0" borderId="0" xfId="2" applyFont="1"/>
    <xf numFmtId="4" fontId="58" fillId="0" borderId="0" xfId="2" applyNumberFormat="1" applyFont="1"/>
    <xf numFmtId="2" fontId="58" fillId="0" borderId="0" xfId="2" applyNumberFormat="1" applyFont="1"/>
    <xf numFmtId="4" fontId="57" fillId="0" borderId="15" xfId="2" applyNumberFormat="1" applyFont="1" applyFill="1" applyBorder="1" applyAlignment="1">
      <alignment horizontal="center" vertical="center" wrapText="1"/>
    </xf>
    <xf numFmtId="4" fontId="57" fillId="0" borderId="55" xfId="2" applyNumberFormat="1" applyFont="1" applyFill="1" applyBorder="1" applyAlignment="1">
      <alignment horizontal="center" vertical="center" wrapText="1"/>
    </xf>
    <xf numFmtId="1" fontId="60" fillId="0" borderId="28" xfId="2" applyNumberFormat="1" applyFont="1" applyFill="1" applyBorder="1" applyAlignment="1">
      <alignment horizontal="center" vertical="center"/>
    </xf>
    <xf numFmtId="4" fontId="60" fillId="0" borderId="29" xfId="2" applyNumberFormat="1" applyFont="1" applyFill="1" applyBorder="1" applyAlignment="1">
      <alignment horizontal="center" vertical="center"/>
    </xf>
    <xf numFmtId="4" fontId="29" fillId="0" borderId="29" xfId="2" applyNumberFormat="1" applyFont="1" applyFill="1" applyBorder="1" applyAlignment="1">
      <alignment horizontal="center" vertical="center"/>
    </xf>
    <xf numFmtId="4" fontId="29" fillId="0" borderId="56" xfId="2" applyNumberFormat="1" applyFont="1" applyFill="1" applyBorder="1" applyAlignment="1">
      <alignment horizontal="center" vertical="center"/>
    </xf>
    <xf numFmtId="4" fontId="56" fillId="0" borderId="0" xfId="2" applyNumberFormat="1" applyFont="1" applyFill="1"/>
    <xf numFmtId="2" fontId="56" fillId="0" borderId="0" xfId="2" applyNumberFormat="1" applyFont="1" applyFill="1"/>
    <xf numFmtId="1" fontId="60" fillId="0" borderId="30" xfId="2" applyNumberFormat="1" applyFont="1" applyFill="1" applyBorder="1" applyAlignment="1">
      <alignment horizontal="center" vertical="center"/>
    </xf>
    <xf numFmtId="4" fontId="60" fillId="0" borderId="26" xfId="2" applyNumberFormat="1" applyFont="1" applyFill="1" applyBorder="1" applyAlignment="1">
      <alignment horizontal="center" vertical="center"/>
    </xf>
    <xf numFmtId="4" fontId="29" fillId="0" borderId="26" xfId="2" applyNumberFormat="1" applyFont="1" applyFill="1" applyBorder="1" applyAlignment="1">
      <alignment horizontal="center" vertical="center"/>
    </xf>
    <xf numFmtId="4" fontId="29" fillId="0" borderId="57" xfId="2" applyNumberFormat="1" applyFont="1" applyFill="1" applyBorder="1" applyAlignment="1">
      <alignment horizontal="center" vertical="center"/>
    </xf>
    <xf numFmtId="1" fontId="60" fillId="0" borderId="31" xfId="2" applyNumberFormat="1" applyFont="1" applyFill="1" applyBorder="1" applyAlignment="1">
      <alignment horizontal="center" vertical="center"/>
    </xf>
    <xf numFmtId="4" fontId="60" fillId="0" borderId="32" xfId="2" applyNumberFormat="1" applyFont="1" applyFill="1" applyBorder="1" applyAlignment="1">
      <alignment horizontal="center" vertical="center"/>
    </xf>
    <xf numFmtId="4" fontId="29" fillId="0" borderId="32" xfId="2" applyNumberFormat="1" applyFont="1" applyFill="1" applyBorder="1" applyAlignment="1">
      <alignment horizontal="center" vertical="center"/>
    </xf>
    <xf numFmtId="4" fontId="29" fillId="0" borderId="58" xfId="2" applyNumberFormat="1" applyFont="1" applyFill="1" applyBorder="1" applyAlignment="1">
      <alignment horizontal="center" vertical="center"/>
    </xf>
    <xf numFmtId="1" fontId="56" fillId="0" borderId="59" xfId="2" applyNumberFormat="1" applyFont="1" applyFill="1" applyBorder="1" applyAlignment="1">
      <alignment horizontal="center" vertical="center"/>
    </xf>
    <xf numFmtId="4" fontId="56" fillId="0" borderId="5" xfId="2" applyNumberFormat="1" applyFont="1" applyFill="1" applyBorder="1" applyAlignment="1">
      <alignment horizontal="center" vertical="center"/>
    </xf>
    <xf numFmtId="4" fontId="55" fillId="0" borderId="5" xfId="2" applyNumberFormat="1" applyFont="1" applyFill="1" applyBorder="1" applyAlignment="1">
      <alignment horizontal="center" vertical="center"/>
    </xf>
    <xf numFmtId="4" fontId="55" fillId="0" borderId="60" xfId="2" applyNumberFormat="1" applyFont="1" applyFill="1" applyBorder="1" applyAlignment="1">
      <alignment horizontal="center" vertical="center"/>
    </xf>
    <xf numFmtId="3" fontId="57" fillId="0" borderId="19" xfId="2" applyNumberFormat="1" applyFont="1" applyFill="1" applyBorder="1" applyAlignment="1">
      <alignment horizontal="right" vertical="center"/>
    </xf>
    <xf numFmtId="4" fontId="61" fillId="0" borderId="62" xfId="2" applyNumberFormat="1" applyFont="1" applyFill="1" applyBorder="1" applyAlignment="1">
      <alignment vertical="center"/>
    </xf>
    <xf numFmtId="3" fontId="57" fillId="0" borderId="22" xfId="2" applyNumberFormat="1" applyFont="1" applyFill="1" applyBorder="1" applyAlignment="1">
      <alignment horizontal="right" vertical="center"/>
    </xf>
    <xf numFmtId="1" fontId="57" fillId="0" borderId="64" xfId="2" applyNumberFormat="1" applyFont="1" applyFill="1" applyBorder="1" applyAlignment="1">
      <alignment horizontal="left" vertical="center"/>
    </xf>
    <xf numFmtId="3" fontId="57" fillId="0" borderId="66" xfId="2" applyNumberFormat="1" applyFont="1" applyFill="1" applyBorder="1" applyAlignment="1">
      <alignment horizontal="right" vertical="center"/>
    </xf>
    <xf numFmtId="4" fontId="61" fillId="0" borderId="67" xfId="2" applyNumberFormat="1" applyFont="1" applyFill="1" applyBorder="1" applyAlignment="1">
      <alignment vertical="center"/>
    </xf>
    <xf numFmtId="4" fontId="57" fillId="0" borderId="10" xfId="2" applyNumberFormat="1" applyFont="1" applyFill="1" applyBorder="1" applyAlignment="1">
      <alignment horizontal="center" vertical="center" wrapText="1"/>
    </xf>
    <xf numFmtId="4" fontId="57" fillId="0" borderId="16" xfId="2" applyNumberFormat="1" applyFont="1" applyFill="1" applyBorder="1" applyAlignment="1">
      <alignment horizontal="center" vertical="center" wrapText="1"/>
    </xf>
    <xf numFmtId="4" fontId="63" fillId="0" borderId="18" xfId="2" applyNumberFormat="1" applyFont="1" applyFill="1" applyBorder="1" applyAlignment="1">
      <alignment horizontal="center" vertical="center"/>
    </xf>
    <xf numFmtId="4" fontId="63" fillId="0" borderId="21" xfId="2" applyNumberFormat="1" applyFont="1" applyFill="1" applyBorder="1" applyAlignment="1">
      <alignment horizontal="center" vertical="center"/>
    </xf>
    <xf numFmtId="4" fontId="64" fillId="0" borderId="57" xfId="2" applyNumberFormat="1" applyFont="1" applyFill="1" applyBorder="1" applyAlignment="1">
      <alignment horizontal="center" vertical="center"/>
    </xf>
    <xf numFmtId="4" fontId="29" fillId="0" borderId="21" xfId="2" applyNumberFormat="1" applyFont="1" applyFill="1" applyBorder="1" applyAlignment="1">
      <alignment horizontal="center" vertical="center"/>
    </xf>
    <xf numFmtId="4" fontId="29" fillId="0" borderId="24" xfId="2" applyNumberFormat="1" applyFont="1" applyFill="1" applyBorder="1" applyAlignment="1">
      <alignment horizontal="center" vertical="center"/>
    </xf>
    <xf numFmtId="4" fontId="64" fillId="0" borderId="58" xfId="2" applyNumberFormat="1" applyFont="1" applyFill="1" applyBorder="1" applyAlignment="1">
      <alignment horizontal="center" vertical="center"/>
    </xf>
    <xf numFmtId="4" fontId="61" fillId="0" borderId="19" xfId="2" applyNumberFormat="1" applyFont="1" applyFill="1" applyBorder="1" applyAlignment="1">
      <alignment horizontal="right" vertical="center"/>
    </xf>
    <xf numFmtId="4" fontId="63" fillId="0" borderId="21" xfId="2" applyNumberFormat="1" applyFont="1" applyFill="1" applyBorder="1" applyAlignment="1">
      <alignment horizontal="right" vertical="center"/>
    </xf>
    <xf numFmtId="4" fontId="61" fillId="0" borderId="64" xfId="2" applyNumberFormat="1" applyFont="1" applyFill="1" applyBorder="1" applyAlignment="1">
      <alignment horizontal="left" vertical="center"/>
    </xf>
    <xf numFmtId="4" fontId="64" fillId="0" borderId="21" xfId="2" applyNumberFormat="1" applyFont="1" applyFill="1" applyBorder="1" applyAlignment="1">
      <alignment horizontal="right" vertical="center"/>
    </xf>
    <xf numFmtId="4" fontId="57" fillId="0" borderId="21" xfId="2" applyNumberFormat="1" applyFont="1" applyFill="1" applyBorder="1" applyAlignment="1">
      <alignment horizontal="right" vertical="center"/>
    </xf>
    <xf numFmtId="4" fontId="61" fillId="0" borderId="64" xfId="2" applyNumberFormat="1" applyFont="1" applyFill="1" applyBorder="1" applyAlignment="1">
      <alignment vertical="center"/>
    </xf>
    <xf numFmtId="4" fontId="57" fillId="0" borderId="69" xfId="2" applyNumberFormat="1" applyFont="1" applyFill="1" applyBorder="1" applyAlignment="1">
      <alignment horizontal="right" vertical="center"/>
    </xf>
    <xf numFmtId="0" fontId="5" fillId="0" borderId="4" xfId="1" applyFont="1" applyBorder="1"/>
    <xf numFmtId="0" fontId="6" fillId="0" borderId="4" xfId="1" applyFont="1" applyBorder="1"/>
    <xf numFmtId="0" fontId="7" fillId="0" borderId="4" xfId="1" applyFont="1" applyFill="1" applyBorder="1"/>
    <xf numFmtId="164" fontId="8" fillId="0" borderId="4" xfId="1" applyNumberFormat="1" applyFont="1" applyFill="1" applyBorder="1" applyAlignment="1"/>
    <xf numFmtId="0" fontId="7" fillId="0" borderId="4" xfId="1" applyFont="1" applyBorder="1"/>
    <xf numFmtId="0" fontId="11" fillId="0" borderId="4" xfId="1" applyFont="1" applyBorder="1"/>
    <xf numFmtId="0" fontId="0" fillId="0" borderId="4" xfId="0" applyBorder="1"/>
    <xf numFmtId="0" fontId="5" fillId="0" borderId="6" xfId="1" applyFont="1" applyBorder="1"/>
    <xf numFmtId="0" fontId="6" fillId="0" borderId="6" xfId="1" applyFont="1" applyBorder="1"/>
    <xf numFmtId="0" fontId="6" fillId="0" borderId="6" xfId="1" applyFont="1" applyBorder="1" applyAlignment="1">
      <alignment horizontal="center"/>
    </xf>
    <xf numFmtId="0" fontId="11" fillId="0" borderId="1" xfId="1" applyFont="1" applyBorder="1" applyAlignment="1"/>
    <xf numFmtId="0" fontId="9" fillId="0" borderId="1" xfId="1" applyFont="1" applyBorder="1" applyAlignment="1"/>
    <xf numFmtId="0" fontId="11" fillId="0" borderId="1" xfId="1" applyFont="1" applyFill="1" applyBorder="1"/>
    <xf numFmtId="0" fontId="8" fillId="0" borderId="1" xfId="1" applyFont="1" applyBorder="1" applyAlignment="1">
      <alignment vertical="center" wrapText="1"/>
    </xf>
    <xf numFmtId="0" fontId="7" fillId="0" borderId="0" xfId="1" applyFont="1" applyBorder="1"/>
    <xf numFmtId="0" fontId="11" fillId="0" borderId="0" xfId="1" applyFont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6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2" fillId="0" borderId="0" xfId="1" quotePrefix="1" applyFont="1" applyFill="1" applyAlignment="1">
      <alignment vertical="center"/>
    </xf>
    <xf numFmtId="0" fontId="11" fillId="0" borderId="1" xfId="1" applyFont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1" fillId="0" borderId="0" xfId="1" applyFont="1" applyBorder="1" applyAlignment="1"/>
    <xf numFmtId="0" fontId="17" fillId="0" borderId="0" xfId="1" applyFont="1" applyAlignment="1"/>
    <xf numFmtId="0" fontId="17" fillId="0" borderId="1" xfId="1" applyFont="1" applyBorder="1" applyAlignment="1"/>
    <xf numFmtId="0" fontId="65" fillId="3" borderId="11" xfId="9" applyFont="1" applyFill="1" applyBorder="1"/>
    <xf numFmtId="0" fontId="65" fillId="5" borderId="11" xfId="9" applyFont="1" applyFill="1" applyBorder="1" applyAlignment="1">
      <alignment vertical="center"/>
    </xf>
    <xf numFmtId="2" fontId="65" fillId="5" borderId="11" xfId="9" applyNumberFormat="1" applyFont="1" applyFill="1" applyBorder="1" applyAlignment="1">
      <alignment vertical="center"/>
    </xf>
    <xf numFmtId="170" fontId="65" fillId="5" borderId="11" xfId="9" applyNumberFormat="1" applyFont="1" applyFill="1" applyBorder="1" applyAlignment="1">
      <alignment vertical="center"/>
    </xf>
    <xf numFmtId="170" fontId="65" fillId="5" borderId="5" xfId="9" applyNumberFormat="1" applyFont="1" applyFill="1" applyBorder="1" applyAlignment="1">
      <alignment horizontal="right" vertical="center"/>
    </xf>
    <xf numFmtId="0" fontId="40" fillId="5" borderId="13" xfId="9" applyFont="1" applyFill="1" applyBorder="1" applyAlignment="1">
      <alignment horizontal="left" vertical="center"/>
    </xf>
    <xf numFmtId="0" fontId="40" fillId="5" borderId="12" xfId="9" applyFont="1" applyFill="1" applyBorder="1" applyAlignment="1">
      <alignment horizontal="center" vertical="center"/>
    </xf>
    <xf numFmtId="1" fontId="65" fillId="5" borderId="12" xfId="9" applyNumberFormat="1" applyFont="1" applyFill="1" applyBorder="1" applyAlignment="1">
      <alignment vertical="center"/>
    </xf>
    <xf numFmtId="0" fontId="66" fillId="0" borderId="0" xfId="9" applyFont="1"/>
    <xf numFmtId="0" fontId="40" fillId="0" borderId="6" xfId="9" applyFont="1" applyBorder="1"/>
    <xf numFmtId="0" fontId="40" fillId="0" borderId="9" xfId="9" applyFont="1" applyBorder="1" applyAlignment="1">
      <alignment horizontal="left" vertical="center"/>
    </xf>
    <xf numFmtId="0" fontId="40" fillId="0" borderId="6" xfId="9" applyFont="1" applyBorder="1" applyAlignment="1">
      <alignment horizontal="left" vertical="center"/>
    </xf>
    <xf numFmtId="0" fontId="40" fillId="0" borderId="13" xfId="9" applyFont="1" applyBorder="1" applyAlignment="1">
      <alignment horizontal="left" vertical="center"/>
    </xf>
    <xf numFmtId="0" fontId="40" fillId="0" borderId="16" xfId="9" applyFont="1" applyBorder="1" applyAlignment="1">
      <alignment horizontal="left" vertical="center"/>
    </xf>
    <xf numFmtId="0" fontId="40" fillId="0" borderId="4" xfId="9" applyFont="1" applyBorder="1" applyAlignment="1">
      <alignment horizontal="left" vertical="center"/>
    </xf>
    <xf numFmtId="0" fontId="40" fillId="0" borderId="17" xfId="9" applyFont="1" applyBorder="1" applyAlignment="1">
      <alignment horizontal="left" vertical="center"/>
    </xf>
    <xf numFmtId="0" fontId="40" fillId="0" borderId="25" xfId="9" applyFont="1" applyBorder="1" applyAlignment="1">
      <alignment horizontal="left" vertical="center"/>
    </xf>
    <xf numFmtId="0" fontId="40" fillId="0" borderId="0" xfId="9" applyFont="1"/>
    <xf numFmtId="0" fontId="40" fillId="0" borderId="6" xfId="9" applyFont="1" applyFill="1" applyBorder="1" applyAlignment="1"/>
    <xf numFmtId="0" fontId="40" fillId="0" borderId="13" xfId="9" applyFont="1" applyFill="1" applyBorder="1" applyAlignment="1"/>
    <xf numFmtId="0" fontId="40" fillId="0" borderId="0" xfId="9" applyFont="1" applyFill="1" applyBorder="1" applyAlignment="1"/>
    <xf numFmtId="0" fontId="40" fillId="0" borderId="25" xfId="9" applyFont="1" applyFill="1" applyBorder="1" applyAlignment="1"/>
    <xf numFmtId="0" fontId="40" fillId="0" borderId="4" xfId="9" applyFont="1" applyFill="1" applyBorder="1" applyAlignment="1"/>
    <xf numFmtId="0" fontId="40" fillId="0" borderId="17" xfId="9" applyFont="1" applyFill="1" applyBorder="1" applyAlignment="1"/>
    <xf numFmtId="0" fontId="40" fillId="0" borderId="9" xfId="9" applyFont="1" applyBorder="1" applyAlignment="1">
      <alignment horizontal="left"/>
    </xf>
    <xf numFmtId="0" fontId="11" fillId="0" borderId="0" xfId="1" applyFont="1" applyFill="1" applyAlignment="1">
      <alignment horizontal="left" vertical="center" wrapText="1"/>
    </xf>
    <xf numFmtId="0" fontId="11" fillId="0" borderId="0" xfId="1" quotePrefix="1" applyFont="1" applyAlignment="1">
      <alignment horizontal="left" vertical="center" wrapText="1" indent="1"/>
    </xf>
    <xf numFmtId="0" fontId="13" fillId="0" borderId="6" xfId="4" applyFont="1" applyBorder="1" applyAlignment="1">
      <alignment horizontal="left" vertical="center"/>
    </xf>
    <xf numFmtId="0" fontId="40" fillId="0" borderId="7" xfId="9" applyFont="1" applyBorder="1" applyAlignment="1">
      <alignment horizontal="left" vertical="center"/>
    </xf>
    <xf numFmtId="0" fontId="40" fillId="0" borderId="8" xfId="9" applyFont="1" applyBorder="1" applyAlignment="1">
      <alignment horizontal="left" vertical="center"/>
    </xf>
    <xf numFmtId="0" fontId="40" fillId="7" borderId="11" xfId="9" applyFont="1" applyFill="1" applyBorder="1" applyAlignment="1">
      <alignment horizontal="center" vertical="center"/>
    </xf>
    <xf numFmtId="0" fontId="40" fillId="7" borderId="7" xfId="9" applyFont="1" applyFill="1" applyBorder="1" applyAlignment="1">
      <alignment horizontal="left"/>
    </xf>
    <xf numFmtId="0" fontId="40" fillId="7" borderId="8" xfId="9" applyFont="1" applyFill="1" applyBorder="1" applyAlignment="1">
      <alignment horizontal="left"/>
    </xf>
    <xf numFmtId="0" fontId="40" fillId="7" borderId="11" xfId="9" applyFont="1" applyFill="1" applyBorder="1" applyAlignment="1">
      <alignment horizontal="center"/>
    </xf>
    <xf numFmtId="0" fontId="40" fillId="7" borderId="11" xfId="9" applyFont="1" applyFill="1" applyBorder="1"/>
    <xf numFmtId="170" fontId="40" fillId="7" borderId="11" xfId="9" applyNumberFormat="1" applyFont="1" applyFill="1" applyBorder="1"/>
    <xf numFmtId="0" fontId="40" fillId="8" borderId="11" xfId="9" applyFont="1" applyFill="1" applyBorder="1" applyAlignment="1">
      <alignment horizontal="center" vertical="center"/>
    </xf>
    <xf numFmtId="171" fontId="40" fillId="8" borderId="11" xfId="9" applyNumberFormat="1" applyFont="1" applyFill="1" applyBorder="1" applyAlignment="1">
      <alignment vertical="center"/>
    </xf>
    <xf numFmtId="0" fontId="40" fillId="3" borderId="7" xfId="9" applyFont="1" applyFill="1" applyBorder="1" applyAlignment="1">
      <alignment horizontal="right" vertical="center"/>
    </xf>
    <xf numFmtId="0" fontId="13" fillId="0" borderId="9" xfId="11" applyNumberFormat="1" applyFont="1" applyBorder="1" applyAlignment="1">
      <alignment horizontal="center"/>
    </xf>
    <xf numFmtId="0" fontId="13" fillId="0" borderId="6" xfId="11" applyNumberFormat="1" applyFont="1" applyBorder="1" applyAlignment="1">
      <alignment horizontal="center"/>
    </xf>
    <xf numFmtId="173" fontId="13" fillId="0" borderId="6" xfId="11" applyNumberFormat="1" applyFont="1" applyBorder="1" applyAlignment="1">
      <alignment horizontal="center"/>
    </xf>
    <xf numFmtId="0" fontId="13" fillId="0" borderId="6" xfId="11" applyNumberFormat="1" applyFont="1" applyBorder="1" applyAlignment="1">
      <alignment horizontal="left"/>
    </xf>
    <xf numFmtId="0" fontId="13" fillId="0" borderId="13" xfId="11" applyNumberFormat="1" applyFont="1" applyBorder="1" applyAlignment="1">
      <alignment horizontal="left"/>
    </xf>
    <xf numFmtId="0" fontId="13" fillId="0" borderId="0" xfId="11" applyNumberFormat="1" applyFont="1" applyAlignment="1">
      <alignment horizontal="center"/>
    </xf>
    <xf numFmtId="0" fontId="68" fillId="0" borderId="10" xfId="11" applyNumberFormat="1" applyFont="1" applyBorder="1" applyAlignment="1">
      <alignment vertical="center"/>
    </xf>
    <xf numFmtId="0" fontId="68" fillId="0" borderId="0" xfId="11" applyNumberFormat="1" applyFont="1" applyBorder="1" applyAlignment="1">
      <alignment vertical="center"/>
    </xf>
    <xf numFmtId="0" fontId="68" fillId="0" borderId="0" xfId="11" applyNumberFormat="1" applyFont="1" applyBorder="1" applyAlignment="1">
      <alignment horizontal="left" vertical="center"/>
    </xf>
    <xf numFmtId="0" fontId="68" fillId="0" borderId="0" xfId="11" applyNumberFormat="1" applyFont="1" applyBorder="1" applyAlignment="1">
      <alignment horizontal="left"/>
    </xf>
    <xf numFmtId="0" fontId="68" fillId="0" borderId="25" xfId="11" applyNumberFormat="1" applyFont="1" applyBorder="1" applyAlignment="1">
      <alignment horizontal="left"/>
    </xf>
    <xf numFmtId="0" fontId="68" fillId="0" borderId="10" xfId="11" applyNumberFormat="1" applyFont="1" applyBorder="1" applyAlignment="1">
      <alignment horizontal="left" vertical="center"/>
    </xf>
    <xf numFmtId="0" fontId="68" fillId="0" borderId="10" xfId="11" applyNumberFormat="1" applyFont="1" applyBorder="1" applyAlignment="1">
      <alignment horizontal="left"/>
    </xf>
    <xf numFmtId="14" fontId="68" fillId="0" borderId="0" xfId="11" applyNumberFormat="1" applyFont="1" applyBorder="1" applyAlignment="1">
      <alignment horizontal="left"/>
    </xf>
    <xf numFmtId="173" fontId="13" fillId="0" borderId="0" xfId="11" applyNumberFormat="1" applyFont="1" applyBorder="1" applyAlignment="1">
      <alignment horizontal="center"/>
    </xf>
    <xf numFmtId="0" fontId="13" fillId="0" borderId="0" xfId="11" applyNumberFormat="1" applyFont="1" applyBorder="1" applyAlignment="1">
      <alignment horizontal="center"/>
    </xf>
    <xf numFmtId="0" fontId="13" fillId="0" borderId="0" xfId="11" applyNumberFormat="1" applyFont="1" applyBorder="1" applyAlignment="1">
      <alignment horizontal="left"/>
    </xf>
    <xf numFmtId="0" fontId="13" fillId="0" borderId="25" xfId="11" applyNumberFormat="1" applyFont="1" applyBorder="1" applyAlignment="1">
      <alignment horizontal="left"/>
    </xf>
    <xf numFmtId="0" fontId="68" fillId="0" borderId="11" xfId="11" applyNumberFormat="1" applyFont="1" applyFill="1" applyBorder="1" applyAlignment="1">
      <alignment horizontal="center" vertical="center"/>
    </xf>
    <xf numFmtId="0" fontId="68" fillId="0" borderId="11" xfId="11" applyNumberFormat="1" applyFont="1" applyFill="1" applyBorder="1" applyAlignment="1">
      <alignment horizontal="center" vertical="center" wrapText="1"/>
    </xf>
    <xf numFmtId="173" fontId="68" fillId="0" borderId="11" xfId="11" applyNumberFormat="1" applyFont="1" applyFill="1" applyBorder="1" applyAlignment="1">
      <alignment horizontal="center" vertical="center" wrapText="1"/>
    </xf>
    <xf numFmtId="0" fontId="68" fillId="0" borderId="11" xfId="12" applyNumberFormat="1" applyFont="1" applyFill="1" applyBorder="1" applyAlignment="1">
      <alignment horizontal="center" vertical="center"/>
    </xf>
    <xf numFmtId="0" fontId="68" fillId="0" borderId="11" xfId="12" applyNumberFormat="1" applyFont="1" applyFill="1" applyBorder="1" applyAlignment="1">
      <alignment horizontal="center" vertical="center" wrapText="1"/>
    </xf>
    <xf numFmtId="0" fontId="69" fillId="0" borderId="0" xfId="11" applyNumberFormat="1" applyFont="1" applyAlignment="1">
      <alignment horizontal="center"/>
    </xf>
    <xf numFmtId="0" fontId="13" fillId="0" borderId="0" xfId="11" applyNumberFormat="1" applyFont="1" applyFill="1" applyAlignment="1">
      <alignment horizontal="center"/>
    </xf>
    <xf numFmtId="173" fontId="13" fillId="0" borderId="0" xfId="11" applyNumberFormat="1" applyFont="1" applyAlignment="1">
      <alignment horizontal="center"/>
    </xf>
    <xf numFmtId="0" fontId="71" fillId="2" borderId="0" xfId="11" applyNumberFormat="1" applyFont="1" applyFill="1" applyAlignment="1">
      <alignment horizontal="center"/>
    </xf>
    <xf numFmtId="0" fontId="71" fillId="0" borderId="0" xfId="11" applyNumberFormat="1" applyFont="1" applyFill="1" applyBorder="1" applyAlignment="1">
      <alignment horizontal="center"/>
    </xf>
    <xf numFmtId="0" fontId="13" fillId="0" borderId="70" xfId="11" applyNumberFormat="1" applyFont="1" applyFill="1" applyBorder="1" applyAlignment="1">
      <alignment horizontal="center" vertical="center"/>
    </xf>
    <xf numFmtId="166" fontId="13" fillId="0" borderId="70" xfId="11" applyNumberFormat="1" applyFont="1" applyFill="1" applyBorder="1" applyAlignment="1">
      <alignment horizontal="center" vertical="center"/>
    </xf>
    <xf numFmtId="173" fontId="13" fillId="0" borderId="70" xfId="11" applyNumberFormat="1" applyFont="1" applyFill="1" applyBorder="1" applyAlignment="1">
      <alignment horizontal="center" vertical="center"/>
    </xf>
    <xf numFmtId="0" fontId="13" fillId="0" borderId="70" xfId="12" applyNumberFormat="1" applyFont="1" applyFill="1" applyBorder="1" applyAlignment="1">
      <alignment horizontal="center" vertical="center" wrapText="1"/>
    </xf>
    <xf numFmtId="0" fontId="13" fillId="0" borderId="70" xfId="12" applyNumberFormat="1" applyFont="1" applyFill="1" applyBorder="1" applyAlignment="1">
      <alignment horizontal="left" vertical="center" wrapText="1"/>
    </xf>
    <xf numFmtId="0" fontId="72" fillId="0" borderId="71" xfId="11" applyNumberFormat="1" applyFont="1" applyFill="1" applyBorder="1" applyAlignment="1">
      <alignment horizontal="center" vertical="center"/>
    </xf>
    <xf numFmtId="166" fontId="72" fillId="0" borderId="71" xfId="11" applyNumberFormat="1" applyFont="1" applyFill="1" applyBorder="1" applyAlignment="1">
      <alignment horizontal="center" vertical="center"/>
    </xf>
    <xf numFmtId="0" fontId="13" fillId="0" borderId="70" xfId="12" applyNumberFormat="1" applyFont="1" applyFill="1" applyBorder="1" applyAlignment="1">
      <alignment horizontal="center" vertical="center"/>
    </xf>
    <xf numFmtId="166" fontId="13" fillId="0" borderId="70" xfId="12" applyNumberFormat="1" applyFont="1" applyFill="1" applyBorder="1" applyAlignment="1">
      <alignment horizontal="center" vertical="center"/>
    </xf>
    <xf numFmtId="0" fontId="13" fillId="0" borderId="70" xfId="12" applyNumberFormat="1" applyFont="1" applyFill="1" applyBorder="1" applyAlignment="1">
      <alignment horizontal="left" vertical="center"/>
    </xf>
    <xf numFmtId="0" fontId="13" fillId="0" borderId="72" xfId="11" applyNumberFormat="1" applyFont="1" applyBorder="1" applyAlignment="1">
      <alignment horizontal="center" vertical="center"/>
    </xf>
    <xf numFmtId="0" fontId="13" fillId="0" borderId="0" xfId="11" applyNumberFormat="1" applyFont="1" applyAlignment="1">
      <alignment horizontal="center"/>
    </xf>
    <xf numFmtId="0" fontId="13" fillId="0" borderId="73" xfId="11" applyNumberFormat="1" applyFont="1" applyBorder="1" applyAlignment="1">
      <alignment vertical="center"/>
    </xf>
    <xf numFmtId="0" fontId="13" fillId="0" borderId="74" xfId="11" applyNumberFormat="1" applyFont="1" applyBorder="1" applyAlignment="1">
      <alignment vertical="center"/>
    </xf>
    <xf numFmtId="0" fontId="13" fillId="0" borderId="3" xfId="11" applyNumberFormat="1" applyFont="1" applyBorder="1" applyAlignment="1">
      <alignment vertical="center"/>
    </xf>
    <xf numFmtId="0" fontId="13" fillId="0" borderId="75" xfId="11" applyNumberFormat="1" applyFont="1" applyBorder="1" applyAlignment="1">
      <alignment horizontal="center" vertical="center"/>
    </xf>
    <xf numFmtId="0" fontId="13" fillId="0" borderId="32" xfId="11" applyNumberFormat="1" applyFont="1" applyFill="1" applyBorder="1" applyAlignment="1">
      <alignment horizontal="center" vertical="center"/>
    </xf>
    <xf numFmtId="166" fontId="13" fillId="0" borderId="32" xfId="11" applyNumberFormat="1" applyFont="1" applyFill="1" applyBorder="1" applyAlignment="1">
      <alignment horizontal="center" vertical="center"/>
    </xf>
    <xf numFmtId="173" fontId="13" fillId="0" borderId="32" xfId="11" applyNumberFormat="1" applyFont="1" applyFill="1" applyBorder="1" applyAlignment="1">
      <alignment horizontal="center" vertical="center"/>
    </xf>
    <xf numFmtId="0" fontId="13" fillId="0" borderId="32" xfId="12" applyNumberFormat="1" applyFont="1" applyFill="1" applyBorder="1" applyAlignment="1">
      <alignment horizontal="center" vertical="center"/>
    </xf>
    <xf numFmtId="166" fontId="13" fillId="0" borderId="32" xfId="12" applyNumberFormat="1" applyFont="1" applyFill="1" applyBorder="1" applyAlignment="1">
      <alignment horizontal="center" vertical="center"/>
    </xf>
    <xf numFmtId="0" fontId="13" fillId="0" borderId="32" xfId="12" applyNumberFormat="1" applyFont="1" applyFill="1" applyBorder="1" applyAlignment="1">
      <alignment horizontal="left" vertical="center"/>
    </xf>
    <xf numFmtId="0" fontId="13" fillId="0" borderId="32" xfId="12" applyNumberFormat="1" applyFont="1" applyFill="1" applyBorder="1" applyAlignment="1">
      <alignment horizontal="left" vertical="center" wrapText="1"/>
    </xf>
    <xf numFmtId="0" fontId="13" fillId="0" borderId="0" xfId="11" applyNumberFormat="1" applyFont="1" applyFill="1" applyBorder="1" applyAlignment="1">
      <alignment horizontal="center" vertical="center" wrapText="1"/>
    </xf>
    <xf numFmtId="173" fontId="13" fillId="0" borderId="0" xfId="11" applyNumberFormat="1" applyFont="1" applyFill="1" applyBorder="1" applyAlignment="1">
      <alignment horizontal="center" vertical="center" wrapText="1"/>
    </xf>
    <xf numFmtId="0" fontId="13" fillId="0" borderId="0" xfId="12" applyNumberFormat="1" applyFont="1" applyFill="1" applyBorder="1" applyAlignment="1">
      <alignment horizontal="center" vertical="center" wrapText="1"/>
    </xf>
    <xf numFmtId="0" fontId="13" fillId="0" borderId="0" xfId="12" applyNumberFormat="1" applyFont="1" applyFill="1" applyBorder="1" applyAlignment="1">
      <alignment horizontal="left" vertical="center" wrapText="1"/>
    </xf>
    <xf numFmtId="0" fontId="73" fillId="0" borderId="0" xfId="11" applyNumberFormat="1" applyFont="1" applyFill="1" applyBorder="1" applyAlignment="1">
      <alignment horizontal="center" vertical="center"/>
    </xf>
    <xf numFmtId="173" fontId="73" fillId="0" borderId="0" xfId="11" applyNumberFormat="1" applyFont="1" applyFill="1" applyBorder="1" applyAlignment="1">
      <alignment horizontal="center" vertical="center"/>
    </xf>
    <xf numFmtId="0" fontId="73" fillId="0" borderId="0" xfId="12" applyNumberFormat="1" applyFont="1" applyFill="1" applyBorder="1" applyAlignment="1">
      <alignment horizontal="center" vertical="center"/>
    </xf>
    <xf numFmtId="0" fontId="73" fillId="0" borderId="0" xfId="12" applyNumberFormat="1" applyFont="1" applyFill="1" applyBorder="1" applyAlignment="1">
      <alignment horizontal="left" vertical="center"/>
    </xf>
    <xf numFmtId="0" fontId="13" fillId="0" borderId="0" xfId="11" applyNumberFormat="1" applyFont="1" applyAlignment="1">
      <alignment horizontal="left"/>
    </xf>
    <xf numFmtId="173" fontId="13" fillId="0" borderId="0" xfId="11" applyNumberFormat="1" applyFont="1" applyAlignment="1">
      <alignment horizontal="center" vertical="center"/>
    </xf>
    <xf numFmtId="0" fontId="14" fillId="0" borderId="0" xfId="11" applyNumberFormat="1" applyFont="1" applyAlignment="1">
      <alignment horizontal="left" vertical="center"/>
    </xf>
    <xf numFmtId="0" fontId="40" fillId="0" borderId="16" xfId="9" applyFont="1" applyBorder="1" applyAlignment="1">
      <alignment horizontal="center" vertical="center"/>
    </xf>
    <xf numFmtId="0" fontId="40" fillId="0" borderId="5" xfId="9" applyFont="1" applyBorder="1" applyAlignment="1">
      <alignment vertical="center"/>
    </xf>
    <xf numFmtId="0" fontId="40" fillId="0" borderId="5" xfId="9" applyFont="1" applyBorder="1" applyAlignment="1">
      <alignment horizontal="right" vertical="center"/>
    </xf>
    <xf numFmtId="0" fontId="74" fillId="0" borderId="0" xfId="0" applyFont="1"/>
    <xf numFmtId="0" fontId="13" fillId="0" borderId="0" xfId="0" applyFont="1"/>
    <xf numFmtId="0" fontId="17" fillId="0" borderId="0" xfId="0" applyFont="1" applyAlignment="1"/>
    <xf numFmtId="0" fontId="13" fillId="0" borderId="0" xfId="0" applyFont="1" applyBorder="1"/>
    <xf numFmtId="0" fontId="14" fillId="0" borderId="0" xfId="1" applyFont="1" applyAlignment="1">
      <alignment horizontal="right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right"/>
    </xf>
    <xf numFmtId="0" fontId="9" fillId="0" borderId="1" xfId="1" applyFont="1" applyBorder="1" applyAlignment="1">
      <alignment vertical="center"/>
    </xf>
    <xf numFmtId="0" fontId="11" fillId="0" borderId="0" xfId="1" quotePrefix="1" applyFont="1" applyAlignment="1">
      <alignment horizontal="left"/>
    </xf>
    <xf numFmtId="0" fontId="13" fillId="0" borderId="0" xfId="0" applyFont="1" applyAlignment="1">
      <alignment vertical="top"/>
    </xf>
    <xf numFmtId="166" fontId="72" fillId="0" borderId="72" xfId="11" applyNumberFormat="1" applyFont="1" applyFill="1" applyBorder="1" applyAlignment="1">
      <alignment horizontal="center" vertical="center"/>
    </xf>
    <xf numFmtId="0" fontId="40" fillId="5" borderId="9" xfId="9" applyFont="1" applyFill="1" applyBorder="1" applyAlignment="1">
      <alignment horizontal="left" vertical="center"/>
    </xf>
    <xf numFmtId="171" fontId="65" fillId="5" borderId="12" xfId="9" applyNumberFormat="1" applyFont="1" applyFill="1" applyBorder="1" applyAlignment="1">
      <alignment vertical="center"/>
    </xf>
    <xf numFmtId="171" fontId="40" fillId="5" borderId="12" xfId="9" applyNumberFormat="1" applyFont="1" applyFill="1" applyBorder="1" applyAlignment="1">
      <alignment vertical="center"/>
    </xf>
    <xf numFmtId="0" fontId="40" fillId="5" borderId="16" xfId="9" applyFont="1" applyFill="1" applyBorder="1" applyAlignment="1">
      <alignment horizontal="left" vertical="center"/>
    </xf>
    <xf numFmtId="0" fontId="40" fillId="5" borderId="17" xfId="9" applyFont="1" applyFill="1" applyBorder="1" applyAlignment="1">
      <alignment horizontal="left" vertical="center"/>
    </xf>
    <xf numFmtId="0" fontId="40" fillId="5" borderId="15" xfId="9" applyFont="1" applyFill="1" applyBorder="1" applyAlignment="1">
      <alignment horizontal="center" vertical="center"/>
    </xf>
    <xf numFmtId="0" fontId="40" fillId="0" borderId="76" xfId="9" applyFont="1" applyBorder="1" applyAlignment="1">
      <alignment horizontal="left" vertical="center"/>
    </xf>
    <xf numFmtId="0" fontId="40" fillId="0" borderId="77" xfId="9" applyFont="1" applyBorder="1" applyAlignment="1">
      <alignment horizontal="left" vertical="center"/>
    </xf>
    <xf numFmtId="0" fontId="40" fillId="0" borderId="78" xfId="9" applyFont="1" applyBorder="1" applyAlignment="1">
      <alignment horizontal="center" vertical="center"/>
    </xf>
    <xf numFmtId="0" fontId="40" fillId="0" borderId="78" xfId="9" applyNumberFormat="1" applyFont="1" applyBorder="1" applyAlignment="1">
      <alignment vertical="center"/>
    </xf>
    <xf numFmtId="0" fontId="47" fillId="0" borderId="12" xfId="9" applyNumberFormat="1" applyFont="1" applyBorder="1" applyAlignment="1">
      <alignment horizontal="right" vertical="center"/>
    </xf>
    <xf numFmtId="171" fontId="65" fillId="5" borderId="15" xfId="9" applyNumberFormat="1" applyFont="1" applyFill="1" applyBorder="1" applyAlignment="1">
      <alignment vertical="center"/>
    </xf>
    <xf numFmtId="171" fontId="40" fillId="5" borderId="15" xfId="9" applyNumberFormat="1" applyFont="1" applyFill="1" applyBorder="1" applyAlignment="1">
      <alignment vertical="center"/>
    </xf>
    <xf numFmtId="0" fontId="40" fillId="5" borderId="79" xfId="9" applyFont="1" applyFill="1" applyBorder="1" applyAlignment="1">
      <alignment horizontal="left" vertical="center"/>
    </xf>
    <xf numFmtId="0" fontId="40" fillId="5" borderId="80" xfId="9" applyFont="1" applyFill="1" applyBorder="1" applyAlignment="1">
      <alignment horizontal="left" vertical="center"/>
    </xf>
    <xf numFmtId="0" fontId="40" fillId="5" borderId="81" xfId="9" applyFont="1" applyFill="1" applyBorder="1" applyAlignment="1">
      <alignment horizontal="center" vertical="center"/>
    </xf>
    <xf numFmtId="0" fontId="65" fillId="5" borderId="81" xfId="9" applyNumberFormat="1" applyFont="1" applyFill="1" applyBorder="1" applyAlignment="1">
      <alignment vertical="center"/>
    </xf>
    <xf numFmtId="0" fontId="40" fillId="5" borderId="81" xfId="9" applyNumberFormat="1" applyFont="1" applyFill="1" applyBorder="1" applyAlignment="1">
      <alignment vertical="center"/>
    </xf>
    <xf numFmtId="0" fontId="13" fillId="0" borderId="6" xfId="11" applyNumberFormat="1" applyFont="1" applyFill="1" applyBorder="1" applyAlignment="1">
      <alignment horizontal="center" vertical="center"/>
    </xf>
    <xf numFmtId="166" fontId="13" fillId="0" borderId="6" xfId="11" applyNumberFormat="1" applyFont="1" applyFill="1" applyBorder="1" applyAlignment="1">
      <alignment horizontal="center" vertical="center"/>
    </xf>
    <xf numFmtId="173" fontId="13" fillId="0" borderId="6" xfId="11" applyNumberFormat="1" applyFont="1" applyFill="1" applyBorder="1" applyAlignment="1">
      <alignment horizontal="center" vertical="center"/>
    </xf>
    <xf numFmtId="0" fontId="13" fillId="0" borderId="6" xfId="12" applyNumberFormat="1" applyFont="1" applyFill="1" applyBorder="1" applyAlignment="1">
      <alignment horizontal="center" vertical="center"/>
    </xf>
    <xf numFmtId="166" fontId="13" fillId="0" borderId="6" xfId="12" applyNumberFormat="1" applyFont="1" applyFill="1" applyBorder="1" applyAlignment="1">
      <alignment horizontal="center" vertical="center"/>
    </xf>
    <xf numFmtId="0" fontId="13" fillId="0" borderId="6" xfId="12" applyNumberFormat="1" applyFont="1" applyFill="1" applyBorder="1" applyAlignment="1">
      <alignment horizontal="left" vertical="center"/>
    </xf>
    <xf numFmtId="0" fontId="13" fillId="0" borderId="6" xfId="12" applyNumberFormat="1" applyFont="1" applyFill="1" applyBorder="1" applyAlignment="1">
      <alignment horizontal="left" vertical="center" wrapText="1"/>
    </xf>
    <xf numFmtId="0" fontId="13" fillId="0" borderId="0" xfId="11" applyNumberFormat="1" applyFont="1" applyFill="1" applyBorder="1" applyAlignment="1">
      <alignment horizontal="center" vertical="center"/>
    </xf>
    <xf numFmtId="166" fontId="13" fillId="0" borderId="0" xfId="11" applyNumberFormat="1" applyFont="1" applyFill="1" applyBorder="1" applyAlignment="1">
      <alignment horizontal="center" vertical="center"/>
    </xf>
    <xf numFmtId="173" fontId="13" fillId="0" borderId="0" xfId="11" applyNumberFormat="1" applyFont="1" applyFill="1" applyBorder="1" applyAlignment="1">
      <alignment horizontal="center" vertical="center"/>
    </xf>
    <xf numFmtId="0" fontId="13" fillId="0" borderId="0" xfId="12" applyNumberFormat="1" applyFont="1" applyFill="1" applyBorder="1" applyAlignment="1">
      <alignment horizontal="center" vertical="center"/>
    </xf>
    <xf numFmtId="166" fontId="13" fillId="0" borderId="0" xfId="12" applyNumberFormat="1" applyFont="1" applyFill="1" applyBorder="1" applyAlignment="1">
      <alignment horizontal="center" vertical="center"/>
    </xf>
    <xf numFmtId="0" fontId="13" fillId="0" borderId="0" xfId="12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right"/>
    </xf>
    <xf numFmtId="0" fontId="11" fillId="0" borderId="0" xfId="1" applyFont="1" applyFill="1" applyBorder="1" applyAlignment="1">
      <alignment horizontal="center"/>
    </xf>
    <xf numFmtId="168" fontId="11" fillId="0" borderId="0" xfId="1" applyNumberFormat="1" applyFont="1" applyFill="1" applyBorder="1" applyAlignment="1">
      <alignment horizontal="center"/>
    </xf>
    <xf numFmtId="0" fontId="11" fillId="0" borderId="0" xfId="1" quotePrefix="1" applyFont="1" applyBorder="1" applyAlignment="1">
      <alignment vertical="center" wrapText="1"/>
    </xf>
    <xf numFmtId="0" fontId="11" fillId="0" borderId="0" xfId="1" quotePrefix="1" applyFont="1" applyBorder="1" applyAlignment="1">
      <alignment horizontal="right" vertical="center" wrapText="1"/>
    </xf>
    <xf numFmtId="0" fontId="11" fillId="0" borderId="0" xfId="1" quotePrefix="1" applyFont="1" applyBorder="1" applyAlignment="1">
      <alignment horizontal="left" vertical="center" wrapText="1"/>
    </xf>
    <xf numFmtId="0" fontId="15" fillId="0" borderId="0" xfId="1" quotePrefix="1" applyFont="1" applyBorder="1" applyAlignment="1">
      <alignment horizontal="left"/>
    </xf>
    <xf numFmtId="0" fontId="17" fillId="0" borderId="0" xfId="1" applyFont="1" applyBorder="1" applyAlignment="1"/>
    <xf numFmtId="0" fontId="76" fillId="0" borderId="0" xfId="1" quotePrefix="1" applyFont="1" applyBorder="1" applyAlignment="1">
      <alignment horizontal="left"/>
    </xf>
    <xf numFmtId="0" fontId="17" fillId="0" borderId="0" xfId="1" quotePrefix="1" applyFont="1" applyBorder="1" applyAlignment="1">
      <alignment horizontal="center"/>
    </xf>
    <xf numFmtId="0" fontId="17" fillId="0" borderId="0" xfId="1" applyFont="1" applyBorder="1" applyAlignment="1">
      <alignment horizontal="right"/>
    </xf>
    <xf numFmtId="0" fontId="17" fillId="0" borderId="0" xfId="1" quotePrefix="1" applyFont="1" applyBorder="1" applyAlignment="1">
      <alignment horizontal="center" vertical="center"/>
    </xf>
    <xf numFmtId="0" fontId="17" fillId="0" borderId="0" xfId="1" applyFont="1" applyBorder="1" applyAlignment="1">
      <alignment vertical="center"/>
    </xf>
    <xf numFmtId="0" fontId="11" fillId="0" borderId="0" xfId="1" quotePrefix="1" applyFont="1" applyBorder="1" applyAlignment="1">
      <alignment horizontal="left" vertical="center" wrapText="1" indent="1"/>
    </xf>
    <xf numFmtId="0" fontId="9" fillId="0" borderId="0" xfId="1" applyFont="1" applyBorder="1"/>
    <xf numFmtId="0" fontId="15" fillId="0" borderId="0" xfId="1" quotePrefix="1" applyFont="1" applyBorder="1" applyAlignment="1">
      <alignment vertical="center"/>
    </xf>
    <xf numFmtId="0" fontId="16" fillId="0" borderId="0" xfId="1" quotePrefix="1" applyFont="1" applyBorder="1" applyAlignment="1">
      <alignment horizontal="center" vertical="center"/>
    </xf>
    <xf numFmtId="0" fontId="17" fillId="0" borderId="0" xfId="1" applyFont="1" applyBorder="1" applyAlignment="1">
      <alignment horizontal="right" vertical="center"/>
    </xf>
    <xf numFmtId="0" fontId="18" fillId="0" borderId="0" xfId="1" applyFont="1" applyBorder="1"/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horizontal="center" vertical="center" wrapText="1"/>
    </xf>
    <xf numFmtId="0" fontId="22" fillId="0" borderId="0" xfId="1" applyFont="1" applyBorder="1" applyAlignment="1">
      <alignment horizontal="left" vertical="center"/>
    </xf>
    <xf numFmtId="0" fontId="8" fillId="0" borderId="0" xfId="1" quotePrefix="1" applyFont="1" applyBorder="1" applyAlignment="1">
      <alignment vertical="center" wrapText="1"/>
    </xf>
    <xf numFmtId="0" fontId="8" fillId="0" borderId="0" xfId="1" quotePrefix="1" applyFont="1" applyBorder="1" applyAlignment="1">
      <alignment horizontal="left" vertical="center" indent="1"/>
    </xf>
    <xf numFmtId="0" fontId="8" fillId="0" borderId="0" xfId="1" applyFont="1" applyBorder="1" applyAlignment="1">
      <alignment horizontal="left" vertical="center" inden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Fill="1" applyBorder="1"/>
    <xf numFmtId="0" fontId="19" fillId="0" borderId="0" xfId="1" applyFont="1" applyBorder="1" applyAlignment="1">
      <alignment vertical="top" wrapText="1"/>
    </xf>
    <xf numFmtId="0" fontId="13" fillId="0" borderId="5" xfId="4" applyBorder="1" applyAlignment="1">
      <alignment vertical="center"/>
    </xf>
    <xf numFmtId="0" fontId="13" fillId="0" borderId="7" xfId="4" applyBorder="1" applyAlignment="1">
      <alignment horizontal="left" vertical="center"/>
    </xf>
    <xf numFmtId="0" fontId="13" fillId="0" borderId="5" xfId="4" applyBorder="1" applyAlignment="1">
      <alignment horizontal="left" vertical="center"/>
    </xf>
    <xf numFmtId="166" fontId="8" fillId="0" borderId="1" xfId="1" applyNumberFormat="1" applyFont="1" applyBorder="1" applyAlignment="1">
      <alignment horizontal="center"/>
    </xf>
    <xf numFmtId="0" fontId="40" fillId="0" borderId="9" xfId="9" applyFont="1" applyFill="1" applyBorder="1" applyAlignment="1">
      <alignment vertical="center"/>
    </xf>
    <xf numFmtId="0" fontId="40" fillId="0" borderId="6" xfId="9" applyFont="1" applyFill="1" applyBorder="1" applyAlignment="1">
      <alignment vertical="center"/>
    </xf>
    <xf numFmtId="0" fontId="40" fillId="0" borderId="17" xfId="9" applyFont="1" applyBorder="1" applyAlignment="1">
      <alignment vertical="center"/>
    </xf>
    <xf numFmtId="0" fontId="44" fillId="0" borderId="13" xfId="9" applyFont="1" applyBorder="1" applyAlignment="1">
      <alignment vertical="center"/>
    </xf>
    <xf numFmtId="2" fontId="44" fillId="0" borderId="9" xfId="9" applyNumberFormat="1" applyFont="1" applyBorder="1" applyAlignment="1">
      <alignment horizontal="left" vertical="center"/>
    </xf>
    <xf numFmtId="166" fontId="40" fillId="0" borderId="7" xfId="9" applyNumberFormat="1" applyFont="1" applyBorder="1" applyAlignment="1">
      <alignment horizontal="left" vertical="center"/>
    </xf>
    <xf numFmtId="20" fontId="11" fillId="0" borderId="1" xfId="1" applyNumberFormat="1" applyFont="1" applyFill="1" applyBorder="1" applyAlignment="1">
      <alignment horizontal="left" wrapText="1"/>
    </xf>
    <xf numFmtId="20" fontId="11" fillId="0" borderId="22" xfId="1" applyNumberFormat="1" applyFont="1" applyFill="1" applyBorder="1" applyAlignment="1">
      <alignment horizontal="left"/>
    </xf>
    <xf numFmtId="20" fontId="11" fillId="0" borderId="1" xfId="1" applyNumberFormat="1" applyFont="1" applyFill="1" applyBorder="1" applyAlignment="1">
      <alignment horizontal="center" wrapText="1"/>
    </xf>
    <xf numFmtId="20" fontId="11" fillId="0" borderId="22" xfId="1" applyNumberFormat="1" applyFont="1" applyFill="1" applyBorder="1" applyAlignment="1">
      <alignment horizontal="center"/>
    </xf>
    <xf numFmtId="167" fontId="11" fillId="0" borderId="1" xfId="1" applyNumberFormat="1" applyFont="1" applyFill="1" applyBorder="1" applyAlignment="1">
      <alignment vertical="center"/>
    </xf>
    <xf numFmtId="0" fontId="11" fillId="0" borderId="1" xfId="1" quotePrefix="1" applyFont="1" applyBorder="1" applyAlignment="1">
      <alignment horizontal="left" vertical="center" wrapText="1" indent="1"/>
    </xf>
    <xf numFmtId="0" fontId="11" fillId="0" borderId="22" xfId="1" quotePrefix="1" applyFont="1" applyBorder="1" applyAlignment="1">
      <alignment vertical="center" wrapText="1"/>
    </xf>
    <xf numFmtId="0" fontId="11" fillId="0" borderId="22" xfId="1" quotePrefix="1" applyFont="1" applyBorder="1" applyAlignment="1">
      <alignment horizontal="left" vertical="center" wrapText="1" indent="1"/>
    </xf>
    <xf numFmtId="20" fontId="11" fillId="0" borderId="1" xfId="1" applyNumberFormat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165" fontId="11" fillId="0" borderId="0" xfId="1" applyNumberFormat="1" applyFont="1" applyFill="1" applyBorder="1" applyAlignment="1">
      <alignment horizontal="center"/>
    </xf>
    <xf numFmtId="169" fontId="11" fillId="0" borderId="0" xfId="1" applyNumberFormat="1" applyFont="1" applyFill="1" applyAlignment="1"/>
    <xf numFmtId="20" fontId="11" fillId="0" borderId="22" xfId="1" applyNumberFormat="1" applyFont="1" applyBorder="1" applyAlignment="1">
      <alignment horizontal="left"/>
    </xf>
    <xf numFmtId="0" fontId="11" fillId="0" borderId="22" xfId="1" applyFont="1" applyBorder="1" applyAlignment="1"/>
    <xf numFmtId="0" fontId="11" fillId="0" borderId="2" xfId="1" applyFont="1" applyFill="1" applyBorder="1" applyAlignment="1">
      <alignment horizontal="left"/>
    </xf>
    <xf numFmtId="0" fontId="11" fillId="0" borderId="2" xfId="1" applyFont="1" applyFill="1" applyBorder="1" applyAlignment="1"/>
    <xf numFmtId="2" fontId="44" fillId="0" borderId="7" xfId="9" applyNumberFormat="1" applyFont="1" applyBorder="1" applyAlignment="1">
      <alignment horizontal="left" vertical="center"/>
    </xf>
    <xf numFmtId="0" fontId="69" fillId="3" borderId="7" xfId="11" applyNumberFormat="1" applyFont="1" applyFill="1" applyBorder="1" applyAlignment="1">
      <alignment horizontal="center" vertical="center" wrapText="1"/>
    </xf>
    <xf numFmtId="0" fontId="69" fillId="3" borderId="5" xfId="11" applyNumberFormat="1" applyFont="1" applyFill="1" applyBorder="1" applyAlignment="1">
      <alignment horizontal="center" vertical="center" wrapText="1"/>
    </xf>
    <xf numFmtId="0" fontId="69" fillId="3" borderId="8" xfId="11" applyNumberFormat="1" applyFont="1" applyFill="1" applyBorder="1" applyAlignment="1">
      <alignment horizontal="center" vertical="center" wrapText="1"/>
    </xf>
    <xf numFmtId="0" fontId="69" fillId="3" borderId="7" xfId="11" applyNumberFormat="1" applyFont="1" applyFill="1" applyBorder="1" applyAlignment="1">
      <alignment horizontal="center" vertical="center"/>
    </xf>
    <xf numFmtId="0" fontId="69" fillId="3" borderId="5" xfId="11" applyNumberFormat="1" applyFont="1" applyFill="1" applyBorder="1" applyAlignment="1">
      <alignment horizontal="center" vertical="center"/>
    </xf>
    <xf numFmtId="0" fontId="69" fillId="3" borderId="8" xfId="11" applyNumberFormat="1" applyFont="1" applyFill="1" applyBorder="1" applyAlignment="1">
      <alignment horizontal="center" vertical="center"/>
    </xf>
    <xf numFmtId="0" fontId="13" fillId="3" borderId="16" xfId="11" applyNumberFormat="1" applyFont="1" applyFill="1" applyBorder="1" applyAlignment="1">
      <alignment horizontal="left" vertical="center"/>
    </xf>
    <xf numFmtId="0" fontId="13" fillId="3" borderId="4" xfId="11" applyNumberFormat="1" applyFont="1" applyFill="1" applyBorder="1" applyAlignment="1">
      <alignment horizontal="left" vertical="center"/>
    </xf>
    <xf numFmtId="0" fontId="13" fillId="3" borderId="17" xfId="11" applyNumberFormat="1" applyFont="1" applyFill="1" applyBorder="1" applyAlignment="1">
      <alignment horizontal="left" vertical="center"/>
    </xf>
    <xf numFmtId="0" fontId="13" fillId="0" borderId="0" xfId="11" applyNumberFormat="1" applyFont="1" applyAlignment="1">
      <alignment horizontal="center"/>
    </xf>
    <xf numFmtId="0" fontId="14" fillId="0" borderId="0" xfId="11" applyNumberFormat="1" applyFont="1" applyAlignment="1">
      <alignment horizontal="left" vertical="center"/>
    </xf>
    <xf numFmtId="0" fontId="3" fillId="0" borderId="0" xfId="0" applyFont="1" applyBorder="1" applyAlignment="1">
      <alignment horizontal="center"/>
    </xf>
    <xf numFmtId="172" fontId="8" fillId="0" borderId="4" xfId="1" applyNumberFormat="1" applyFont="1" applyFill="1" applyBorder="1" applyAlignment="1">
      <alignment horizontal="right"/>
    </xf>
    <xf numFmtId="0" fontId="9" fillId="0" borderId="0" xfId="1" applyNumberFormat="1" applyFont="1" applyFill="1" applyAlignment="1">
      <alignment horizontal="center"/>
    </xf>
    <xf numFmtId="0" fontId="10" fillId="0" borderId="0" xfId="1" applyFont="1" applyAlignment="1">
      <alignment horizontal="center"/>
    </xf>
    <xf numFmtId="166" fontId="8" fillId="0" borderId="1" xfId="1" applyNumberFormat="1" applyFont="1" applyBorder="1" applyAlignment="1">
      <alignment horizontal="center"/>
    </xf>
    <xf numFmtId="0" fontId="11" fillId="0" borderId="0" xfId="1" applyFont="1" applyFill="1" applyAlignment="1">
      <alignment horizontal="left" wrapText="1"/>
    </xf>
    <xf numFmtId="166" fontId="11" fillId="0" borderId="1" xfId="1" applyNumberFormat="1" applyFont="1" applyFill="1" applyBorder="1" applyAlignment="1">
      <alignment horizontal="right" wrapText="1"/>
    </xf>
    <xf numFmtId="166" fontId="11" fillId="0" borderId="22" xfId="1" applyNumberFormat="1" applyFont="1" applyFill="1" applyBorder="1" applyAlignment="1">
      <alignment horizontal="right"/>
    </xf>
    <xf numFmtId="0" fontId="11" fillId="0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72" fontId="8" fillId="0" borderId="0" xfId="1" applyNumberFormat="1" applyFont="1" applyFill="1" applyAlignment="1">
      <alignment horizontal="right"/>
    </xf>
    <xf numFmtId="0" fontId="15" fillId="0" borderId="0" xfId="1" quotePrefix="1" applyFont="1" applyAlignment="1">
      <alignment horizontal="left" vertical="center" indent="1"/>
    </xf>
    <xf numFmtId="0" fontId="11" fillId="0" borderId="0" xfId="1" quotePrefix="1" applyFont="1" applyAlignment="1">
      <alignment horizontal="left" vertical="center" wrapText="1" indent="1"/>
    </xf>
    <xf numFmtId="0" fontId="9" fillId="0" borderId="0" xfId="1" applyNumberFormat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1" fillId="0" borderId="0" xfId="1" applyFont="1" applyFill="1" applyAlignment="1">
      <alignment horizontal="left" vertical="center" wrapText="1"/>
    </xf>
    <xf numFmtId="166" fontId="11" fillId="0" borderId="1" xfId="1" quotePrefix="1" applyNumberFormat="1" applyFont="1" applyBorder="1" applyAlignment="1">
      <alignment horizontal="center" vertical="center" wrapText="1"/>
    </xf>
    <xf numFmtId="166" fontId="11" fillId="0" borderId="22" xfId="1" quotePrefix="1" applyNumberFormat="1" applyFont="1" applyBorder="1" applyAlignment="1">
      <alignment horizontal="center" wrapText="1"/>
    </xf>
    <xf numFmtId="0" fontId="8" fillId="0" borderId="0" xfId="1" quotePrefix="1" applyFont="1" applyAlignment="1">
      <alignment horizontal="left" vertical="center" wrapText="1" indent="1"/>
    </xf>
    <xf numFmtId="167" fontId="11" fillId="0" borderId="1" xfId="1" applyNumberFormat="1" applyFont="1" applyFill="1" applyBorder="1" applyAlignment="1">
      <alignment horizontal="left" vertical="center" indent="1"/>
    </xf>
    <xf numFmtId="167" fontId="11" fillId="0" borderId="22" xfId="1" applyNumberFormat="1" applyFont="1" applyFill="1" applyBorder="1" applyAlignment="1">
      <alignment horizontal="left" vertical="center" indent="1"/>
    </xf>
    <xf numFmtId="0" fontId="11" fillId="0" borderId="7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1" fillId="0" borderId="2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76" fillId="0" borderId="0" xfId="1" quotePrefix="1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6" fontId="11" fillId="0" borderId="1" xfId="1" applyNumberFormat="1" applyFont="1" applyFill="1" applyBorder="1" applyAlignment="1">
      <alignment horizontal="right"/>
    </xf>
    <xf numFmtId="0" fontId="11" fillId="0" borderId="0" xfId="1" quotePrefix="1" applyFont="1" applyBorder="1" applyAlignment="1">
      <alignment horizontal="center" vertical="center" wrapText="1"/>
    </xf>
    <xf numFmtId="0" fontId="11" fillId="0" borderId="0" xfId="1" quotePrefix="1" applyFont="1" applyBorder="1" applyAlignment="1">
      <alignment horizontal="left" vertical="center" wrapText="1" indent="1"/>
    </xf>
    <xf numFmtId="0" fontId="11" fillId="0" borderId="1" xfId="1" quotePrefix="1" applyFont="1" applyBorder="1" applyAlignment="1">
      <alignment horizontal="center" vertical="center" wrapText="1"/>
    </xf>
    <xf numFmtId="0" fontId="11" fillId="0" borderId="22" xfId="1" quotePrefix="1" applyFont="1" applyBorder="1" applyAlignment="1">
      <alignment horizontal="center" wrapText="1"/>
    </xf>
    <xf numFmtId="1" fontId="57" fillId="0" borderId="61" xfId="2" applyNumberFormat="1" applyFont="1" applyFill="1" applyBorder="1" applyAlignment="1">
      <alignment horizontal="center" vertical="center"/>
    </xf>
    <xf numFmtId="1" fontId="57" fillId="0" borderId="19" xfId="2" applyNumberFormat="1" applyFont="1" applyFill="1" applyBorder="1" applyAlignment="1">
      <alignment horizontal="center" vertical="center"/>
    </xf>
    <xf numFmtId="1" fontId="57" fillId="0" borderId="63" xfId="2" applyNumberFormat="1" applyFont="1" applyFill="1" applyBorder="1" applyAlignment="1">
      <alignment horizontal="center" vertical="center"/>
    </xf>
    <xf numFmtId="1" fontId="57" fillId="0" borderId="22" xfId="2" applyNumberFormat="1" applyFont="1" applyFill="1" applyBorder="1" applyAlignment="1">
      <alignment horizontal="center" vertical="center"/>
    </xf>
    <xf numFmtId="0" fontId="57" fillId="0" borderId="65" xfId="2" applyFont="1" applyFill="1" applyBorder="1" applyAlignment="1">
      <alignment horizontal="center" vertical="center"/>
    </xf>
    <xf numFmtId="0" fontId="57" fillId="0" borderId="66" xfId="2" applyFont="1" applyFill="1" applyBorder="1" applyAlignment="1">
      <alignment horizontal="center" vertical="center"/>
    </xf>
    <xf numFmtId="0" fontId="54" fillId="0" borderId="44" xfId="2" applyFont="1" applyFill="1" applyBorder="1" applyAlignment="1">
      <alignment horizontal="left" vertical="center"/>
    </xf>
    <xf numFmtId="0" fontId="54" fillId="0" borderId="45" xfId="2" applyFont="1" applyFill="1" applyBorder="1" applyAlignment="1">
      <alignment horizontal="left" vertical="center"/>
    </xf>
    <xf numFmtId="0" fontId="54" fillId="0" borderId="3" xfId="2" applyFont="1" applyFill="1" applyBorder="1" applyAlignment="1">
      <alignment horizontal="left" vertical="center"/>
    </xf>
    <xf numFmtId="0" fontId="54" fillId="0" borderId="0" xfId="2" applyFont="1" applyFill="1" applyBorder="1" applyAlignment="1">
      <alignment horizontal="left" vertical="center"/>
    </xf>
    <xf numFmtId="0" fontId="54" fillId="0" borderId="48" xfId="2" applyFont="1" applyFill="1" applyBorder="1" applyAlignment="1">
      <alignment horizontal="left" vertical="center"/>
    </xf>
    <xf numFmtId="0" fontId="54" fillId="0" borderId="4" xfId="2" applyFont="1" applyFill="1" applyBorder="1" applyAlignment="1">
      <alignment horizontal="left" vertical="center"/>
    </xf>
    <xf numFmtId="0" fontId="36" fillId="0" borderId="45" xfId="2" applyFont="1" applyFill="1" applyBorder="1" applyAlignment="1">
      <alignment horizontal="center"/>
    </xf>
    <xf numFmtId="0" fontId="36" fillId="0" borderId="0" xfId="2" applyFont="1" applyFill="1" applyBorder="1" applyAlignment="1">
      <alignment horizontal="center"/>
    </xf>
    <xf numFmtId="0" fontId="36" fillId="0" borderId="4" xfId="2" applyFont="1" applyFill="1" applyBorder="1" applyAlignment="1">
      <alignment horizontal="center"/>
    </xf>
    <xf numFmtId="0" fontId="35" fillId="0" borderId="50" xfId="2" applyFont="1" applyFill="1" applyBorder="1" applyAlignment="1">
      <alignment horizontal="center" vertical="center"/>
    </xf>
    <xf numFmtId="0" fontId="35" fillId="0" borderId="6" xfId="2" applyFont="1" applyFill="1" applyBorder="1" applyAlignment="1">
      <alignment horizontal="center" vertical="center"/>
    </xf>
    <xf numFmtId="0" fontId="35" fillId="0" borderId="51" xfId="2" applyFont="1" applyFill="1" applyBorder="1" applyAlignment="1">
      <alignment horizontal="center" vertical="center"/>
    </xf>
    <xf numFmtId="0" fontId="35" fillId="0" borderId="48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center" vertical="center"/>
    </xf>
    <xf numFmtId="0" fontId="35" fillId="0" borderId="49" xfId="2" applyFont="1" applyFill="1" applyBorder="1" applyAlignment="1">
      <alignment horizontal="center" vertical="center"/>
    </xf>
    <xf numFmtId="1" fontId="57" fillId="0" borderId="52" xfId="2" applyNumberFormat="1" applyFont="1" applyFill="1" applyBorder="1" applyAlignment="1">
      <alignment horizontal="center" vertical="center" wrapText="1"/>
    </xf>
    <xf numFmtId="1" fontId="57" fillId="0" borderId="54" xfId="2" applyNumberFormat="1" applyFont="1" applyFill="1" applyBorder="1" applyAlignment="1">
      <alignment horizontal="center" vertical="center" wrapText="1"/>
    </xf>
    <xf numFmtId="4" fontId="57" fillId="0" borderId="10" xfId="2" applyNumberFormat="1" applyFont="1" applyFill="1" applyBorder="1" applyAlignment="1">
      <alignment horizontal="center" vertical="center" wrapText="1"/>
    </xf>
    <xf numFmtId="4" fontId="57" fillId="0" borderId="0" xfId="2" applyNumberFormat="1" applyFont="1" applyFill="1" applyBorder="1" applyAlignment="1">
      <alignment horizontal="center" vertical="center" wrapText="1"/>
    </xf>
    <xf numFmtId="4" fontId="57" fillId="0" borderId="25" xfId="2" applyNumberFormat="1" applyFont="1" applyFill="1" applyBorder="1" applyAlignment="1">
      <alignment horizontal="center" vertical="center" wrapText="1"/>
    </xf>
    <xf numFmtId="4" fontId="57" fillId="0" borderId="16" xfId="2" applyNumberFormat="1" applyFont="1" applyFill="1" applyBorder="1" applyAlignment="1">
      <alignment horizontal="center" vertical="center" wrapText="1"/>
    </xf>
    <xf numFmtId="4" fontId="57" fillId="0" borderId="4" xfId="2" applyNumberFormat="1" applyFont="1" applyFill="1" applyBorder="1" applyAlignment="1">
      <alignment horizontal="center" vertical="center" wrapText="1"/>
    </xf>
    <xf numFmtId="4" fontId="57" fillId="0" borderId="17" xfId="2" applyNumberFormat="1" applyFont="1" applyFill="1" applyBorder="1" applyAlignment="1">
      <alignment horizontal="center" vertical="center" wrapText="1"/>
    </xf>
    <xf numFmtId="4" fontId="57" fillId="0" borderId="14" xfId="2" applyNumberFormat="1" applyFont="1" applyFill="1" applyBorder="1" applyAlignment="1">
      <alignment horizontal="center" vertical="center" wrapText="1"/>
    </xf>
    <xf numFmtId="4" fontId="57" fillId="0" borderId="15" xfId="2" applyNumberFormat="1" applyFont="1" applyFill="1" applyBorder="1" applyAlignment="1">
      <alignment horizontal="center" vertical="center" wrapText="1"/>
    </xf>
    <xf numFmtId="0" fontId="57" fillId="0" borderId="68" xfId="2" applyFont="1" applyFill="1" applyBorder="1" applyAlignment="1">
      <alignment horizontal="center" vertical="center"/>
    </xf>
    <xf numFmtId="1" fontId="57" fillId="0" borderId="20" xfId="2" applyNumberFormat="1" applyFont="1" applyFill="1" applyBorder="1" applyAlignment="1">
      <alignment horizontal="center" vertical="center"/>
    </xf>
    <xf numFmtId="1" fontId="57" fillId="0" borderId="23" xfId="2" applyNumberFormat="1" applyFont="1" applyFill="1" applyBorder="1" applyAlignment="1">
      <alignment horizontal="center" vertical="center"/>
    </xf>
    <xf numFmtId="0" fontId="57" fillId="0" borderId="63" xfId="2" applyFont="1" applyFill="1" applyBorder="1" applyAlignment="1">
      <alignment horizontal="center" vertical="center"/>
    </xf>
    <xf numFmtId="0" fontId="57" fillId="0" borderId="22" xfId="2" applyFont="1" applyFill="1" applyBorder="1" applyAlignment="1">
      <alignment horizontal="center" vertical="center"/>
    </xf>
    <xf numFmtId="0" fontId="57" fillId="0" borderId="23" xfId="2" applyFont="1" applyFill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13" fillId="0" borderId="6" xfId="4" applyFont="1" applyBorder="1" applyAlignment="1">
      <alignment horizontal="left" vertical="center"/>
    </xf>
    <xf numFmtId="0" fontId="13" fillId="0" borderId="0" xfId="4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/>
    </xf>
    <xf numFmtId="0" fontId="13" fillId="0" borderId="6" xfId="4" applyBorder="1" applyAlignment="1">
      <alignment horizontal="left" vertical="center"/>
    </xf>
    <xf numFmtId="0" fontId="13" fillId="0" borderId="0" xfId="4" applyBorder="1" applyAlignment="1">
      <alignment horizontal="left" vertical="center"/>
    </xf>
    <xf numFmtId="0" fontId="13" fillId="0" borderId="4" xfId="4" applyBorder="1" applyAlignment="1">
      <alignment horizontal="left" vertical="center"/>
    </xf>
    <xf numFmtId="166" fontId="13" fillId="0" borderId="5" xfId="4" applyNumberFormat="1" applyBorder="1" applyAlignment="1">
      <alignment horizontal="left" vertical="center"/>
    </xf>
    <xf numFmtId="0" fontId="13" fillId="0" borderId="0" xfId="4" applyBorder="1" applyAlignment="1">
      <alignment horizontal="center"/>
    </xf>
    <xf numFmtId="0" fontId="13" fillId="0" borderId="7" xfId="4" applyBorder="1" applyAlignment="1">
      <alignment horizontal="center" vertical="center"/>
    </xf>
    <xf numFmtId="0" fontId="13" fillId="0" borderId="8" xfId="4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8" xfId="4" applyFont="1" applyBorder="1" applyAlignment="1">
      <alignment horizontal="center" vertical="center"/>
    </xf>
    <xf numFmtId="0" fontId="29" fillId="0" borderId="7" xfId="4" applyFont="1" applyBorder="1" applyAlignment="1">
      <alignment horizontal="center" vertical="center"/>
    </xf>
    <xf numFmtId="0" fontId="29" fillId="0" borderId="8" xfId="4" applyFont="1" applyBorder="1" applyAlignment="1">
      <alignment horizontal="center" vertical="center"/>
    </xf>
    <xf numFmtId="0" fontId="40" fillId="0" borderId="9" xfId="9" applyFont="1" applyFill="1" applyBorder="1" applyAlignment="1">
      <alignment horizontal="left" vertical="center"/>
    </xf>
    <xf numFmtId="0" fontId="40" fillId="0" borderId="6" xfId="9" applyFont="1" applyFill="1" applyBorder="1" applyAlignment="1">
      <alignment horizontal="left" vertical="center"/>
    </xf>
    <xf numFmtId="0" fontId="40" fillId="0" borderId="10" xfId="9" applyFont="1" applyFill="1" applyBorder="1" applyAlignment="1">
      <alignment horizontal="left" vertical="center"/>
    </xf>
    <xf numFmtId="0" fontId="40" fillId="0" borderId="0" xfId="9" applyFont="1" applyFill="1" applyBorder="1" applyAlignment="1">
      <alignment horizontal="left" vertical="center"/>
    </xf>
    <xf numFmtId="0" fontId="40" fillId="0" borderId="16" xfId="9" applyFont="1" applyFill="1" applyBorder="1" applyAlignment="1">
      <alignment horizontal="left" vertical="center"/>
    </xf>
    <xf numFmtId="0" fontId="40" fillId="0" borderId="4" xfId="9" applyFont="1" applyFill="1" applyBorder="1" applyAlignment="1">
      <alignment horizontal="left" vertical="center"/>
    </xf>
    <xf numFmtId="0" fontId="40" fillId="0" borderId="7" xfId="9" applyFont="1" applyBorder="1" applyAlignment="1">
      <alignment horizontal="left" vertical="center"/>
    </xf>
    <xf numFmtId="0" fontId="40" fillId="0" borderId="5" xfId="9" applyFont="1" applyBorder="1" applyAlignment="1">
      <alignment horizontal="left" vertical="center"/>
    </xf>
    <xf numFmtId="0" fontId="40" fillId="0" borderId="8" xfId="9" applyFont="1" applyBorder="1" applyAlignment="1">
      <alignment horizontal="left" vertical="center"/>
    </xf>
    <xf numFmtId="0" fontId="40" fillId="0" borderId="11" xfId="9" applyFont="1" applyBorder="1" applyAlignment="1">
      <alignment horizontal="left" vertical="center"/>
    </xf>
    <xf numFmtId="170" fontId="45" fillId="4" borderId="7" xfId="9" applyNumberFormat="1" applyFont="1" applyFill="1" applyBorder="1" applyAlignment="1">
      <alignment horizontal="center" vertical="center"/>
    </xf>
    <xf numFmtId="170" fontId="45" fillId="4" borderId="5" xfId="9" applyNumberFormat="1" applyFont="1" applyFill="1" applyBorder="1" applyAlignment="1">
      <alignment horizontal="center" vertical="center"/>
    </xf>
    <xf numFmtId="170" fontId="45" fillId="4" borderId="8" xfId="9" applyNumberFormat="1" applyFont="1" applyFill="1" applyBorder="1" applyAlignment="1">
      <alignment horizontal="center" vertical="center"/>
    </xf>
    <xf numFmtId="0" fontId="40" fillId="8" borderId="7" xfId="9" applyFont="1" applyFill="1" applyBorder="1" applyAlignment="1">
      <alignment horizontal="left" vertical="center" wrapText="1"/>
    </xf>
    <xf numFmtId="0" fontId="40" fillId="8" borderId="8" xfId="9" applyFont="1" applyFill="1" applyBorder="1" applyAlignment="1">
      <alignment horizontal="left" vertical="center" wrapText="1"/>
    </xf>
    <xf numFmtId="0" fontId="40" fillId="0" borderId="7" xfId="9" applyFont="1" applyBorder="1" applyAlignment="1">
      <alignment horizontal="center" vertical="center"/>
    </xf>
    <xf numFmtId="0" fontId="40" fillId="0" borderId="8" xfId="9" applyFont="1" applyBorder="1" applyAlignment="1">
      <alignment horizontal="center" vertical="center"/>
    </xf>
    <xf numFmtId="0" fontId="40" fillId="3" borderId="7" xfId="9" applyFont="1" applyFill="1" applyBorder="1" applyAlignment="1">
      <alignment horizontal="center" vertical="center"/>
    </xf>
    <xf numFmtId="0" fontId="40" fillId="3" borderId="8" xfId="9" applyFont="1" applyFill="1" applyBorder="1" applyAlignment="1">
      <alignment horizontal="center" vertical="center"/>
    </xf>
    <xf numFmtId="0" fontId="40" fillId="0" borderId="6" xfId="9" applyFont="1" applyBorder="1" applyAlignment="1">
      <alignment horizontal="center" vertical="center" wrapText="1"/>
    </xf>
    <xf numFmtId="0" fontId="40" fillId="0" borderId="4" xfId="9" applyFont="1" applyBorder="1" applyAlignment="1">
      <alignment horizontal="center" vertical="center" wrapText="1"/>
    </xf>
    <xf numFmtId="0" fontId="40" fillId="0" borderId="9" xfId="9" applyFont="1" applyBorder="1" applyAlignment="1">
      <alignment horizontal="center" vertical="center"/>
    </xf>
    <xf numFmtId="0" fontId="40" fillId="0" borderId="16" xfId="9" applyFont="1" applyBorder="1" applyAlignment="1">
      <alignment horizontal="center" vertical="center"/>
    </xf>
    <xf numFmtId="0" fontId="40" fillId="0" borderId="7" xfId="9" applyFont="1" applyFill="1" applyBorder="1" applyAlignment="1">
      <alignment horizontal="center" vertical="center"/>
    </xf>
    <xf numFmtId="0" fontId="40" fillId="0" borderId="8" xfId="9" applyFont="1" applyFill="1" applyBorder="1" applyAlignment="1">
      <alignment horizontal="center" vertical="center"/>
    </xf>
    <xf numFmtId="0" fontId="40" fillId="0" borderId="5" xfId="9" applyFont="1" applyFill="1" applyBorder="1" applyAlignment="1">
      <alignment horizontal="center" vertical="center"/>
    </xf>
    <xf numFmtId="0" fontId="40" fillId="0" borderId="13" xfId="9" applyFont="1" applyBorder="1" applyAlignment="1">
      <alignment horizontal="center" vertical="center" wrapText="1"/>
    </xf>
    <xf numFmtId="0" fontId="40" fillId="0" borderId="17" xfId="9" applyFont="1" applyBorder="1" applyAlignment="1">
      <alignment horizontal="center" vertical="center" wrapText="1"/>
    </xf>
    <xf numFmtId="0" fontId="40" fillId="0" borderId="9" xfId="9" applyFont="1" applyFill="1" applyBorder="1" applyAlignment="1">
      <alignment horizontal="center" vertical="center"/>
    </xf>
    <xf numFmtId="0" fontId="40" fillId="0" borderId="13" xfId="9" applyFont="1" applyFill="1" applyBorder="1" applyAlignment="1">
      <alignment horizontal="center" vertical="center"/>
    </xf>
    <xf numFmtId="0" fontId="40" fillId="0" borderId="10" xfId="9" applyFont="1" applyFill="1" applyBorder="1" applyAlignment="1">
      <alignment horizontal="center" vertical="center"/>
    </xf>
    <xf numFmtId="0" fontId="40" fillId="0" borderId="25" xfId="9" applyFont="1" applyFill="1" applyBorder="1" applyAlignment="1">
      <alignment horizontal="center" vertical="center"/>
    </xf>
    <xf numFmtId="0" fontId="40" fillId="0" borderId="16" xfId="9" applyFont="1" applyFill="1" applyBorder="1" applyAlignment="1">
      <alignment horizontal="center" vertical="center"/>
    </xf>
    <xf numFmtId="0" fontId="40" fillId="0" borderId="17" xfId="9" applyFont="1" applyFill="1" applyBorder="1" applyAlignment="1">
      <alignment horizontal="center" vertical="center"/>
    </xf>
    <xf numFmtId="0" fontId="40" fillId="0" borderId="6" xfId="9" applyFont="1" applyFill="1" applyBorder="1" applyAlignment="1">
      <alignment horizontal="center" vertical="center"/>
    </xf>
    <xf numFmtId="0" fontId="40" fillId="0" borderId="0" xfId="9" applyFont="1" applyFill="1" applyBorder="1" applyAlignment="1">
      <alignment horizontal="center" vertical="center"/>
    </xf>
    <xf numFmtId="0" fontId="40" fillId="0" borderId="4" xfId="9" applyFont="1" applyFill="1" applyBorder="1" applyAlignment="1">
      <alignment horizontal="center" vertical="center"/>
    </xf>
    <xf numFmtId="0" fontId="40" fillId="0" borderId="5" xfId="9" applyFont="1" applyBorder="1" applyAlignment="1">
      <alignment horizontal="center" vertical="center"/>
    </xf>
    <xf numFmtId="0" fontId="40" fillId="0" borderId="12" xfId="9" applyFont="1" applyBorder="1" applyAlignment="1">
      <alignment horizontal="center" vertical="center" textRotation="90" wrapText="1"/>
    </xf>
    <xf numFmtId="0" fontId="40" fillId="0" borderId="14" xfId="9" applyFont="1" applyBorder="1" applyAlignment="1">
      <alignment horizontal="center" vertical="center" textRotation="90" wrapText="1"/>
    </xf>
    <xf numFmtId="0" fontId="40" fillId="0" borderId="15" xfId="9" applyFont="1" applyBorder="1" applyAlignment="1">
      <alignment horizontal="center" vertical="center" textRotation="90" wrapText="1"/>
    </xf>
    <xf numFmtId="0" fontId="39" fillId="0" borderId="6" xfId="9" applyFont="1" applyBorder="1" applyAlignment="1">
      <alignment horizontal="center" vertical="center"/>
    </xf>
    <xf numFmtId="0" fontId="39" fillId="0" borderId="4" xfId="9" applyFont="1" applyBorder="1" applyAlignment="1">
      <alignment horizontal="center" vertical="center"/>
    </xf>
    <xf numFmtId="0" fontId="40" fillId="0" borderId="5" xfId="9" applyFont="1" applyFill="1" applyBorder="1" applyAlignment="1">
      <alignment horizontal="center"/>
    </xf>
    <xf numFmtId="0" fontId="40" fillId="0" borderId="8" xfId="9" applyFont="1" applyFill="1" applyBorder="1" applyAlignment="1">
      <alignment horizontal="center"/>
    </xf>
    <xf numFmtId="0" fontId="40" fillId="0" borderId="7" xfId="9" applyFont="1" applyBorder="1" applyAlignment="1">
      <alignment horizontal="left"/>
    </xf>
    <xf numFmtId="0" fontId="40" fillId="0" borderId="5" xfId="9" applyFont="1" applyBorder="1" applyAlignment="1">
      <alignment horizontal="left"/>
    </xf>
    <xf numFmtId="0" fontId="40" fillId="0" borderId="8" xfId="9" applyFont="1" applyBorder="1" applyAlignment="1">
      <alignment horizontal="left"/>
    </xf>
    <xf numFmtId="0" fontId="40" fillId="6" borderId="16" xfId="9" applyFont="1" applyFill="1" applyBorder="1" applyAlignment="1">
      <alignment horizontal="center" vertical="center"/>
    </xf>
    <xf numFmtId="0" fontId="40" fillId="6" borderId="4" xfId="9" applyFont="1" applyFill="1" applyBorder="1" applyAlignment="1">
      <alignment horizontal="center" vertical="center"/>
    </xf>
    <xf numFmtId="0" fontId="40" fillId="0" borderId="9" xfId="9" applyFont="1" applyBorder="1" applyAlignment="1">
      <alignment horizontal="center" vertical="center" textRotation="90" wrapText="1"/>
    </xf>
    <xf numFmtId="0" fontId="40" fillId="0" borderId="10" xfId="9" applyFont="1" applyBorder="1" applyAlignment="1">
      <alignment horizontal="center" vertical="center" textRotation="90" wrapText="1"/>
    </xf>
    <xf numFmtId="0" fontId="40" fillId="0" borderId="9" xfId="9" applyFont="1" applyBorder="1" applyAlignment="1">
      <alignment horizontal="center" vertical="center" wrapText="1"/>
    </xf>
    <xf numFmtId="0" fontId="40" fillId="0" borderId="16" xfId="9" applyFont="1" applyBorder="1" applyAlignment="1">
      <alignment horizontal="center" vertical="center" wrapText="1"/>
    </xf>
    <xf numFmtId="0" fontId="39" fillId="0" borderId="9" xfId="9" applyFont="1" applyBorder="1" applyAlignment="1">
      <alignment horizontal="center" vertical="center" wrapText="1"/>
    </xf>
    <xf numFmtId="0" fontId="39" fillId="0" borderId="6" xfId="9" applyFont="1" applyBorder="1" applyAlignment="1">
      <alignment horizontal="center" vertical="center" wrapText="1"/>
    </xf>
    <xf numFmtId="0" fontId="39" fillId="0" borderId="13" xfId="9" applyFont="1" applyBorder="1" applyAlignment="1">
      <alignment horizontal="center" vertical="center" wrapText="1"/>
    </xf>
    <xf numFmtId="0" fontId="39" fillId="0" borderId="16" xfId="9" applyFont="1" applyBorder="1" applyAlignment="1">
      <alignment horizontal="center" vertical="center" wrapText="1"/>
    </xf>
    <xf numFmtId="0" fontId="39" fillId="0" borderId="4" xfId="9" applyFont="1" applyBorder="1" applyAlignment="1">
      <alignment horizontal="center" vertical="center" wrapText="1"/>
    </xf>
    <xf numFmtId="0" fontId="39" fillId="0" borderId="17" xfId="9" applyFont="1" applyBorder="1" applyAlignment="1">
      <alignment horizontal="center" vertical="center" wrapText="1"/>
    </xf>
    <xf numFmtId="0" fontId="36" fillId="0" borderId="9" xfId="9" applyFont="1" applyBorder="1" applyAlignment="1">
      <alignment horizontal="center" vertical="center"/>
    </xf>
    <xf numFmtId="0" fontId="36" fillId="0" borderId="13" xfId="9" applyFont="1" applyBorder="1" applyAlignment="1">
      <alignment horizontal="center" vertical="center"/>
    </xf>
    <xf numFmtId="0" fontId="36" fillId="0" borderId="10" xfId="9" applyFont="1" applyBorder="1" applyAlignment="1">
      <alignment horizontal="center" vertical="center"/>
    </xf>
    <xf numFmtId="0" fontId="36" fillId="0" borderId="25" xfId="9" applyFont="1" applyBorder="1" applyAlignment="1">
      <alignment horizontal="center" vertical="center"/>
    </xf>
    <xf numFmtId="0" fontId="36" fillId="0" borderId="16" xfId="9" applyFont="1" applyBorder="1" applyAlignment="1">
      <alignment horizontal="center" vertical="center"/>
    </xf>
    <xf numFmtId="0" fontId="36" fillId="0" borderId="17" xfId="9" applyFont="1" applyBorder="1" applyAlignment="1">
      <alignment horizontal="center" vertical="center"/>
    </xf>
    <xf numFmtId="0" fontId="39" fillId="0" borderId="9" xfId="9" applyFont="1" applyBorder="1" applyAlignment="1">
      <alignment horizontal="center" vertical="center"/>
    </xf>
    <xf numFmtId="0" fontId="39" fillId="0" borderId="16" xfId="9" applyFont="1" applyBorder="1" applyAlignment="1">
      <alignment horizontal="center" vertical="center"/>
    </xf>
  </cellXfs>
  <cellStyles count="13">
    <cellStyle name="Normal" xfId="0" builtinId="0"/>
    <cellStyle name="Normal 2" xfId="1" xr:uid="{00000000-0005-0000-0000-000001000000}"/>
    <cellStyle name="Normal 2 3" xfId="5" xr:uid="{00000000-0005-0000-0000-000002000000}"/>
    <cellStyle name="Normal 2 5" xfId="2" xr:uid="{00000000-0005-0000-0000-000003000000}"/>
    <cellStyle name="Normal 3" xfId="6" xr:uid="{00000000-0005-0000-0000-000004000000}"/>
    <cellStyle name="Normal 4" xfId="4" xr:uid="{00000000-0005-0000-0000-000005000000}"/>
    <cellStyle name="Normal 4 2" xfId="11" xr:uid="{00000000-0005-0000-0000-000006000000}"/>
    <cellStyle name="Normal 5" xfId="7" xr:uid="{00000000-0005-0000-0000-000007000000}"/>
    <cellStyle name="Normal 6" xfId="9" xr:uid="{00000000-0005-0000-0000-000008000000}"/>
    <cellStyle name="Normal 7" xfId="10" xr:uid="{00000000-0005-0000-0000-000009000000}"/>
    <cellStyle name="Normal 7 2" xfId="12" xr:uid="{00000000-0005-0000-0000-00000A000000}"/>
    <cellStyle name="標準 2" xfId="3" xr:uid="{00000000-0005-0000-0000-00000B000000}"/>
    <cellStyle name="標準_Anchorbolt checksheet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png"/><Relationship Id="rId1" Type="http://schemas.openxmlformats.org/officeDocument/2006/relationships/image" Target="../media/image10.wmf"/><Relationship Id="rId5" Type="http://schemas.openxmlformats.org/officeDocument/2006/relationships/image" Target="../media/image14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489858</xdr:colOff>
      <xdr:row>0</xdr:row>
      <xdr:rowOff>196638</xdr:rowOff>
    </xdr:from>
    <xdr:to>
      <xdr:col>14</xdr:col>
      <xdr:colOff>1445078</xdr:colOff>
      <xdr:row>2</xdr:row>
      <xdr:rowOff>66215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35283" y="196638"/>
          <a:ext cx="2526846" cy="36487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</xdr:row>
      <xdr:rowOff>285749</xdr:rowOff>
    </xdr:from>
    <xdr:to>
      <xdr:col>21</xdr:col>
      <xdr:colOff>54428</xdr:colOff>
      <xdr:row>28</xdr:row>
      <xdr:rowOff>185894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5465" y="8844642"/>
          <a:ext cx="5987142" cy="3601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0</xdr:row>
      <xdr:rowOff>155996</xdr:rowOff>
    </xdr:from>
    <xdr:to>
      <xdr:col>9</xdr:col>
      <xdr:colOff>647700</xdr:colOff>
      <xdr:row>2</xdr:row>
      <xdr:rowOff>44028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3025" y="155996"/>
          <a:ext cx="1762125" cy="24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21174</xdr:colOff>
      <xdr:row>22</xdr:row>
      <xdr:rowOff>178764</xdr:rowOff>
    </xdr:from>
    <xdr:to>
      <xdr:col>6</xdr:col>
      <xdr:colOff>543189</xdr:colOff>
      <xdr:row>24</xdr:row>
      <xdr:rowOff>185940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rot="19668257">
          <a:off x="1752239" y="5239438"/>
          <a:ext cx="2791450" cy="437872"/>
        </a:xfrm>
        <a:prstGeom prst="rect">
          <a:avLst/>
        </a:prstGeom>
        <a:solidFill>
          <a:srgbClr val="0070C0">
            <a:alpha val="5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FORMAT SAMPLE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155996</xdr:rowOff>
    </xdr:from>
    <xdr:to>
      <xdr:col>11</xdr:col>
      <xdr:colOff>581025</xdr:colOff>
      <xdr:row>2</xdr:row>
      <xdr:rowOff>44028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95875" y="155996"/>
          <a:ext cx="1762125" cy="24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85725</xdr:colOff>
      <xdr:row>23</xdr:row>
      <xdr:rowOff>9526</xdr:rowOff>
    </xdr:from>
    <xdr:to>
      <xdr:col>7</xdr:col>
      <xdr:colOff>360090</xdr:colOff>
      <xdr:row>25</xdr:row>
      <xdr:rowOff>13981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 rot="19668257">
          <a:off x="1495425" y="5343526"/>
          <a:ext cx="2808015" cy="442605"/>
        </a:xfrm>
        <a:prstGeom prst="rect">
          <a:avLst/>
        </a:prstGeom>
        <a:solidFill>
          <a:srgbClr val="0070C0">
            <a:alpha val="5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FORMAT SAMPLE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156882</xdr:colOff>
      <xdr:row>1</xdr:row>
      <xdr:rowOff>66677</xdr:rowOff>
    </xdr:from>
    <xdr:ext cx="1777253" cy="252129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19029" y="223559"/>
          <a:ext cx="1777253" cy="252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584948</xdr:colOff>
      <xdr:row>0</xdr:row>
      <xdr:rowOff>142875</xdr:rowOff>
    </xdr:from>
    <xdr:ext cx="1788459" cy="413497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78919" y="142875"/>
          <a:ext cx="1788459" cy="4134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76200</xdr:colOff>
      <xdr:row>8</xdr:row>
      <xdr:rowOff>77321</xdr:rowOff>
    </xdr:from>
    <xdr:ext cx="10473578" cy="4796678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00" t="18694" r="19897" b="20322"/>
        <a:stretch>
          <a:fillRect/>
        </a:stretch>
      </xdr:blipFill>
      <xdr:spPr bwMode="auto">
        <a:xfrm>
          <a:off x="10889876" y="1668556"/>
          <a:ext cx="10473578" cy="47966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596265</xdr:colOff>
      <xdr:row>36</xdr:row>
      <xdr:rowOff>0</xdr:rowOff>
    </xdr:from>
    <xdr:ext cx="19687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987165" y="8486775"/>
          <a:ext cx="1968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420688</xdr:colOff>
      <xdr:row>17</xdr:row>
      <xdr:rowOff>0</xdr:rowOff>
    </xdr:from>
    <xdr:ext cx="19396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6354763" y="4371975"/>
          <a:ext cx="193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40006</xdr:colOff>
      <xdr:row>17</xdr:row>
      <xdr:rowOff>0</xdr:rowOff>
    </xdr:from>
    <xdr:ext cx="21389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87731" y="4371975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575310</xdr:colOff>
      <xdr:row>36</xdr:row>
      <xdr:rowOff>0</xdr:rowOff>
    </xdr:from>
    <xdr:ext cx="20417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3966210" y="8486775"/>
          <a:ext cx="204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234315</xdr:colOff>
      <xdr:row>23</xdr:row>
      <xdr:rowOff>190499</xdr:rowOff>
    </xdr:from>
    <xdr:ext cx="20417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4472940" y="6124574"/>
          <a:ext cx="204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575310</xdr:colOff>
      <xdr:row>37</xdr:row>
      <xdr:rowOff>0</xdr:rowOff>
    </xdr:from>
    <xdr:ext cx="204176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2270760" y="8486775"/>
          <a:ext cx="204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106680</xdr:colOff>
      <xdr:row>23</xdr:row>
      <xdr:rowOff>76200</xdr:rowOff>
    </xdr:from>
    <xdr:ext cx="311107" cy="48194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4345305" y="6010275"/>
          <a:ext cx="311107" cy="481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twoCellAnchor editAs="oneCell">
    <xdr:from>
      <xdr:col>13</xdr:col>
      <xdr:colOff>518031</xdr:colOff>
      <xdr:row>1</xdr:row>
      <xdr:rowOff>160</xdr:rowOff>
    </xdr:from>
    <xdr:to>
      <xdr:col>15</xdr:col>
      <xdr:colOff>699007</xdr:colOff>
      <xdr:row>2</xdr:row>
      <xdr:rowOff>16250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30855" y="235484"/>
          <a:ext cx="1772211" cy="251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10</xdr:row>
      <xdr:rowOff>141935</xdr:rowOff>
    </xdr:from>
    <xdr:to>
      <xdr:col>7</xdr:col>
      <xdr:colOff>717176</xdr:colOff>
      <xdr:row>27</xdr:row>
      <xdr:rowOff>132790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338288"/>
          <a:ext cx="6307791" cy="4439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57150</xdr:colOff>
      <xdr:row>24</xdr:row>
      <xdr:rowOff>171450</xdr:rowOff>
    </xdr:from>
    <xdr:to>
      <xdr:col>24</xdr:col>
      <xdr:colOff>457200</xdr:colOff>
      <xdr:row>59</xdr:row>
      <xdr:rowOff>164886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5050" y="6296025"/>
          <a:ext cx="5200650" cy="7343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835460</xdr:colOff>
      <xdr:row>16</xdr:row>
      <xdr:rowOff>23658</xdr:rowOff>
    </xdr:from>
    <xdr:to>
      <xdr:col>7</xdr:col>
      <xdr:colOff>781922</xdr:colOff>
      <xdr:row>18</xdr:row>
      <xdr:rowOff>228477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 rot="19668257">
          <a:off x="835460" y="3844864"/>
          <a:ext cx="5907991" cy="697878"/>
        </a:xfrm>
        <a:prstGeom prst="rect">
          <a:avLst/>
        </a:prstGeom>
        <a:solidFill>
          <a:srgbClr val="0070C0">
            <a:alpha val="5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FORMAT OF</a:t>
          </a:r>
        </a:p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SOIL/AGGEGATES</a:t>
          </a:r>
          <a:r>
            <a:rPr lang="en-US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COMPACTION TESTING RECORD</a:t>
          </a:r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</xdr:row>
          <xdr:rowOff>200025</xdr:rowOff>
        </xdr:from>
        <xdr:to>
          <xdr:col>11</xdr:col>
          <xdr:colOff>228600</xdr:colOff>
          <xdr:row>8</xdr:row>
          <xdr:rowOff>0</xdr:rowOff>
        </xdr:to>
        <xdr:sp macro="" textlink="">
          <xdr:nvSpPr>
            <xdr:cNvPr id="49155" name="Check Box 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6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6</xdr:row>
          <xdr:rowOff>200025</xdr:rowOff>
        </xdr:from>
        <xdr:to>
          <xdr:col>12</xdr:col>
          <xdr:colOff>333375</xdr:colOff>
          <xdr:row>7</xdr:row>
          <xdr:rowOff>214313</xdr:rowOff>
        </xdr:to>
        <xdr:sp macro="" textlink="">
          <xdr:nvSpPr>
            <xdr:cNvPr id="49156" name="Check Box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6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5</xdr:row>
      <xdr:rowOff>191860</xdr:rowOff>
    </xdr:from>
    <xdr:to>
      <xdr:col>7</xdr:col>
      <xdr:colOff>469447</xdr:colOff>
      <xdr:row>37</xdr:row>
      <xdr:rowOff>28174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31" t="11891" r="54593" b="15704"/>
        <a:stretch>
          <a:fillRect/>
        </a:stretch>
      </xdr:blipFill>
      <xdr:spPr bwMode="auto">
        <a:xfrm>
          <a:off x="800100" y="1579789"/>
          <a:ext cx="5030561" cy="7306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234315</xdr:colOff>
      <xdr:row>24</xdr:row>
      <xdr:rowOff>190499</xdr:rowOff>
    </xdr:from>
    <xdr:ext cx="20417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4663440" y="6238874"/>
          <a:ext cx="204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99060</xdr:colOff>
      <xdr:row>24</xdr:row>
      <xdr:rowOff>76200</xdr:rowOff>
    </xdr:from>
    <xdr:ext cx="300737" cy="46472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528185" y="6124575"/>
          <a:ext cx="300737" cy="4647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56589</xdr:colOff>
      <xdr:row>27</xdr:row>
      <xdr:rowOff>126855</xdr:rowOff>
    </xdr:from>
    <xdr:ext cx="912377" cy="3997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/>
          </xdr:nvSpPr>
          <xdr:spPr>
            <a:xfrm>
              <a:off x="18277914" y="6746730"/>
              <a:ext cx="912377" cy="399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rgbClr val="FFC000"/>
                  </a:solidFill>
                  <a:latin typeface="+mn-lt"/>
                  <a:sym typeface="Symbol" panose="05050102010706020507" pitchFamily="18" charset="2"/>
                </a:rPr>
                <a:t>K</a:t>
              </a:r>
              <a14:m>
                <m:oMath xmlns:m="http://schemas.openxmlformats.org/officeDocument/2006/math">
                  <m:r>
                    <a:rPr lang="en-US" sz="1400" i="1">
                      <a:solidFill>
                        <a:srgbClr val="FFC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400" i="1">
                          <a:solidFill>
                            <a:srgbClr val="FFC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rgbClr val="FFC000"/>
                          </a:solidFill>
                          <a:latin typeface="Cambria Math" panose="02040503050406030204" pitchFamily="18" charset="0"/>
                        </a:rPr>
                        <m:t>100</m:t>
                      </m:r>
                      <m:r>
                        <a:rPr lang="en-US" sz="1400" b="0" i="1">
                          <a:solidFill>
                            <a:srgbClr val="FFC000"/>
                          </a:solidFill>
                          <a:latin typeface="Cambria Math" panose="02040503050406030204" pitchFamily="18" charset="0"/>
                          <a:sym typeface="Symbol" panose="05050102010706020507" pitchFamily="18" charset="2"/>
                        </a:rPr>
                        <m:t></m:t>
                      </m:r>
                      <m:r>
                        <a:rPr lang="en-US" sz="1400" b="0" i="1">
                          <a:solidFill>
                            <a:srgbClr val="FFC000"/>
                          </a:solidFill>
                          <a:latin typeface="Cambria Math" panose="02040503050406030204" pitchFamily="18" charset="0"/>
                          <a:sym typeface="Symbol" panose="05050102010706020507" pitchFamily="18" charset="2"/>
                        </a:rPr>
                        <m:t>𝑘𝑡𝑡</m:t>
                      </m:r>
                    </m:num>
                    <m:den>
                      <m:r>
                        <a:rPr lang="en-US" sz="1400" b="0" i="1">
                          <a:solidFill>
                            <a:srgbClr val="FFC000"/>
                          </a:solidFill>
                          <a:latin typeface="Cambria Math" panose="02040503050406030204" pitchFamily="18" charset="0"/>
                        </a:rPr>
                        <m:t>𝑉𝑐</m:t>
                      </m:r>
                    </m:den>
                  </m:f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277914" y="6746730"/>
              <a:ext cx="912377" cy="399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rgbClr val="FFC000"/>
                  </a:solidFill>
                  <a:latin typeface="+mn-lt"/>
                  <a:sym typeface="Symbol" panose="05050102010706020507" pitchFamily="18" charset="2"/>
                </a:rPr>
                <a:t>K</a:t>
              </a:r>
              <a:r>
                <a:rPr lang="en-US" sz="1400" i="0">
                  <a:solidFill>
                    <a:srgbClr val="FFC000"/>
                  </a:solidFill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solidFill>
                    <a:srgbClr val="FFC000"/>
                  </a:solidFill>
                  <a:latin typeface="Cambria Math" panose="02040503050406030204" pitchFamily="18" charset="0"/>
                </a:rPr>
                <a:t>100</a:t>
              </a:r>
              <a:r>
                <a:rPr lang="en-US" sz="1400" b="0" i="0">
                  <a:solidFill>
                    <a:srgbClr val="FFC000"/>
                  </a:solidFill>
                  <a:latin typeface="Cambria Math" panose="02040503050406030204" pitchFamily="18" charset="0"/>
                  <a:sym typeface="Symbol" panose="05050102010706020507" pitchFamily="18" charset="2"/>
                </a:rPr>
                <a:t>𝑘𝑡𝑡)/</a:t>
              </a:r>
              <a:r>
                <a:rPr lang="en-US" sz="1400" b="0" i="0">
                  <a:solidFill>
                    <a:srgbClr val="FFC000"/>
                  </a:solidFill>
                  <a:latin typeface="Cambria Math" panose="02040503050406030204" pitchFamily="18" charset="0"/>
                </a:rPr>
                <a:t>𝑉𝑐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15</xdr:col>
      <xdr:colOff>429747</xdr:colOff>
      <xdr:row>0</xdr:row>
      <xdr:rowOff>177596</xdr:rowOff>
    </xdr:from>
    <xdr:to>
      <xdr:col>17</xdr:col>
      <xdr:colOff>601197</xdr:colOff>
      <xdr:row>0</xdr:row>
      <xdr:rowOff>425841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80926" y="177596"/>
          <a:ext cx="1749878" cy="248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438150</xdr:colOff>
      <xdr:row>10</xdr:row>
      <xdr:rowOff>295275</xdr:rowOff>
    </xdr:from>
    <xdr:to>
      <xdr:col>6</xdr:col>
      <xdr:colOff>161925</xdr:colOff>
      <xdr:row>12</xdr:row>
      <xdr:rowOff>171450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rrowheads="1"/>
        </xdr:cNvSpPr>
      </xdr:nvSpPr>
      <xdr:spPr bwMode="auto">
        <a:xfrm>
          <a:off x="3981450" y="2752725"/>
          <a:ext cx="609600" cy="552450"/>
        </a:xfrm>
        <a:prstGeom prst="rect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 type="none" w="med" len="lg"/>
          <a:tailEnd type="stealth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161925</xdr:colOff>
      <xdr:row>26</xdr:row>
      <xdr:rowOff>19050</xdr:rowOff>
    </xdr:from>
    <xdr:to>
      <xdr:col>4</xdr:col>
      <xdr:colOff>752475</xdr:colOff>
      <xdr:row>29</xdr:row>
      <xdr:rowOff>28575</xdr:rowOff>
    </xdr:to>
    <xdr:sp macro="" textlink="">
      <xdr:nvSpPr>
        <xdr:cNvPr id="11" name="Rectangle 1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rrowheads="1"/>
        </xdr:cNvSpPr>
      </xdr:nvSpPr>
      <xdr:spPr bwMode="auto">
        <a:xfrm>
          <a:off x="2819400" y="6448425"/>
          <a:ext cx="590550" cy="571500"/>
        </a:xfrm>
        <a:prstGeom prst="rect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 type="none" w="med" len="lg"/>
          <a:tailEnd type="stealth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308016</xdr:colOff>
      <xdr:row>9</xdr:row>
      <xdr:rowOff>166996</xdr:rowOff>
    </xdr:from>
    <xdr:to>
      <xdr:col>6</xdr:col>
      <xdr:colOff>449036</xdr:colOff>
      <xdr:row>10</xdr:row>
      <xdr:rowOff>272143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3851316" y="2414896"/>
          <a:ext cx="1026845" cy="314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SAMPLE 02</a:t>
          </a:r>
        </a:p>
      </xdr:txBody>
    </xdr:sp>
    <xdr:clientData/>
  </xdr:twoCellAnchor>
  <xdr:twoCellAnchor>
    <xdr:from>
      <xdr:col>4</xdr:col>
      <xdr:colOff>12148</xdr:colOff>
      <xdr:row>24</xdr:row>
      <xdr:rowOff>111330</xdr:rowOff>
    </xdr:from>
    <xdr:to>
      <xdr:col>5</xdr:col>
      <xdr:colOff>237505</xdr:colOff>
      <xdr:row>26</xdr:row>
      <xdr:rowOff>11132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669623" y="6159705"/>
          <a:ext cx="1111182" cy="280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SAMPLE 01</a:t>
          </a:r>
        </a:p>
      </xdr:txBody>
    </xdr:sp>
    <xdr:clientData/>
  </xdr:twoCellAnchor>
  <xdr:twoCellAnchor>
    <xdr:from>
      <xdr:col>27</xdr:col>
      <xdr:colOff>455280</xdr:colOff>
      <xdr:row>15</xdr:row>
      <xdr:rowOff>161925</xdr:rowOff>
    </xdr:from>
    <xdr:to>
      <xdr:col>42</xdr:col>
      <xdr:colOff>400050</xdr:colOff>
      <xdr:row>53</xdr:row>
      <xdr:rowOff>161923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pSpPr/>
      </xdr:nvGrpSpPr>
      <xdr:grpSpPr>
        <a:xfrm>
          <a:off x="19195718" y="3919538"/>
          <a:ext cx="9445957" cy="8915398"/>
          <a:chOff x="20308101" y="3835854"/>
          <a:chExt cx="10000449" cy="9048748"/>
        </a:xfrm>
      </xdr:grpSpPr>
      <xdr:pic>
        <xdr:nvPicPr>
          <xdr:cNvPr id="14" name="Picture 14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308101" y="3863149"/>
            <a:ext cx="4408314" cy="5148943"/>
          </a:xfrm>
          <a:prstGeom prst="rect">
            <a:avLst/>
          </a:prstGeom>
          <a:noFill/>
          <a:ln w="2857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951418" y="3835854"/>
            <a:ext cx="5357132" cy="3574596"/>
          </a:xfrm>
          <a:prstGeom prst="rect">
            <a:avLst/>
          </a:prstGeom>
          <a:noFill/>
          <a:ln w="2857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3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951418" y="7674427"/>
            <a:ext cx="5347607" cy="5210175"/>
          </a:xfrm>
          <a:prstGeom prst="rect">
            <a:avLst/>
          </a:prstGeom>
          <a:noFill/>
          <a:ln w="2857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638737</xdr:colOff>
      <xdr:row>21</xdr:row>
      <xdr:rowOff>179293</xdr:rowOff>
    </xdr:from>
    <xdr:to>
      <xdr:col>11</xdr:col>
      <xdr:colOff>369795</xdr:colOff>
      <xdr:row>25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 rot="19668257">
          <a:off x="2410387" y="5541868"/>
          <a:ext cx="5903258" cy="697007"/>
        </a:xfrm>
        <a:prstGeom prst="rect">
          <a:avLst/>
        </a:prstGeom>
        <a:solidFill>
          <a:srgbClr val="0070C0">
            <a:alpha val="5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FORMAT OF</a:t>
          </a:r>
        </a:p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SOIL/AGGEGATES</a:t>
          </a:r>
          <a:r>
            <a:rPr lang="en-US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COMPACTION TESTING RECORD</a:t>
          </a:r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596265</xdr:colOff>
      <xdr:row>42</xdr:row>
      <xdr:rowOff>0</xdr:rowOff>
    </xdr:from>
    <xdr:ext cx="196876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3987165" y="8277225"/>
          <a:ext cx="1968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575310</xdr:colOff>
      <xdr:row>42</xdr:row>
      <xdr:rowOff>0</xdr:rowOff>
    </xdr:from>
    <xdr:ext cx="204176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3966210" y="8277225"/>
          <a:ext cx="204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Nam%202003\C.Ty%20Duy%20Tan\My%20Documents\MINH%20NGUYET\My%20Documents\CTY%20586\P.KHKD\DINH\DONG%20THAP\CA%20GAO\DT-CAGA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KTTN/RADIATION_SAFETY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RecoveredExternalLink5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RecoveredExternalLink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RecoveredExternalLink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KTTN/RADIATION_SAFETY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DAO%20D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kenaka%20VN\Project\00.%20TAK%20-%20VN\2021\00.%20LDS\03.%20Construction%20Plan\01.Piling%20works\05.%20Bored%20pile\3.%20CTL-HBC-PT01'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RecoveredExternalLink3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Nakashima%20Project\2.%20QAQC\Form\1.EXCAVATION\RecoveredExternalLin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GIAVLIEU"/>
      <sheetName val="XM"/>
      <sheetName val="NC"/>
      <sheetName val="LINHTINH"/>
      <sheetName val="PTDG"/>
      <sheetName val="PHAN-CAU"/>
      <sheetName val="TONGHOP1"/>
      <sheetName val="TT"/>
      <sheetName val="Sheet1"/>
    </sheetNames>
    <sheetDataSet>
      <sheetData sheetId="0">
        <row r="41">
          <cell r="M41">
            <v>4761111.4773485707</v>
          </cell>
        </row>
      </sheetData>
      <sheetData sheetId="1">
        <row r="41">
          <cell r="M41">
            <v>4761111.4773485707</v>
          </cell>
        </row>
        <row r="51">
          <cell r="M51">
            <v>42325320.399999991</v>
          </cell>
        </row>
        <row r="67">
          <cell r="M67">
            <v>550000</v>
          </cell>
        </row>
        <row r="70">
          <cell r="M70">
            <v>4545454.5454545449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GIAVLIEU"/>
      <sheetName val="XM"/>
      <sheetName val="NC"/>
      <sheetName val="LINHTINH"/>
      <sheetName val="PTDG"/>
      <sheetName val="PHAN-CAU"/>
      <sheetName val="TONGHOP1"/>
      <sheetName val="T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TA"/>
      <sheetName val="DS"/>
      <sheetName val="RI"/>
      <sheetName val="NTNB"/>
      <sheetName val="REQUEST"/>
      <sheetName val="EIR"/>
      <sheetName val="BP"/>
      <sheetName val="FWIR"/>
      <sheetName val="RIR"/>
      <sheetName val="IBCC"/>
      <sheetName val="CSM"/>
      <sheetName val="NTNB1"/>
      <sheetName val="PFIR"/>
      <sheetName val="IACC"/>
      <sheetName val="NEN MAU"/>
      <sheetName val="BFIR"/>
      <sheetName val="CDPR"/>
      <sheetName val="CPR"/>
      <sheetName val="Sheet1"/>
    </sheetNames>
    <sheetDataSet>
      <sheetData sheetId="0" refreshError="1"/>
      <sheetData sheetId="1">
        <row r="1">
          <cell r="B1" t="str">
            <v>NHÀ XƯỞNG GIAI ĐOẠN 2 / NAKASHIMA PHASE 2 FACTORY</v>
          </cell>
        </row>
      </sheetData>
      <sheetData sheetId="2">
        <row r="3">
          <cell r="A3">
            <v>1</v>
          </cell>
          <cell r="B3" t="str">
            <v>EX-01</v>
          </cell>
          <cell r="C3">
            <v>43448</v>
          </cell>
          <cell r="D3" t="str">
            <v>EXCAVATION / ĐÀO ĐẤT</v>
          </cell>
          <cell r="E3" t="str">
            <v>FACTORY / NHÀ XƯỞNG</v>
          </cell>
          <cell r="F3" t="str">
            <v>Factory - Excavation: Axis A-C/1-3 / Nhà xưởng - Đào đất: trục A-C/1-3</v>
          </cell>
          <cell r="G3">
            <v>43449</v>
          </cell>
        </row>
        <row r="4">
          <cell r="A4">
            <v>2</v>
          </cell>
          <cell r="B4" t="str">
            <v>EX-02</v>
          </cell>
          <cell r="C4">
            <v>43450</v>
          </cell>
          <cell r="D4" t="str">
            <v>EXCAVATION / ĐÀO ĐẤT</v>
          </cell>
          <cell r="E4" t="str">
            <v>FACTORY / NHÀ XƯỞNG</v>
          </cell>
          <cell r="F4" t="str">
            <v>Factory - Excavation: Axis A-C/3-8 / Nhà xưởng - Đào đất: trục A-C/3-8</v>
          </cell>
        </row>
        <row r="5">
          <cell r="A5">
            <v>3</v>
          </cell>
          <cell r="B5" t="str">
            <v>EX-03</v>
          </cell>
          <cell r="C5">
            <v>43451</v>
          </cell>
          <cell r="D5" t="str">
            <v>EXCAVATION / ĐÀO ĐẤT</v>
          </cell>
          <cell r="E5" t="str">
            <v>FACTORY / NHÀ XƯỞNG</v>
          </cell>
          <cell r="F5" t="str">
            <v>Factory - Excavation: Axis A-C/8-10 / Nhà xưởng - Đào đất: trục A-C/8-10</v>
          </cell>
        </row>
        <row r="6">
          <cell r="A6">
            <v>4</v>
          </cell>
          <cell r="B6" t="str">
            <v>PA-04</v>
          </cell>
          <cell r="D6" t="str">
            <v>EXCAVATION / ĐÀO ĐẤT</v>
          </cell>
          <cell r="E6" t="str">
            <v>FACTORY / NHÀ XƯỞNG</v>
          </cell>
        </row>
        <row r="7">
          <cell r="A7">
            <v>5</v>
          </cell>
          <cell r="B7" t="str">
            <v>PA-05</v>
          </cell>
          <cell r="D7" t="str">
            <v>EXCAVATION / ĐÀO ĐẤT</v>
          </cell>
          <cell r="E7" t="str">
            <v>FACTORY / NHÀ XƯỞNG</v>
          </cell>
        </row>
        <row r="8">
          <cell r="A8">
            <v>6</v>
          </cell>
          <cell r="B8" t="str">
            <v>PA-06</v>
          </cell>
          <cell r="D8" t="str">
            <v>EXCAVATION / ĐÀO ĐẤT</v>
          </cell>
          <cell r="E8" t="str">
            <v>FACTORY / NHÀ XƯỞNG</v>
          </cell>
        </row>
        <row r="9">
          <cell r="A9">
            <v>7</v>
          </cell>
          <cell r="B9" t="str">
            <v>PA-07</v>
          </cell>
          <cell r="D9" t="str">
            <v>EXCAVATION / ĐÀO ĐẤT</v>
          </cell>
          <cell r="E9" t="str">
            <v>FACTORY / NHÀ XƯỞNG</v>
          </cell>
        </row>
        <row r="10">
          <cell r="A10">
            <v>8</v>
          </cell>
          <cell r="B10" t="str">
            <v>PA-08</v>
          </cell>
          <cell r="D10" t="str">
            <v>EXCAVATION / ĐÀO ĐẤT</v>
          </cell>
          <cell r="E10" t="str">
            <v>FACTORY / NHÀ XƯỞNG</v>
          </cell>
        </row>
        <row r="11">
          <cell r="A11">
            <v>9</v>
          </cell>
          <cell r="B11" t="str">
            <v>PA-09</v>
          </cell>
          <cell r="D11" t="str">
            <v>EXCAVATION / ĐÀO ĐẤT</v>
          </cell>
          <cell r="E11" t="str">
            <v>FACTORY / NHÀ XƯỞNG</v>
          </cell>
        </row>
        <row r="13">
          <cell r="A13">
            <v>10</v>
          </cell>
          <cell r="B13">
            <v>1</v>
          </cell>
          <cell r="C13">
            <v>42655</v>
          </cell>
          <cell r="D13" t="str">
            <v>EXCAVATION</v>
          </cell>
          <cell r="E13" t="str">
            <v>FACTORY</v>
          </cell>
          <cell r="F13" t="str">
            <v>FACTORY :  Foundation E-&gt;G / 8 ;  E-&gt;G / 9</v>
          </cell>
        </row>
        <row r="14">
          <cell r="A14">
            <v>11</v>
          </cell>
          <cell r="B14">
            <v>2</v>
          </cell>
          <cell r="C14">
            <v>42656</v>
          </cell>
          <cell r="D14" t="str">
            <v>EXCAVATION</v>
          </cell>
          <cell r="E14" t="str">
            <v>FACTORY</v>
          </cell>
          <cell r="F14" t="str">
            <v>FACTORY :  Foundation  E-&gt;G / 10 ;  E-&gt;G / 11</v>
          </cell>
        </row>
        <row r="15">
          <cell r="A15">
            <v>12</v>
          </cell>
          <cell r="B15">
            <v>3</v>
          </cell>
          <cell r="C15">
            <v>42657</v>
          </cell>
          <cell r="D15" t="str">
            <v>EXCAVATION</v>
          </cell>
          <cell r="E15" t="str">
            <v>FACTORY</v>
          </cell>
          <cell r="F15" t="str">
            <v>FACTORY :  Foundation  E-&gt;G / 12 ;  E-&gt;G / 13 ;  F-&gt;G / 14</v>
          </cell>
        </row>
        <row r="16">
          <cell r="A16">
            <v>13</v>
          </cell>
          <cell r="B16">
            <v>4</v>
          </cell>
          <cell r="C16">
            <v>42662</v>
          </cell>
          <cell r="D16" t="str">
            <v>EXCAVATION</v>
          </cell>
          <cell r="E16" t="str">
            <v>FACTORY</v>
          </cell>
          <cell r="F16" t="str">
            <v>FACTORY :  Foundation 9-&gt;15 / D  ;  E,F,G / 15</v>
          </cell>
        </row>
        <row r="17">
          <cell r="A17">
            <v>14</v>
          </cell>
          <cell r="B17">
            <v>5</v>
          </cell>
          <cell r="C17">
            <v>42664</v>
          </cell>
          <cell r="D17" t="str">
            <v>EXCAVATION</v>
          </cell>
          <cell r="E17" t="str">
            <v>FACTORY</v>
          </cell>
          <cell r="F17" t="str">
            <v>FACTORY :  Foundation  D / 8  ;  C / 12, 13 ,14</v>
          </cell>
        </row>
        <row r="18">
          <cell r="A18">
            <v>15</v>
          </cell>
          <cell r="B18">
            <v>6</v>
          </cell>
          <cell r="C18">
            <v>42667</v>
          </cell>
          <cell r="D18" t="str">
            <v>EXCAVATION</v>
          </cell>
          <cell r="E18" t="str">
            <v>FACTORY</v>
          </cell>
          <cell r="F18" t="str">
            <v>FACTORY :  Foundation  C / 8 ,9 ,10 ,11 ,15</v>
          </cell>
        </row>
        <row r="19">
          <cell r="A19">
            <v>16</v>
          </cell>
          <cell r="B19">
            <v>7</v>
          </cell>
          <cell r="C19">
            <v>42669</v>
          </cell>
          <cell r="D19" t="str">
            <v>EXCAVATION</v>
          </cell>
          <cell r="E19" t="str">
            <v>FACTORY</v>
          </cell>
          <cell r="F19" t="str">
            <v>FACTORY :  Foundation  A,B / 8 ,9</v>
          </cell>
        </row>
        <row r="20">
          <cell r="A20">
            <v>17</v>
          </cell>
          <cell r="B20">
            <v>8</v>
          </cell>
          <cell r="C20">
            <v>42670</v>
          </cell>
          <cell r="D20" t="str">
            <v>EXCAVATION</v>
          </cell>
          <cell r="E20" t="str">
            <v>FACTORY</v>
          </cell>
          <cell r="F20" t="str">
            <v>FACTORY :  Foundation  A,B /10,11</v>
          </cell>
        </row>
        <row r="21">
          <cell r="A21">
            <v>18</v>
          </cell>
          <cell r="B21">
            <v>9</v>
          </cell>
          <cell r="C21">
            <v>42671</v>
          </cell>
          <cell r="D21" t="str">
            <v>EXCAVATION</v>
          </cell>
          <cell r="E21" t="str">
            <v>FACTORY</v>
          </cell>
          <cell r="F21" t="str">
            <v>FACTORY :  Foundation   A,B / 12 , 13 , 14 , 15</v>
          </cell>
        </row>
        <row r="22">
          <cell r="A22">
            <v>19</v>
          </cell>
          <cell r="B22">
            <v>10</v>
          </cell>
          <cell r="E22" t="str">
            <v>FACTORY</v>
          </cell>
        </row>
        <row r="23">
          <cell r="A23">
            <v>20</v>
          </cell>
          <cell r="B23">
            <v>11</v>
          </cell>
          <cell r="E23" t="str">
            <v>FACTORY</v>
          </cell>
        </row>
        <row r="24">
          <cell r="A24">
            <v>21</v>
          </cell>
          <cell r="B24">
            <v>12</v>
          </cell>
          <cell r="E24" t="str">
            <v>FACTORY</v>
          </cell>
        </row>
        <row r="25">
          <cell r="A25">
            <v>22</v>
          </cell>
          <cell r="B25">
            <v>13</v>
          </cell>
          <cell r="E25" t="str">
            <v>FACTORY</v>
          </cell>
        </row>
        <row r="26">
          <cell r="A26">
            <v>23</v>
          </cell>
          <cell r="B26" t="str">
            <v>13A</v>
          </cell>
          <cell r="E26" t="str">
            <v>FACTORY</v>
          </cell>
        </row>
        <row r="27">
          <cell r="A27">
            <v>24</v>
          </cell>
          <cell r="B27" t="str">
            <v>13B</v>
          </cell>
          <cell r="E27" t="str">
            <v>FACTORY</v>
          </cell>
        </row>
        <row r="28">
          <cell r="A28">
            <v>25</v>
          </cell>
          <cell r="B28">
            <v>14</v>
          </cell>
          <cell r="E28" t="str">
            <v>FACTORY</v>
          </cell>
        </row>
        <row r="29">
          <cell r="A29">
            <v>26</v>
          </cell>
          <cell r="B29">
            <v>15</v>
          </cell>
          <cell r="E29" t="str">
            <v>FACTORY</v>
          </cell>
        </row>
        <row r="30">
          <cell r="A30">
            <v>27</v>
          </cell>
          <cell r="B30">
            <v>16</v>
          </cell>
          <cell r="E30" t="str">
            <v>FACTORY</v>
          </cell>
        </row>
        <row r="31">
          <cell r="A31">
            <v>28</v>
          </cell>
          <cell r="B31">
            <v>17</v>
          </cell>
          <cell r="E31" t="str">
            <v>FACTORY</v>
          </cell>
        </row>
        <row r="32">
          <cell r="A32">
            <v>29</v>
          </cell>
          <cell r="B32">
            <v>18</v>
          </cell>
          <cell r="E32" t="str">
            <v>FACTORY</v>
          </cell>
        </row>
        <row r="33">
          <cell r="A33">
            <v>30</v>
          </cell>
          <cell r="B33">
            <v>19</v>
          </cell>
          <cell r="E33" t="str">
            <v>FACTORY</v>
          </cell>
        </row>
        <row r="34">
          <cell r="A34">
            <v>31</v>
          </cell>
          <cell r="B34">
            <v>20</v>
          </cell>
          <cell r="E34" t="str">
            <v>FACTORY</v>
          </cell>
        </row>
        <row r="35">
          <cell r="A35">
            <v>32</v>
          </cell>
          <cell r="B35">
            <v>21</v>
          </cell>
          <cell r="E35" t="str">
            <v>FACTORY</v>
          </cell>
        </row>
        <row r="36">
          <cell r="A36">
            <v>33</v>
          </cell>
          <cell r="B36">
            <v>22</v>
          </cell>
          <cell r="E36" t="str">
            <v>FACTORY</v>
          </cell>
        </row>
        <row r="37">
          <cell r="A37">
            <v>34</v>
          </cell>
          <cell r="B37">
            <v>23</v>
          </cell>
          <cell r="E37" t="str">
            <v>FACTORY</v>
          </cell>
        </row>
        <row r="38">
          <cell r="A38">
            <v>35</v>
          </cell>
          <cell r="B38">
            <v>24</v>
          </cell>
          <cell r="E38" t="str">
            <v>FACTORY</v>
          </cell>
        </row>
        <row r="39">
          <cell r="A39">
            <v>36</v>
          </cell>
          <cell r="B39">
            <v>25</v>
          </cell>
          <cell r="E39" t="str">
            <v>FACTORY</v>
          </cell>
        </row>
        <row r="40">
          <cell r="A40">
            <v>37</v>
          </cell>
          <cell r="B40">
            <v>26</v>
          </cell>
          <cell r="E40" t="str">
            <v>FACTORY</v>
          </cell>
        </row>
        <row r="41">
          <cell r="A41">
            <v>38</v>
          </cell>
          <cell r="B41">
            <v>27</v>
          </cell>
          <cell r="E41" t="str">
            <v>FACTORY</v>
          </cell>
        </row>
        <row r="42">
          <cell r="A42">
            <v>39</v>
          </cell>
          <cell r="B42">
            <v>28</v>
          </cell>
          <cell r="E42" t="str">
            <v>FACTORY</v>
          </cell>
        </row>
        <row r="43">
          <cell r="A43">
            <v>40</v>
          </cell>
          <cell r="B43">
            <v>29</v>
          </cell>
          <cell r="E43" t="str">
            <v>FACTORY</v>
          </cell>
        </row>
        <row r="44">
          <cell r="A44">
            <v>41</v>
          </cell>
          <cell r="B44">
            <v>30</v>
          </cell>
          <cell r="E44" t="str">
            <v>FACTORY</v>
          </cell>
        </row>
        <row r="45">
          <cell r="A45">
            <v>42</v>
          </cell>
          <cell r="B45">
            <v>31</v>
          </cell>
          <cell r="E45" t="str">
            <v>FACTORY</v>
          </cell>
        </row>
        <row r="46">
          <cell r="A46">
            <v>43</v>
          </cell>
          <cell r="B46">
            <v>32</v>
          </cell>
          <cell r="E46" t="str">
            <v>FACTORY</v>
          </cell>
        </row>
        <row r="47">
          <cell r="A47">
            <v>44</v>
          </cell>
          <cell r="B47">
            <v>33</v>
          </cell>
          <cell r="E47" t="str">
            <v>FACTORY</v>
          </cell>
        </row>
        <row r="48">
          <cell r="A48">
            <v>45</v>
          </cell>
          <cell r="B48">
            <v>34</v>
          </cell>
          <cell r="E48" t="str">
            <v>FACTORY</v>
          </cell>
        </row>
        <row r="49">
          <cell r="A49">
            <v>46</v>
          </cell>
          <cell r="B49">
            <v>35</v>
          </cell>
          <cell r="E49" t="str">
            <v>FACTORY</v>
          </cell>
        </row>
        <row r="50">
          <cell r="A50">
            <v>47</v>
          </cell>
          <cell r="B50">
            <v>36</v>
          </cell>
          <cell r="E50" t="str">
            <v>FACTORY</v>
          </cell>
        </row>
        <row r="51">
          <cell r="A51">
            <v>48</v>
          </cell>
          <cell r="B51">
            <v>37</v>
          </cell>
          <cell r="E51" t="str">
            <v>FACTORY</v>
          </cell>
        </row>
        <row r="52">
          <cell r="A52">
            <v>49</v>
          </cell>
          <cell r="B52">
            <v>38</v>
          </cell>
          <cell r="E52" t="str">
            <v>FACTORY</v>
          </cell>
        </row>
        <row r="53">
          <cell r="A53">
            <v>50</v>
          </cell>
          <cell r="B53">
            <v>39</v>
          </cell>
          <cell r="E53" t="str">
            <v>FACTORY</v>
          </cell>
        </row>
        <row r="54">
          <cell r="A54">
            <v>51</v>
          </cell>
          <cell r="B54">
            <v>40</v>
          </cell>
          <cell r="E54" t="str">
            <v>FACTORY</v>
          </cell>
        </row>
        <row r="55">
          <cell r="A55">
            <v>52</v>
          </cell>
          <cell r="B55">
            <v>41</v>
          </cell>
          <cell r="E55" t="str">
            <v>FACTORY</v>
          </cell>
        </row>
        <row r="56">
          <cell r="A56">
            <v>53</v>
          </cell>
          <cell r="B56">
            <v>42</v>
          </cell>
          <cell r="E56" t="str">
            <v>FACTORY</v>
          </cell>
        </row>
        <row r="57">
          <cell r="A57">
            <v>54</v>
          </cell>
          <cell r="B57">
            <v>43</v>
          </cell>
          <cell r="E57" t="str">
            <v>FACTORY</v>
          </cell>
        </row>
        <row r="58">
          <cell r="A58">
            <v>55</v>
          </cell>
          <cell r="B58">
            <v>44</v>
          </cell>
          <cell r="E58" t="str">
            <v>FACTORY</v>
          </cell>
        </row>
        <row r="59">
          <cell r="A59">
            <v>56</v>
          </cell>
          <cell r="B59">
            <v>45</v>
          </cell>
          <cell r="E59" t="str">
            <v>FACTORY</v>
          </cell>
        </row>
        <row r="60">
          <cell r="A60">
            <v>57</v>
          </cell>
          <cell r="B60">
            <v>46</v>
          </cell>
          <cell r="E60" t="str">
            <v>FACTORY</v>
          </cell>
        </row>
        <row r="61">
          <cell r="A61">
            <v>58</v>
          </cell>
          <cell r="B61">
            <v>47</v>
          </cell>
          <cell r="E61" t="str">
            <v>FACTORY</v>
          </cell>
        </row>
        <row r="62">
          <cell r="A62">
            <v>59</v>
          </cell>
          <cell r="B62">
            <v>48</v>
          </cell>
          <cell r="E62" t="str">
            <v>FACTORY</v>
          </cell>
        </row>
        <row r="63">
          <cell r="A63">
            <v>60</v>
          </cell>
          <cell r="B63">
            <v>49</v>
          </cell>
          <cell r="E63" t="str">
            <v>FACTORY</v>
          </cell>
        </row>
        <row r="64">
          <cell r="A64">
            <v>61</v>
          </cell>
          <cell r="B64">
            <v>50</v>
          </cell>
          <cell r="E64" t="str">
            <v>FACTORY</v>
          </cell>
        </row>
        <row r="65">
          <cell r="A65">
            <v>62</v>
          </cell>
          <cell r="B65">
            <v>51</v>
          </cell>
          <cell r="E65" t="str">
            <v>FACTORY</v>
          </cell>
        </row>
        <row r="66">
          <cell r="A66">
            <v>63</v>
          </cell>
          <cell r="B66">
            <v>52</v>
          </cell>
          <cell r="E66" t="str">
            <v>FACTORY</v>
          </cell>
        </row>
        <row r="67">
          <cell r="A67">
            <v>64</v>
          </cell>
          <cell r="B67">
            <v>53</v>
          </cell>
          <cell r="E67" t="str">
            <v>FACTORY</v>
          </cell>
        </row>
        <row r="68">
          <cell r="A68">
            <v>65</v>
          </cell>
          <cell r="B68">
            <v>54</v>
          </cell>
          <cell r="E68" t="str">
            <v>FACTORY</v>
          </cell>
        </row>
        <row r="69">
          <cell r="A69">
            <v>66</v>
          </cell>
          <cell r="B69">
            <v>55</v>
          </cell>
          <cell r="E69" t="str">
            <v>FACTORY</v>
          </cell>
        </row>
        <row r="70">
          <cell r="A70">
            <v>67</v>
          </cell>
          <cell r="B70">
            <v>56</v>
          </cell>
          <cell r="E70" t="str">
            <v>FACTORY</v>
          </cell>
        </row>
        <row r="71">
          <cell r="A71">
            <v>68</v>
          </cell>
          <cell r="B71">
            <v>57</v>
          </cell>
          <cell r="E71" t="str">
            <v>FACTORY</v>
          </cell>
        </row>
        <row r="72">
          <cell r="A72">
            <v>69</v>
          </cell>
          <cell r="B72">
            <v>58</v>
          </cell>
          <cell r="E72" t="str">
            <v>FACTORY</v>
          </cell>
        </row>
        <row r="73">
          <cell r="A73">
            <v>70</v>
          </cell>
          <cell r="B73">
            <v>59</v>
          </cell>
          <cell r="E73" t="str">
            <v>FACTORY</v>
          </cell>
        </row>
        <row r="74">
          <cell r="A74">
            <v>71</v>
          </cell>
          <cell r="B74">
            <v>60</v>
          </cell>
          <cell r="E74" t="str">
            <v>FACTORY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97</v>
          </cell>
        </row>
        <row r="102">
          <cell r="A102">
            <v>98</v>
          </cell>
        </row>
        <row r="103">
          <cell r="A103">
            <v>99</v>
          </cell>
        </row>
        <row r="104">
          <cell r="A104">
            <v>100</v>
          </cell>
        </row>
        <row r="105">
          <cell r="A105">
            <v>101</v>
          </cell>
        </row>
        <row r="106">
          <cell r="A106">
            <v>102</v>
          </cell>
        </row>
        <row r="107">
          <cell r="A107">
            <v>103</v>
          </cell>
        </row>
        <row r="108">
          <cell r="A108">
            <v>104</v>
          </cell>
        </row>
        <row r="109">
          <cell r="A109">
            <v>105</v>
          </cell>
        </row>
        <row r="110">
          <cell r="A110">
            <v>106</v>
          </cell>
        </row>
        <row r="111">
          <cell r="A111">
            <v>107</v>
          </cell>
        </row>
        <row r="112">
          <cell r="A112">
            <v>108</v>
          </cell>
        </row>
        <row r="113">
          <cell r="A113">
            <v>109</v>
          </cell>
        </row>
        <row r="114">
          <cell r="A114">
            <v>110</v>
          </cell>
        </row>
        <row r="115">
          <cell r="A115">
            <v>111</v>
          </cell>
        </row>
        <row r="116">
          <cell r="A116">
            <v>112</v>
          </cell>
        </row>
        <row r="117">
          <cell r="A117">
            <v>113</v>
          </cell>
        </row>
        <row r="118">
          <cell r="A118">
            <v>114</v>
          </cell>
        </row>
        <row r="119">
          <cell r="A119">
            <v>115</v>
          </cell>
        </row>
        <row r="120">
          <cell r="A120">
            <v>116</v>
          </cell>
        </row>
        <row r="121">
          <cell r="A121">
            <v>117</v>
          </cell>
        </row>
        <row r="122">
          <cell r="A122">
            <v>118</v>
          </cell>
        </row>
        <row r="123">
          <cell r="A123">
            <v>119</v>
          </cell>
        </row>
        <row r="124">
          <cell r="A124">
            <v>120</v>
          </cell>
        </row>
        <row r="125">
          <cell r="A125">
            <v>121</v>
          </cell>
        </row>
        <row r="126">
          <cell r="A126">
            <v>122</v>
          </cell>
        </row>
        <row r="127">
          <cell r="A127">
            <v>123</v>
          </cell>
        </row>
        <row r="128">
          <cell r="A128">
            <v>124</v>
          </cell>
        </row>
        <row r="129">
          <cell r="A129">
            <v>125</v>
          </cell>
        </row>
        <row r="130">
          <cell r="A130">
            <v>126</v>
          </cell>
        </row>
        <row r="131">
          <cell r="A131">
            <v>127</v>
          </cell>
        </row>
        <row r="132">
          <cell r="A132">
            <v>128</v>
          </cell>
        </row>
        <row r="133">
          <cell r="A133">
            <v>129</v>
          </cell>
        </row>
        <row r="134">
          <cell r="A134">
            <v>130</v>
          </cell>
        </row>
        <row r="135">
          <cell r="A135">
            <v>131</v>
          </cell>
        </row>
        <row r="136">
          <cell r="A136">
            <v>132</v>
          </cell>
        </row>
        <row r="137">
          <cell r="A137">
            <v>133</v>
          </cell>
        </row>
        <row r="138">
          <cell r="A138">
            <v>134</v>
          </cell>
        </row>
        <row r="139">
          <cell r="A139">
            <v>135</v>
          </cell>
        </row>
        <row r="140">
          <cell r="A140">
            <v>136</v>
          </cell>
        </row>
        <row r="141">
          <cell r="A141">
            <v>137</v>
          </cell>
        </row>
        <row r="142">
          <cell r="A142">
            <v>138</v>
          </cell>
        </row>
        <row r="143">
          <cell r="A143">
            <v>139</v>
          </cell>
        </row>
        <row r="144">
          <cell r="A144">
            <v>140</v>
          </cell>
        </row>
        <row r="145">
          <cell r="A145">
            <v>141</v>
          </cell>
        </row>
        <row r="146">
          <cell r="A146">
            <v>142</v>
          </cell>
        </row>
        <row r="147">
          <cell r="A147">
            <v>143</v>
          </cell>
        </row>
        <row r="148">
          <cell r="A148">
            <v>144</v>
          </cell>
        </row>
        <row r="149">
          <cell r="A149">
            <v>145</v>
          </cell>
        </row>
        <row r="150">
          <cell r="A150">
            <v>146</v>
          </cell>
        </row>
        <row r="151">
          <cell r="A151">
            <v>147</v>
          </cell>
        </row>
        <row r="152">
          <cell r="A152">
            <v>148</v>
          </cell>
        </row>
        <row r="153">
          <cell r="A153">
            <v>149</v>
          </cell>
        </row>
        <row r="154">
          <cell r="A154">
            <v>150</v>
          </cell>
        </row>
        <row r="155">
          <cell r="A155">
            <v>151</v>
          </cell>
        </row>
        <row r="156">
          <cell r="A156">
            <v>152</v>
          </cell>
        </row>
        <row r="157">
          <cell r="A157">
            <v>153</v>
          </cell>
        </row>
        <row r="158">
          <cell r="A158">
            <v>154</v>
          </cell>
        </row>
        <row r="159">
          <cell r="A159">
            <v>155</v>
          </cell>
        </row>
        <row r="160">
          <cell r="A160">
            <v>156</v>
          </cell>
        </row>
        <row r="161">
          <cell r="A161">
            <v>157</v>
          </cell>
        </row>
        <row r="162">
          <cell r="A162">
            <v>158</v>
          </cell>
        </row>
        <row r="163">
          <cell r="A163">
            <v>159</v>
          </cell>
        </row>
        <row r="164">
          <cell r="A164">
            <v>160</v>
          </cell>
        </row>
        <row r="165">
          <cell r="A165">
            <v>161</v>
          </cell>
        </row>
        <row r="166">
          <cell r="A166">
            <v>162</v>
          </cell>
        </row>
        <row r="167">
          <cell r="A167">
            <v>163</v>
          </cell>
        </row>
        <row r="168">
          <cell r="A168">
            <v>164</v>
          </cell>
        </row>
        <row r="169">
          <cell r="A169">
            <v>165</v>
          </cell>
        </row>
        <row r="170">
          <cell r="A170">
            <v>166</v>
          </cell>
        </row>
        <row r="171">
          <cell r="A171">
            <v>167</v>
          </cell>
        </row>
        <row r="172">
          <cell r="A172">
            <v>168</v>
          </cell>
        </row>
        <row r="173">
          <cell r="A173">
            <v>169</v>
          </cell>
        </row>
        <row r="174">
          <cell r="A174">
            <v>170</v>
          </cell>
        </row>
        <row r="175">
          <cell r="A175">
            <v>171</v>
          </cell>
        </row>
        <row r="176">
          <cell r="A176">
            <v>172</v>
          </cell>
        </row>
        <row r="177">
          <cell r="A177">
            <v>173</v>
          </cell>
        </row>
        <row r="178">
          <cell r="A178">
            <v>174</v>
          </cell>
        </row>
        <row r="179">
          <cell r="A179">
            <v>175</v>
          </cell>
        </row>
        <row r="180">
          <cell r="A180">
            <v>176</v>
          </cell>
        </row>
        <row r="181">
          <cell r="A181">
            <v>177</v>
          </cell>
        </row>
        <row r="182">
          <cell r="A182">
            <v>178</v>
          </cell>
        </row>
        <row r="183">
          <cell r="A183">
            <v>179</v>
          </cell>
        </row>
        <row r="184">
          <cell r="A184">
            <v>180</v>
          </cell>
        </row>
        <row r="185">
          <cell r="A185">
            <v>181</v>
          </cell>
        </row>
        <row r="186">
          <cell r="A186">
            <v>182</v>
          </cell>
        </row>
        <row r="187">
          <cell r="A187">
            <v>183</v>
          </cell>
        </row>
        <row r="188">
          <cell r="A188">
            <v>184</v>
          </cell>
        </row>
        <row r="189">
          <cell r="A189">
            <v>185</v>
          </cell>
        </row>
        <row r="190">
          <cell r="A190">
            <v>186</v>
          </cell>
        </row>
        <row r="191">
          <cell r="A191">
            <v>187</v>
          </cell>
        </row>
        <row r="192">
          <cell r="A192">
            <v>188</v>
          </cell>
        </row>
        <row r="193">
          <cell r="A193">
            <v>189</v>
          </cell>
        </row>
        <row r="194">
          <cell r="A194">
            <v>190</v>
          </cell>
        </row>
        <row r="195">
          <cell r="A195">
            <v>191</v>
          </cell>
        </row>
        <row r="196">
          <cell r="A196">
            <v>192</v>
          </cell>
        </row>
        <row r="197">
          <cell r="A197">
            <v>193</v>
          </cell>
        </row>
        <row r="198">
          <cell r="A198">
            <v>194</v>
          </cell>
        </row>
        <row r="199">
          <cell r="A199">
            <v>195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2-21"/>
      <sheetName val="F02-20"/>
      <sheetName val="F02-11"/>
      <sheetName val="F02-10"/>
      <sheetName val="F02-09"/>
      <sheetName val="F02-08"/>
      <sheetName val="F02-07E"/>
      <sheetName val="F02-07D"/>
      <sheetName val="F02-07C"/>
      <sheetName val="F02-7B"/>
      <sheetName val="F02-07A"/>
      <sheetName val="F02-06"/>
      <sheetName val="F02-05"/>
      <sheetName val="F02-04"/>
      <sheetName val="F02-03"/>
      <sheetName val="F02-02"/>
      <sheetName val="F02-01"/>
      <sheetName val="00000000"/>
      <sheetName val="10000000"/>
      <sheetName val="NTNB"/>
      <sheetName val="Hạ KP"/>
      <sheetName val="Lấp đá"/>
      <sheetName val="TK"/>
      <sheetName val="ITP "/>
      <sheetName val="TH1"/>
      <sheetName val="00. VLDV"/>
      <sheetName val="TH1 "/>
      <sheetName val="Chart1"/>
      <sheetName val="01. NHẬT TRÌNH"/>
      <sheetName val="02. TỌA ĐỘ"/>
      <sheetName val="03.KHOAN"/>
      <sheetName val="04. KODEN"/>
      <sheetName val="05. LỒNG THÉP"/>
      <sheetName val="06.đổ BT"/>
      <sheetName val="07. LẤY MẪU BÊ TÔNG"/>
      <sheetName val="08.BIỂU ĐỒ DÂNG"/>
      <sheetName val="08.BIỂU ĐỒ DÂNG BÊ TÔNG "/>
      <sheetName val="09. CHẤT LƯỢNG BÊ TÔNG CỌC"/>
      <sheetName val="10.TONG HOP"/>
      <sheetName val="11. THỜI GIAN"/>
      <sheetName val="12. SIÊU ÂM"/>
      <sheetName val="11. BƠM VỮA"/>
      <sheetName val="vữ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">
          <cell r="B6" t="str">
            <v>P41</v>
          </cell>
          <cell r="C6">
            <v>2</v>
          </cell>
          <cell r="D6">
            <v>0</v>
          </cell>
          <cell r="E6">
            <v>1000</v>
          </cell>
          <cell r="F6">
            <v>-0.2</v>
          </cell>
          <cell r="G6">
            <v>-12</v>
          </cell>
          <cell r="H6">
            <v>-11</v>
          </cell>
          <cell r="I6">
            <v>-56</v>
          </cell>
          <cell r="J6">
            <v>45</v>
          </cell>
          <cell r="K6">
            <v>55.8</v>
          </cell>
          <cell r="L6">
            <v>43.825217517577613</v>
          </cell>
          <cell r="M6">
            <v>45</v>
          </cell>
          <cell r="N6">
            <v>35.342917352885173</v>
          </cell>
          <cell r="O6">
            <v>0</v>
          </cell>
          <cell r="P6">
            <v>0</v>
          </cell>
          <cell r="Q6" t="str">
            <v>x</v>
          </cell>
          <cell r="R6">
            <v>0</v>
          </cell>
          <cell r="S6">
            <v>0</v>
          </cell>
          <cell r="T6">
            <v>0</v>
          </cell>
        </row>
        <row r="7">
          <cell r="B7" t="str">
            <v>P38</v>
          </cell>
          <cell r="C7">
            <v>1</v>
          </cell>
          <cell r="D7">
            <v>0</v>
          </cell>
          <cell r="E7">
            <v>1000</v>
          </cell>
          <cell r="F7">
            <v>-0.2</v>
          </cell>
          <cell r="G7">
            <v>-11.5</v>
          </cell>
          <cell r="H7">
            <v>-10.5</v>
          </cell>
          <cell r="I7">
            <v>-56</v>
          </cell>
          <cell r="J7">
            <v>45.5</v>
          </cell>
          <cell r="K7">
            <v>55.8</v>
          </cell>
          <cell r="L7">
            <v>43.825217517577613</v>
          </cell>
          <cell r="M7">
            <v>45.5</v>
          </cell>
          <cell r="N7">
            <v>35.735616434583896</v>
          </cell>
          <cell r="O7">
            <v>0</v>
          </cell>
          <cell r="P7">
            <v>0</v>
          </cell>
          <cell r="Q7" t="str">
            <v>x</v>
          </cell>
          <cell r="R7">
            <v>0</v>
          </cell>
          <cell r="S7">
            <v>0</v>
          </cell>
          <cell r="T7">
            <v>0</v>
          </cell>
        </row>
        <row r="8">
          <cell r="B8" t="str">
            <v>P40</v>
          </cell>
          <cell r="C8">
            <v>2</v>
          </cell>
          <cell r="D8">
            <v>0</v>
          </cell>
          <cell r="E8">
            <v>1000</v>
          </cell>
          <cell r="F8">
            <v>-0.2</v>
          </cell>
          <cell r="G8">
            <v>-12</v>
          </cell>
          <cell r="H8">
            <v>-11</v>
          </cell>
          <cell r="I8">
            <v>-56</v>
          </cell>
          <cell r="J8">
            <v>45</v>
          </cell>
          <cell r="K8">
            <v>55.8</v>
          </cell>
          <cell r="L8">
            <v>43.825217517577613</v>
          </cell>
          <cell r="M8">
            <v>45</v>
          </cell>
          <cell r="N8">
            <v>35.342917352885173</v>
          </cell>
          <cell r="O8">
            <v>0</v>
          </cell>
          <cell r="P8">
            <v>0</v>
          </cell>
          <cell r="Q8" t="str">
            <v>x</v>
          </cell>
          <cell r="R8">
            <v>0</v>
          </cell>
          <cell r="S8">
            <v>0</v>
          </cell>
          <cell r="T8">
            <v>0</v>
          </cell>
        </row>
        <row r="9">
          <cell r="B9" t="str">
            <v>P28</v>
          </cell>
          <cell r="C9">
            <v>3</v>
          </cell>
          <cell r="D9">
            <v>0</v>
          </cell>
          <cell r="E9">
            <v>1000</v>
          </cell>
          <cell r="F9">
            <v>-0.2</v>
          </cell>
          <cell r="G9">
            <v>-12.5</v>
          </cell>
          <cell r="H9">
            <v>-11.5</v>
          </cell>
          <cell r="I9">
            <v>-56</v>
          </cell>
          <cell r="J9">
            <v>44.5</v>
          </cell>
          <cell r="K9">
            <v>55.8</v>
          </cell>
          <cell r="L9">
            <v>43.825217517577613</v>
          </cell>
          <cell r="M9">
            <v>44.5</v>
          </cell>
          <cell r="N9">
            <v>34.950218271186451</v>
          </cell>
          <cell r="O9">
            <v>0</v>
          </cell>
          <cell r="P9">
            <v>0</v>
          </cell>
          <cell r="Q9" t="str">
            <v>x</v>
          </cell>
          <cell r="R9">
            <v>0</v>
          </cell>
          <cell r="S9">
            <v>0</v>
          </cell>
          <cell r="T9">
            <v>0</v>
          </cell>
        </row>
        <row r="10">
          <cell r="B10" t="str">
            <v>P20</v>
          </cell>
          <cell r="C10">
            <v>3</v>
          </cell>
          <cell r="D10">
            <v>0</v>
          </cell>
          <cell r="E10">
            <v>1000</v>
          </cell>
          <cell r="F10">
            <v>-0.2</v>
          </cell>
          <cell r="G10">
            <v>-12.5</v>
          </cell>
          <cell r="H10">
            <v>-11.5</v>
          </cell>
          <cell r="I10">
            <v>-56</v>
          </cell>
          <cell r="J10">
            <v>44.5</v>
          </cell>
          <cell r="K10">
            <v>55.8</v>
          </cell>
          <cell r="L10">
            <v>43.825217517577613</v>
          </cell>
          <cell r="M10">
            <v>44.5</v>
          </cell>
          <cell r="N10">
            <v>34.950218271186451</v>
          </cell>
          <cell r="O10">
            <v>0</v>
          </cell>
          <cell r="P10">
            <v>0</v>
          </cell>
          <cell r="Q10" t="str">
            <v>x</v>
          </cell>
          <cell r="R10">
            <v>0</v>
          </cell>
          <cell r="S10">
            <v>0</v>
          </cell>
          <cell r="T10">
            <v>0</v>
          </cell>
        </row>
        <row r="11">
          <cell r="B11" t="str">
            <v>P29</v>
          </cell>
          <cell r="C11">
            <v>3</v>
          </cell>
          <cell r="D11">
            <v>0</v>
          </cell>
          <cell r="E11">
            <v>1000</v>
          </cell>
          <cell r="F11">
            <v>-0.2</v>
          </cell>
          <cell r="G11">
            <v>-12.5</v>
          </cell>
          <cell r="H11">
            <v>-11.5</v>
          </cell>
          <cell r="I11">
            <v>-56</v>
          </cell>
          <cell r="J11">
            <v>44.5</v>
          </cell>
          <cell r="K11">
            <v>55.8</v>
          </cell>
          <cell r="L11">
            <v>43.825217517577613</v>
          </cell>
          <cell r="M11">
            <v>44.5</v>
          </cell>
          <cell r="N11">
            <v>34.950218271186451</v>
          </cell>
          <cell r="O11">
            <v>0</v>
          </cell>
          <cell r="P11">
            <v>0</v>
          </cell>
          <cell r="Q11" t="str">
            <v>x</v>
          </cell>
          <cell r="R11" t="str">
            <v>x</v>
          </cell>
          <cell r="S11">
            <v>0</v>
          </cell>
          <cell r="T11">
            <v>0</v>
          </cell>
        </row>
        <row r="12">
          <cell r="B12" t="str">
            <v>P23</v>
          </cell>
          <cell r="C12">
            <v>3</v>
          </cell>
          <cell r="D12">
            <v>0</v>
          </cell>
          <cell r="E12">
            <v>1000</v>
          </cell>
          <cell r="F12">
            <v>-0.2</v>
          </cell>
          <cell r="G12">
            <v>-12.5</v>
          </cell>
          <cell r="H12">
            <v>-11.5</v>
          </cell>
          <cell r="I12">
            <v>-56</v>
          </cell>
          <cell r="J12">
            <v>44.5</v>
          </cell>
          <cell r="K12">
            <v>55.8</v>
          </cell>
          <cell r="L12">
            <v>43.825217517577613</v>
          </cell>
          <cell r="M12">
            <v>44.5</v>
          </cell>
          <cell r="N12">
            <v>34.950218271186451</v>
          </cell>
          <cell r="O12">
            <v>0</v>
          </cell>
          <cell r="P12">
            <v>0</v>
          </cell>
          <cell r="Q12" t="str">
            <v>x</v>
          </cell>
          <cell r="R12">
            <v>0</v>
          </cell>
          <cell r="S12">
            <v>0</v>
          </cell>
          <cell r="T12">
            <v>0</v>
          </cell>
        </row>
        <row r="13">
          <cell r="B13" t="str">
            <v>P37</v>
          </cell>
          <cell r="C13">
            <v>2</v>
          </cell>
          <cell r="D13">
            <v>0</v>
          </cell>
          <cell r="E13">
            <v>1000</v>
          </cell>
          <cell r="F13">
            <v>-0.2</v>
          </cell>
          <cell r="G13">
            <v>-12</v>
          </cell>
          <cell r="H13">
            <v>-11</v>
          </cell>
          <cell r="I13">
            <v>-56</v>
          </cell>
          <cell r="J13">
            <v>45</v>
          </cell>
          <cell r="K13">
            <v>55.8</v>
          </cell>
          <cell r="L13">
            <v>43.825217517577613</v>
          </cell>
          <cell r="M13">
            <v>45</v>
          </cell>
          <cell r="N13">
            <v>35.342917352885173</v>
          </cell>
          <cell r="O13">
            <v>0</v>
          </cell>
          <cell r="P13">
            <v>0</v>
          </cell>
          <cell r="Q13" t="str">
            <v>x</v>
          </cell>
          <cell r="R13">
            <v>0</v>
          </cell>
          <cell r="S13">
            <v>0</v>
          </cell>
          <cell r="T13">
            <v>0</v>
          </cell>
        </row>
        <row r="14">
          <cell r="B14" t="str">
            <v>P27</v>
          </cell>
          <cell r="C14">
            <v>3</v>
          </cell>
          <cell r="D14">
            <v>0</v>
          </cell>
          <cell r="E14">
            <v>1000</v>
          </cell>
          <cell r="F14">
            <v>-0.2</v>
          </cell>
          <cell r="G14">
            <v>-12.5</v>
          </cell>
          <cell r="H14">
            <v>-11.5</v>
          </cell>
          <cell r="I14">
            <v>-56</v>
          </cell>
          <cell r="J14">
            <v>44.5</v>
          </cell>
          <cell r="K14">
            <v>55.8</v>
          </cell>
          <cell r="L14">
            <v>43.825217517577613</v>
          </cell>
          <cell r="M14">
            <v>44.5</v>
          </cell>
          <cell r="N14">
            <v>34.950218271186451</v>
          </cell>
          <cell r="O14">
            <v>0</v>
          </cell>
          <cell r="P14">
            <v>0</v>
          </cell>
          <cell r="Q14" t="str">
            <v>x</v>
          </cell>
          <cell r="R14">
            <v>0</v>
          </cell>
          <cell r="S14">
            <v>0</v>
          </cell>
          <cell r="T14">
            <v>0</v>
          </cell>
        </row>
        <row r="15">
          <cell r="B15" t="str">
            <v>P19</v>
          </cell>
          <cell r="C15">
            <v>3</v>
          </cell>
          <cell r="D15">
            <v>0</v>
          </cell>
          <cell r="E15">
            <v>1000</v>
          </cell>
          <cell r="F15">
            <v>-0.2</v>
          </cell>
          <cell r="G15">
            <v>-12.5</v>
          </cell>
          <cell r="H15">
            <v>-11.5</v>
          </cell>
          <cell r="I15">
            <v>-56</v>
          </cell>
          <cell r="J15">
            <v>44.5</v>
          </cell>
          <cell r="K15">
            <v>55.8</v>
          </cell>
          <cell r="L15">
            <v>43.825217517577613</v>
          </cell>
          <cell r="M15">
            <v>44.5</v>
          </cell>
          <cell r="N15">
            <v>34.950218271186451</v>
          </cell>
          <cell r="O15">
            <v>0</v>
          </cell>
          <cell r="P15">
            <v>0</v>
          </cell>
          <cell r="Q15" t="str">
            <v>x</v>
          </cell>
          <cell r="R15">
            <v>0</v>
          </cell>
          <cell r="S15">
            <v>0</v>
          </cell>
          <cell r="T15">
            <v>0</v>
          </cell>
        </row>
        <row r="16">
          <cell r="B16" t="str">
            <v>P26</v>
          </cell>
          <cell r="C16">
            <v>4</v>
          </cell>
          <cell r="D16">
            <v>0</v>
          </cell>
          <cell r="E16">
            <v>1000</v>
          </cell>
          <cell r="F16">
            <v>-0.2</v>
          </cell>
          <cell r="G16">
            <v>-14.3</v>
          </cell>
          <cell r="H16">
            <v>-13.3</v>
          </cell>
          <cell r="I16">
            <v>-56</v>
          </cell>
          <cell r="J16">
            <v>42.7</v>
          </cell>
          <cell r="K16">
            <v>55.8</v>
          </cell>
          <cell r="L16">
            <v>43.825217517577613</v>
          </cell>
          <cell r="M16">
            <v>42.7</v>
          </cell>
          <cell r="N16">
            <v>33.536501577071043</v>
          </cell>
          <cell r="O16">
            <v>0</v>
          </cell>
          <cell r="P16">
            <v>0</v>
          </cell>
          <cell r="Q16" t="str">
            <v>x</v>
          </cell>
          <cell r="R16">
            <v>0</v>
          </cell>
          <cell r="S16">
            <v>0</v>
          </cell>
          <cell r="T16">
            <v>0</v>
          </cell>
        </row>
        <row r="17">
          <cell r="B17" t="str">
            <v>P39</v>
          </cell>
          <cell r="C17">
            <v>2</v>
          </cell>
          <cell r="D17" t="str">
            <v>KP2-5</v>
          </cell>
          <cell r="E17">
            <v>1000</v>
          </cell>
          <cell r="F17">
            <v>-0.2</v>
          </cell>
          <cell r="G17">
            <v>-12</v>
          </cell>
          <cell r="H17">
            <v>-11</v>
          </cell>
          <cell r="I17">
            <v>-56</v>
          </cell>
          <cell r="J17">
            <v>45</v>
          </cell>
          <cell r="K17">
            <v>55.8</v>
          </cell>
          <cell r="L17">
            <v>43.825217517577613</v>
          </cell>
          <cell r="M17">
            <v>45</v>
          </cell>
          <cell r="N17">
            <v>35.342917352885173</v>
          </cell>
          <cell r="O17">
            <v>0</v>
          </cell>
          <cell r="P17">
            <v>0</v>
          </cell>
          <cell r="Q17" t="str">
            <v>x</v>
          </cell>
          <cell r="R17">
            <v>0</v>
          </cell>
          <cell r="S17">
            <v>0</v>
          </cell>
          <cell r="T17">
            <v>0</v>
          </cell>
        </row>
        <row r="18">
          <cell r="B18" t="str">
            <v>P22</v>
          </cell>
          <cell r="C18">
            <v>3</v>
          </cell>
          <cell r="D18">
            <v>0</v>
          </cell>
          <cell r="E18">
            <v>1000</v>
          </cell>
          <cell r="F18">
            <v>-0.2</v>
          </cell>
          <cell r="G18">
            <v>-12.5</v>
          </cell>
          <cell r="H18">
            <v>-11.5</v>
          </cell>
          <cell r="I18">
            <v>-56</v>
          </cell>
          <cell r="J18">
            <v>44.5</v>
          </cell>
          <cell r="K18">
            <v>55.8</v>
          </cell>
          <cell r="L18">
            <v>43.825217517577613</v>
          </cell>
          <cell r="M18">
            <v>44.5</v>
          </cell>
          <cell r="N18">
            <v>34.950218271186451</v>
          </cell>
          <cell r="O18">
            <v>0</v>
          </cell>
          <cell r="P18">
            <v>0</v>
          </cell>
          <cell r="Q18" t="str">
            <v>x</v>
          </cell>
          <cell r="R18" t="str">
            <v>x</v>
          </cell>
          <cell r="S18">
            <v>0</v>
          </cell>
          <cell r="T18">
            <v>0</v>
          </cell>
        </row>
        <row r="19">
          <cell r="B19" t="str">
            <v>P32</v>
          </cell>
          <cell r="C19">
            <v>3</v>
          </cell>
          <cell r="D19" t="str">
            <v>KP2-4</v>
          </cell>
          <cell r="E19">
            <v>1000</v>
          </cell>
          <cell r="F19">
            <v>-0.2</v>
          </cell>
          <cell r="G19">
            <v>-12.5</v>
          </cell>
          <cell r="H19">
            <v>-11.5</v>
          </cell>
          <cell r="I19">
            <v>-56</v>
          </cell>
          <cell r="J19">
            <v>44.5</v>
          </cell>
          <cell r="K19">
            <v>55.8</v>
          </cell>
          <cell r="L19">
            <v>43.825217517577613</v>
          </cell>
          <cell r="M19">
            <v>44.5</v>
          </cell>
          <cell r="N19">
            <v>34.950218271186451</v>
          </cell>
          <cell r="O19">
            <v>0</v>
          </cell>
          <cell r="P19">
            <v>0</v>
          </cell>
          <cell r="Q19" t="str">
            <v>x</v>
          </cell>
          <cell r="R19">
            <v>0</v>
          </cell>
          <cell r="S19">
            <v>0</v>
          </cell>
          <cell r="T19">
            <v>0</v>
          </cell>
        </row>
        <row r="20">
          <cell r="B20" t="str">
            <v>P36</v>
          </cell>
          <cell r="C20">
            <v>2</v>
          </cell>
          <cell r="D20">
            <v>0</v>
          </cell>
          <cell r="E20">
            <v>1000</v>
          </cell>
          <cell r="F20">
            <v>-0.2</v>
          </cell>
          <cell r="G20">
            <v>-12</v>
          </cell>
          <cell r="H20">
            <v>-11</v>
          </cell>
          <cell r="I20">
            <v>-56</v>
          </cell>
          <cell r="J20">
            <v>45</v>
          </cell>
          <cell r="K20">
            <v>55.8</v>
          </cell>
          <cell r="L20">
            <v>43.825217517577613</v>
          </cell>
          <cell r="M20">
            <v>45</v>
          </cell>
          <cell r="N20">
            <v>35.342917352885173</v>
          </cell>
          <cell r="O20">
            <v>0</v>
          </cell>
          <cell r="P20">
            <v>0</v>
          </cell>
          <cell r="Q20" t="str">
            <v>x</v>
          </cell>
          <cell r="R20">
            <v>0</v>
          </cell>
          <cell r="S20">
            <v>0</v>
          </cell>
          <cell r="T20">
            <v>0</v>
          </cell>
        </row>
        <row r="21">
          <cell r="B21" t="str">
            <v>P25</v>
          </cell>
          <cell r="C21">
            <v>4</v>
          </cell>
          <cell r="D21">
            <v>0</v>
          </cell>
          <cell r="E21">
            <v>1000</v>
          </cell>
          <cell r="F21">
            <v>-0.2</v>
          </cell>
          <cell r="G21">
            <v>-14.3</v>
          </cell>
          <cell r="H21">
            <v>-13.3</v>
          </cell>
          <cell r="I21">
            <v>-56</v>
          </cell>
          <cell r="J21">
            <v>42.7</v>
          </cell>
          <cell r="K21">
            <v>55.8</v>
          </cell>
          <cell r="L21">
            <v>43.825217517577613</v>
          </cell>
          <cell r="M21">
            <v>42.7</v>
          </cell>
          <cell r="N21">
            <v>33.536501577071043</v>
          </cell>
          <cell r="O21">
            <v>0</v>
          </cell>
          <cell r="P21">
            <v>0</v>
          </cell>
          <cell r="Q21" t="str">
            <v>x</v>
          </cell>
          <cell r="R21">
            <v>0</v>
          </cell>
          <cell r="S21">
            <v>0</v>
          </cell>
          <cell r="T21">
            <v>0</v>
          </cell>
        </row>
        <row r="22">
          <cell r="B22" t="str">
            <v>P35</v>
          </cell>
          <cell r="C22">
            <v>2</v>
          </cell>
          <cell r="D22" t="str">
            <v>KP2-3</v>
          </cell>
          <cell r="E22">
            <v>1000</v>
          </cell>
          <cell r="F22">
            <v>-0.2</v>
          </cell>
          <cell r="G22">
            <v>-12</v>
          </cell>
          <cell r="H22">
            <v>-11</v>
          </cell>
          <cell r="I22">
            <v>-56</v>
          </cell>
          <cell r="J22">
            <v>45</v>
          </cell>
          <cell r="K22">
            <v>55.8</v>
          </cell>
          <cell r="L22">
            <v>43.825217517577613</v>
          </cell>
          <cell r="M22">
            <v>45</v>
          </cell>
          <cell r="N22">
            <v>35.342917352885173</v>
          </cell>
          <cell r="O22">
            <v>0</v>
          </cell>
          <cell r="P22">
            <v>0</v>
          </cell>
          <cell r="Q22" t="str">
            <v>x</v>
          </cell>
          <cell r="R22">
            <v>0</v>
          </cell>
          <cell r="S22">
            <v>0</v>
          </cell>
          <cell r="T22">
            <v>0</v>
          </cell>
        </row>
        <row r="23">
          <cell r="B23" t="str">
            <v>P31</v>
          </cell>
          <cell r="C23">
            <v>3</v>
          </cell>
          <cell r="D23">
            <v>0</v>
          </cell>
          <cell r="E23">
            <v>1000</v>
          </cell>
          <cell r="F23">
            <v>-0.2</v>
          </cell>
          <cell r="G23">
            <v>-12.5</v>
          </cell>
          <cell r="H23">
            <v>-11.5</v>
          </cell>
          <cell r="I23">
            <v>-56</v>
          </cell>
          <cell r="J23">
            <v>44.5</v>
          </cell>
          <cell r="K23">
            <v>55.8</v>
          </cell>
          <cell r="L23">
            <v>43.825217517577613</v>
          </cell>
          <cell r="M23">
            <v>44.5</v>
          </cell>
          <cell r="N23">
            <v>34.950218271186451</v>
          </cell>
          <cell r="O23">
            <v>0</v>
          </cell>
          <cell r="P23">
            <v>0</v>
          </cell>
          <cell r="Q23" t="str">
            <v>x</v>
          </cell>
          <cell r="R23">
            <v>0</v>
          </cell>
          <cell r="S23">
            <v>0</v>
          </cell>
          <cell r="T23">
            <v>0</v>
          </cell>
        </row>
        <row r="24">
          <cell r="B24" t="str">
            <v>P18</v>
          </cell>
          <cell r="C24">
            <v>3</v>
          </cell>
          <cell r="D24" t="str">
            <v>KP2-1</v>
          </cell>
          <cell r="E24">
            <v>1000</v>
          </cell>
          <cell r="F24">
            <v>-0.2</v>
          </cell>
          <cell r="G24">
            <v>-12.5</v>
          </cell>
          <cell r="H24">
            <v>-11.5</v>
          </cell>
          <cell r="I24">
            <v>-56</v>
          </cell>
          <cell r="J24">
            <v>44.5</v>
          </cell>
          <cell r="K24">
            <v>55.8</v>
          </cell>
          <cell r="L24">
            <v>43.825217517577613</v>
          </cell>
          <cell r="M24">
            <v>44.5</v>
          </cell>
          <cell r="N24">
            <v>34.950218271186451</v>
          </cell>
          <cell r="O24">
            <v>0</v>
          </cell>
          <cell r="P24">
            <v>0</v>
          </cell>
          <cell r="Q24" t="str">
            <v>x</v>
          </cell>
          <cell r="R24">
            <v>0</v>
          </cell>
          <cell r="S24">
            <v>0</v>
          </cell>
          <cell r="T24">
            <v>0</v>
          </cell>
        </row>
        <row r="25">
          <cell r="B25" t="str">
            <v>P34</v>
          </cell>
          <cell r="C25">
            <v>2</v>
          </cell>
          <cell r="D25">
            <v>0</v>
          </cell>
          <cell r="E25">
            <v>1000</v>
          </cell>
          <cell r="F25">
            <v>-0.2</v>
          </cell>
          <cell r="G25">
            <v>-12</v>
          </cell>
          <cell r="H25">
            <v>-11</v>
          </cell>
          <cell r="I25">
            <v>-56</v>
          </cell>
          <cell r="J25">
            <v>45</v>
          </cell>
          <cell r="K25">
            <v>55.8</v>
          </cell>
          <cell r="L25">
            <v>43.825217517577613</v>
          </cell>
          <cell r="M25">
            <v>45</v>
          </cell>
          <cell r="N25">
            <v>35.342917352885173</v>
          </cell>
          <cell r="O25">
            <v>0</v>
          </cell>
          <cell r="P25">
            <v>0</v>
          </cell>
          <cell r="Q25" t="str">
            <v>x</v>
          </cell>
          <cell r="R25" t="str">
            <v>x</v>
          </cell>
          <cell r="S25">
            <v>0</v>
          </cell>
          <cell r="T25">
            <v>0</v>
          </cell>
        </row>
        <row r="26">
          <cell r="B26" t="str">
            <v>P21</v>
          </cell>
          <cell r="C26">
            <v>3</v>
          </cell>
          <cell r="D26">
            <v>0</v>
          </cell>
          <cell r="E26">
            <v>1000</v>
          </cell>
          <cell r="F26">
            <v>-0.2</v>
          </cell>
          <cell r="G26">
            <v>-12.5</v>
          </cell>
          <cell r="H26">
            <v>-11.5</v>
          </cell>
          <cell r="I26">
            <v>-56</v>
          </cell>
          <cell r="J26">
            <v>44.5</v>
          </cell>
          <cell r="K26">
            <v>55.8</v>
          </cell>
          <cell r="L26">
            <v>43.825217517577613</v>
          </cell>
          <cell r="M26">
            <v>44.5</v>
          </cell>
          <cell r="N26">
            <v>34.950218271186451</v>
          </cell>
          <cell r="O26">
            <v>0</v>
          </cell>
          <cell r="P26">
            <v>0</v>
          </cell>
          <cell r="Q26" t="str">
            <v>x</v>
          </cell>
          <cell r="R26">
            <v>0</v>
          </cell>
          <cell r="S26">
            <v>0</v>
          </cell>
          <cell r="T26">
            <v>0</v>
          </cell>
        </row>
        <row r="27">
          <cell r="B27" t="str">
            <v>P24</v>
          </cell>
          <cell r="C27">
            <v>4</v>
          </cell>
          <cell r="D27">
            <v>0</v>
          </cell>
          <cell r="E27">
            <v>1000</v>
          </cell>
          <cell r="F27">
            <v>-0.2</v>
          </cell>
          <cell r="G27">
            <v>-14.3</v>
          </cell>
          <cell r="H27">
            <v>-13.3</v>
          </cell>
          <cell r="I27">
            <v>-56</v>
          </cell>
          <cell r="J27">
            <v>42.7</v>
          </cell>
          <cell r="K27">
            <v>55.8</v>
          </cell>
          <cell r="L27">
            <v>43.825217517577613</v>
          </cell>
          <cell r="M27">
            <v>42.7</v>
          </cell>
          <cell r="N27">
            <v>33.536501577071043</v>
          </cell>
          <cell r="O27">
            <v>0</v>
          </cell>
          <cell r="P27">
            <v>0</v>
          </cell>
          <cell r="Q27" t="str">
            <v>x</v>
          </cell>
          <cell r="R27">
            <v>0</v>
          </cell>
          <cell r="S27">
            <v>0</v>
          </cell>
          <cell r="T27">
            <v>0</v>
          </cell>
        </row>
        <row r="28">
          <cell r="B28" t="str">
            <v>P33</v>
          </cell>
          <cell r="C28">
            <v>2</v>
          </cell>
          <cell r="D28">
            <v>0</v>
          </cell>
          <cell r="E28">
            <v>1000</v>
          </cell>
          <cell r="F28">
            <v>-0.2</v>
          </cell>
          <cell r="G28">
            <v>-12</v>
          </cell>
          <cell r="H28">
            <v>-11</v>
          </cell>
          <cell r="I28">
            <v>-56</v>
          </cell>
          <cell r="J28">
            <v>45</v>
          </cell>
          <cell r="K28">
            <v>55.8</v>
          </cell>
          <cell r="L28">
            <v>43.825217517577613</v>
          </cell>
          <cell r="M28">
            <v>45</v>
          </cell>
          <cell r="N28">
            <v>35.342917352885173</v>
          </cell>
          <cell r="O28">
            <v>0</v>
          </cell>
          <cell r="P28">
            <v>0</v>
          </cell>
          <cell r="Q28" t="str">
            <v>x</v>
          </cell>
          <cell r="R28">
            <v>0</v>
          </cell>
          <cell r="S28">
            <v>0</v>
          </cell>
          <cell r="T28">
            <v>0</v>
          </cell>
        </row>
        <row r="29">
          <cell r="B29" t="str">
            <v>P30</v>
          </cell>
          <cell r="C29">
            <v>3</v>
          </cell>
          <cell r="D29" t="str">
            <v>KP2-2</v>
          </cell>
          <cell r="E29">
            <v>1000</v>
          </cell>
          <cell r="F29">
            <v>-0.2</v>
          </cell>
          <cell r="G29">
            <v>-12.5</v>
          </cell>
          <cell r="H29">
            <v>-11.5</v>
          </cell>
          <cell r="I29">
            <v>-56</v>
          </cell>
          <cell r="J29">
            <v>44.5</v>
          </cell>
          <cell r="K29">
            <v>55.8</v>
          </cell>
          <cell r="L29">
            <v>43.825217517577613</v>
          </cell>
          <cell r="M29">
            <v>44.5</v>
          </cell>
          <cell r="N29">
            <v>34.950218271186451</v>
          </cell>
          <cell r="O29">
            <v>0</v>
          </cell>
          <cell r="P29">
            <v>0</v>
          </cell>
          <cell r="Q29" t="str">
            <v>x</v>
          </cell>
          <cell r="R29">
            <v>0</v>
          </cell>
          <cell r="S29">
            <v>0</v>
          </cell>
          <cell r="T29">
            <v>0</v>
          </cell>
        </row>
        <row r="30">
          <cell r="B30" t="str">
            <v>P17</v>
          </cell>
          <cell r="C30">
            <v>2</v>
          </cell>
          <cell r="D30">
            <v>0</v>
          </cell>
          <cell r="E30">
            <v>1000</v>
          </cell>
          <cell r="F30">
            <v>-0.2</v>
          </cell>
          <cell r="G30">
            <v>-12</v>
          </cell>
          <cell r="H30">
            <v>-11</v>
          </cell>
          <cell r="I30">
            <v>-56</v>
          </cell>
          <cell r="J30">
            <v>45</v>
          </cell>
          <cell r="K30">
            <v>55.8</v>
          </cell>
          <cell r="L30">
            <v>43.825217517577613</v>
          </cell>
          <cell r="M30">
            <v>45</v>
          </cell>
          <cell r="N30">
            <v>35.342917352885173</v>
          </cell>
          <cell r="O30">
            <v>0</v>
          </cell>
          <cell r="P30">
            <v>0</v>
          </cell>
          <cell r="Q30" t="str">
            <v>x</v>
          </cell>
          <cell r="R30">
            <v>0</v>
          </cell>
          <cell r="S30">
            <v>0</v>
          </cell>
          <cell r="T30">
            <v>0</v>
          </cell>
        </row>
        <row r="31">
          <cell r="B31" t="str">
            <v>P7</v>
          </cell>
          <cell r="C31">
            <v>2</v>
          </cell>
          <cell r="D31" t="str">
            <v>KP1-3</v>
          </cell>
          <cell r="E31">
            <v>1000</v>
          </cell>
          <cell r="F31">
            <v>-0.2</v>
          </cell>
          <cell r="G31">
            <v>-12</v>
          </cell>
          <cell r="H31">
            <v>-11</v>
          </cell>
          <cell r="I31">
            <v>-56</v>
          </cell>
          <cell r="J31">
            <v>45</v>
          </cell>
          <cell r="K31">
            <v>55.8</v>
          </cell>
          <cell r="L31">
            <v>43.825217517577613</v>
          </cell>
          <cell r="M31">
            <v>45</v>
          </cell>
          <cell r="N31">
            <v>35.342917352885173</v>
          </cell>
          <cell r="O31">
            <v>0</v>
          </cell>
          <cell r="P31">
            <v>0</v>
          </cell>
          <cell r="Q31" t="str">
            <v>x</v>
          </cell>
          <cell r="R31">
            <v>0</v>
          </cell>
          <cell r="S31">
            <v>0</v>
          </cell>
          <cell r="T31">
            <v>0</v>
          </cell>
        </row>
        <row r="32">
          <cell r="B32" t="str">
            <v>P16</v>
          </cell>
          <cell r="C32">
            <v>2</v>
          </cell>
          <cell r="D32">
            <v>0</v>
          </cell>
          <cell r="E32">
            <v>1000</v>
          </cell>
          <cell r="F32">
            <v>-0.2</v>
          </cell>
          <cell r="G32">
            <v>-12</v>
          </cell>
          <cell r="H32">
            <v>-11</v>
          </cell>
          <cell r="I32">
            <v>-56</v>
          </cell>
          <cell r="J32">
            <v>45</v>
          </cell>
          <cell r="K32">
            <v>55.8</v>
          </cell>
          <cell r="L32">
            <v>43.825217517577613</v>
          </cell>
          <cell r="M32">
            <v>45</v>
          </cell>
          <cell r="N32">
            <v>35.342917352885173</v>
          </cell>
          <cell r="O32">
            <v>0</v>
          </cell>
          <cell r="P32">
            <v>0</v>
          </cell>
          <cell r="Q32" t="str">
            <v>x</v>
          </cell>
          <cell r="R32" t="str">
            <v>x</v>
          </cell>
          <cell r="S32">
            <v>0</v>
          </cell>
          <cell r="T32">
            <v>0</v>
          </cell>
        </row>
        <row r="33">
          <cell r="B33" t="str">
            <v>P8</v>
          </cell>
          <cell r="C33">
            <v>2</v>
          </cell>
          <cell r="D33">
            <v>0</v>
          </cell>
          <cell r="E33">
            <v>1000</v>
          </cell>
          <cell r="F33">
            <v>-0.2</v>
          </cell>
          <cell r="G33">
            <v>-12</v>
          </cell>
          <cell r="H33">
            <v>-11</v>
          </cell>
          <cell r="I33">
            <v>-56</v>
          </cell>
          <cell r="J33">
            <v>45</v>
          </cell>
          <cell r="K33">
            <v>55.8</v>
          </cell>
          <cell r="L33">
            <v>43.825217517577613</v>
          </cell>
          <cell r="M33">
            <v>45</v>
          </cell>
          <cell r="N33">
            <v>35.342917352885173</v>
          </cell>
          <cell r="O33">
            <v>0</v>
          </cell>
          <cell r="P33">
            <v>0</v>
          </cell>
          <cell r="Q33" t="str">
            <v>x</v>
          </cell>
          <cell r="R33">
            <v>0</v>
          </cell>
          <cell r="S33">
            <v>0</v>
          </cell>
          <cell r="T33">
            <v>0</v>
          </cell>
        </row>
        <row r="34">
          <cell r="B34" t="str">
            <v>P6</v>
          </cell>
          <cell r="C34">
            <v>2</v>
          </cell>
          <cell r="D34">
            <v>0</v>
          </cell>
          <cell r="E34">
            <v>1000</v>
          </cell>
          <cell r="F34">
            <v>-0.2</v>
          </cell>
          <cell r="G34">
            <v>-12</v>
          </cell>
          <cell r="H34">
            <v>-11</v>
          </cell>
          <cell r="I34">
            <v>-56</v>
          </cell>
          <cell r="J34">
            <v>45</v>
          </cell>
          <cell r="K34">
            <v>55.8</v>
          </cell>
          <cell r="L34">
            <v>43.825217517577613</v>
          </cell>
          <cell r="M34">
            <v>45</v>
          </cell>
          <cell r="N34">
            <v>35.342917352885173</v>
          </cell>
          <cell r="O34">
            <v>0</v>
          </cell>
          <cell r="P34">
            <v>0</v>
          </cell>
          <cell r="Q34" t="str">
            <v>x</v>
          </cell>
          <cell r="R34">
            <v>0</v>
          </cell>
          <cell r="S34">
            <v>0</v>
          </cell>
          <cell r="T34">
            <v>0</v>
          </cell>
        </row>
        <row r="35">
          <cell r="B35" t="str">
            <v>P15</v>
          </cell>
          <cell r="C35">
            <v>2</v>
          </cell>
          <cell r="D35" t="str">
            <v>KP1-5</v>
          </cell>
          <cell r="E35">
            <v>1000</v>
          </cell>
          <cell r="F35">
            <v>-0.2</v>
          </cell>
          <cell r="G35">
            <v>-12</v>
          </cell>
          <cell r="H35">
            <v>-11</v>
          </cell>
          <cell r="I35">
            <v>-56</v>
          </cell>
          <cell r="J35">
            <v>45</v>
          </cell>
          <cell r="K35">
            <v>55.8</v>
          </cell>
          <cell r="L35">
            <v>43.825217517577613</v>
          </cell>
          <cell r="M35">
            <v>45</v>
          </cell>
          <cell r="N35">
            <v>35.342917352885173</v>
          </cell>
          <cell r="O35">
            <v>0</v>
          </cell>
          <cell r="P35">
            <v>0</v>
          </cell>
          <cell r="Q35" t="str">
            <v>x</v>
          </cell>
          <cell r="R35">
            <v>0</v>
          </cell>
          <cell r="S35">
            <v>0</v>
          </cell>
          <cell r="T35">
            <v>0</v>
          </cell>
        </row>
        <row r="36">
          <cell r="B36" t="str">
            <v>P10</v>
          </cell>
          <cell r="C36">
            <v>2</v>
          </cell>
          <cell r="D36">
            <v>0</v>
          </cell>
          <cell r="E36">
            <v>1000</v>
          </cell>
          <cell r="F36">
            <v>-0.2</v>
          </cell>
          <cell r="G36">
            <v>-12</v>
          </cell>
          <cell r="H36">
            <v>-11</v>
          </cell>
          <cell r="I36">
            <v>-56</v>
          </cell>
          <cell r="J36">
            <v>45</v>
          </cell>
          <cell r="K36">
            <v>55.8</v>
          </cell>
          <cell r="L36">
            <v>43.825217517577613</v>
          </cell>
          <cell r="M36">
            <v>45</v>
          </cell>
          <cell r="N36">
            <v>35.342917352885173</v>
          </cell>
          <cell r="O36">
            <v>0</v>
          </cell>
          <cell r="P36">
            <v>0</v>
          </cell>
          <cell r="Q36" t="str">
            <v>x</v>
          </cell>
          <cell r="R36">
            <v>0</v>
          </cell>
          <cell r="S36">
            <v>0</v>
          </cell>
          <cell r="T36">
            <v>0</v>
          </cell>
        </row>
        <row r="37">
          <cell r="B37" t="str">
            <v>P14</v>
          </cell>
          <cell r="C37">
            <v>2</v>
          </cell>
          <cell r="D37">
            <v>0</v>
          </cell>
          <cell r="E37">
            <v>1000</v>
          </cell>
          <cell r="F37">
            <v>-0.2</v>
          </cell>
          <cell r="G37">
            <v>-12</v>
          </cell>
          <cell r="H37">
            <v>-11</v>
          </cell>
          <cell r="I37">
            <v>-56</v>
          </cell>
          <cell r="J37">
            <v>45</v>
          </cell>
          <cell r="K37">
            <v>55.8</v>
          </cell>
          <cell r="L37">
            <v>43.825217517577613</v>
          </cell>
          <cell r="M37">
            <v>45</v>
          </cell>
          <cell r="N37">
            <v>35.342917352885173</v>
          </cell>
          <cell r="O37">
            <v>0</v>
          </cell>
          <cell r="P37">
            <v>0</v>
          </cell>
          <cell r="Q37" t="str">
            <v>x</v>
          </cell>
          <cell r="R37">
            <v>0</v>
          </cell>
          <cell r="S37">
            <v>0</v>
          </cell>
          <cell r="T37">
            <v>0</v>
          </cell>
        </row>
        <row r="38">
          <cell r="B38" t="str">
            <v>P9</v>
          </cell>
          <cell r="C38">
            <v>2</v>
          </cell>
          <cell r="D38">
            <v>0</v>
          </cell>
          <cell r="E38">
            <v>1000</v>
          </cell>
          <cell r="F38">
            <v>-0.2</v>
          </cell>
          <cell r="G38">
            <v>-12</v>
          </cell>
          <cell r="H38">
            <v>-11</v>
          </cell>
          <cell r="I38">
            <v>-56</v>
          </cell>
          <cell r="J38">
            <v>45</v>
          </cell>
          <cell r="K38">
            <v>55.8</v>
          </cell>
          <cell r="L38">
            <v>43.825217517577613</v>
          </cell>
          <cell r="M38">
            <v>45</v>
          </cell>
          <cell r="N38">
            <v>35.342917352885173</v>
          </cell>
          <cell r="O38">
            <v>0</v>
          </cell>
          <cell r="P38">
            <v>0</v>
          </cell>
          <cell r="Q38" t="str">
            <v>x</v>
          </cell>
          <cell r="R38">
            <v>0</v>
          </cell>
          <cell r="S38">
            <v>0</v>
          </cell>
          <cell r="T38">
            <v>0</v>
          </cell>
        </row>
        <row r="39">
          <cell r="B39" t="str">
            <v>P13</v>
          </cell>
          <cell r="C39">
            <v>2</v>
          </cell>
          <cell r="D39">
            <v>0</v>
          </cell>
          <cell r="E39">
            <v>1000</v>
          </cell>
          <cell r="F39">
            <v>-0.2</v>
          </cell>
          <cell r="G39">
            <v>-12</v>
          </cell>
          <cell r="H39">
            <v>-11</v>
          </cell>
          <cell r="I39">
            <v>-56</v>
          </cell>
          <cell r="J39">
            <v>45</v>
          </cell>
          <cell r="K39">
            <v>55.8</v>
          </cell>
          <cell r="L39">
            <v>43.825217517577613</v>
          </cell>
          <cell r="M39">
            <v>45</v>
          </cell>
          <cell r="N39">
            <v>35.342917352885173</v>
          </cell>
          <cell r="O39">
            <v>0</v>
          </cell>
          <cell r="P39">
            <v>0</v>
          </cell>
          <cell r="Q39" t="str">
            <v>x</v>
          </cell>
          <cell r="R39">
            <v>0</v>
          </cell>
          <cell r="S39">
            <v>0</v>
          </cell>
          <cell r="T39">
            <v>0</v>
          </cell>
        </row>
        <row r="40">
          <cell r="B40" t="str">
            <v>P1</v>
          </cell>
          <cell r="C40">
            <v>2</v>
          </cell>
          <cell r="D40">
            <v>0</v>
          </cell>
          <cell r="E40">
            <v>1000</v>
          </cell>
          <cell r="F40">
            <v>-0.2</v>
          </cell>
          <cell r="G40">
            <v>-12</v>
          </cell>
          <cell r="H40">
            <v>-11</v>
          </cell>
          <cell r="I40">
            <v>-56</v>
          </cell>
          <cell r="J40">
            <v>45</v>
          </cell>
          <cell r="K40">
            <v>55.8</v>
          </cell>
          <cell r="L40">
            <v>43.825217517577613</v>
          </cell>
          <cell r="M40">
            <v>45</v>
          </cell>
          <cell r="N40">
            <v>35.342917352885173</v>
          </cell>
          <cell r="O40">
            <v>0</v>
          </cell>
          <cell r="P40">
            <v>0</v>
          </cell>
          <cell r="Q40" t="str">
            <v>x</v>
          </cell>
          <cell r="R40">
            <v>0</v>
          </cell>
          <cell r="S40">
            <v>0</v>
          </cell>
          <cell r="T40">
            <v>0</v>
          </cell>
        </row>
        <row r="41">
          <cell r="B41" t="str">
            <v>P12</v>
          </cell>
          <cell r="C41">
            <v>2</v>
          </cell>
          <cell r="D41" t="str">
            <v>KP1-4</v>
          </cell>
          <cell r="E41">
            <v>1000</v>
          </cell>
          <cell r="F41">
            <v>-0.2</v>
          </cell>
          <cell r="G41">
            <v>-12</v>
          </cell>
          <cell r="H41">
            <v>-11</v>
          </cell>
          <cell r="I41">
            <v>-56</v>
          </cell>
          <cell r="J41">
            <v>45</v>
          </cell>
          <cell r="K41">
            <v>55.8</v>
          </cell>
          <cell r="L41">
            <v>43.825217517577613</v>
          </cell>
          <cell r="M41">
            <v>45</v>
          </cell>
          <cell r="N41">
            <v>35.342917352885173</v>
          </cell>
          <cell r="O41">
            <v>0</v>
          </cell>
          <cell r="P41">
            <v>0</v>
          </cell>
          <cell r="Q41" t="str">
            <v>x</v>
          </cell>
          <cell r="R41">
            <v>0</v>
          </cell>
          <cell r="S41">
            <v>0</v>
          </cell>
          <cell r="T41">
            <v>0</v>
          </cell>
        </row>
        <row r="42">
          <cell r="B42" t="str">
            <v>P2</v>
          </cell>
          <cell r="C42">
            <v>2</v>
          </cell>
          <cell r="D42" t="str">
            <v>KP1-1</v>
          </cell>
          <cell r="E42">
            <v>1000</v>
          </cell>
          <cell r="F42">
            <v>-0.2</v>
          </cell>
          <cell r="G42">
            <v>-12</v>
          </cell>
          <cell r="H42">
            <v>-11</v>
          </cell>
          <cell r="I42">
            <v>-56</v>
          </cell>
          <cell r="J42">
            <v>45</v>
          </cell>
          <cell r="K42">
            <v>55.8</v>
          </cell>
          <cell r="L42">
            <v>43.825217517577613</v>
          </cell>
          <cell r="M42">
            <v>45</v>
          </cell>
          <cell r="N42">
            <v>35.342917352885173</v>
          </cell>
          <cell r="O42">
            <v>0</v>
          </cell>
          <cell r="P42">
            <v>0</v>
          </cell>
          <cell r="Q42" t="str">
            <v>x</v>
          </cell>
          <cell r="R42">
            <v>0</v>
          </cell>
          <cell r="S42">
            <v>0</v>
          </cell>
          <cell r="T42">
            <v>0</v>
          </cell>
        </row>
        <row r="43">
          <cell r="B43" t="str">
            <v>P11</v>
          </cell>
          <cell r="C43">
            <v>2</v>
          </cell>
          <cell r="D43">
            <v>0</v>
          </cell>
          <cell r="E43">
            <v>1000</v>
          </cell>
          <cell r="F43">
            <v>-0.2</v>
          </cell>
          <cell r="G43">
            <v>-12</v>
          </cell>
          <cell r="H43">
            <v>-11</v>
          </cell>
          <cell r="I43">
            <v>-56</v>
          </cell>
          <cell r="J43">
            <v>45</v>
          </cell>
          <cell r="K43">
            <v>55.8</v>
          </cell>
          <cell r="L43">
            <v>43.825217517577613</v>
          </cell>
          <cell r="M43">
            <v>45</v>
          </cell>
          <cell r="N43">
            <v>35.342917352885173</v>
          </cell>
          <cell r="O43">
            <v>0</v>
          </cell>
          <cell r="P43">
            <v>0</v>
          </cell>
          <cell r="Q43" t="str">
            <v>x</v>
          </cell>
          <cell r="R43">
            <v>0</v>
          </cell>
          <cell r="S43">
            <v>0</v>
          </cell>
          <cell r="T43">
            <v>0</v>
          </cell>
        </row>
        <row r="44">
          <cell r="B44" t="str">
            <v>P3</v>
          </cell>
          <cell r="C44">
            <v>2</v>
          </cell>
          <cell r="D44">
            <v>0</v>
          </cell>
          <cell r="E44">
            <v>1000</v>
          </cell>
          <cell r="F44">
            <v>-0.2</v>
          </cell>
          <cell r="G44">
            <v>-12</v>
          </cell>
          <cell r="H44">
            <v>-11</v>
          </cell>
          <cell r="I44">
            <v>-56</v>
          </cell>
          <cell r="J44">
            <v>45</v>
          </cell>
          <cell r="K44">
            <v>55.8</v>
          </cell>
          <cell r="L44">
            <v>43.825217517577613</v>
          </cell>
          <cell r="M44">
            <v>45</v>
          </cell>
          <cell r="N44">
            <v>35.342917352885173</v>
          </cell>
          <cell r="O44">
            <v>0</v>
          </cell>
          <cell r="P44">
            <v>0</v>
          </cell>
          <cell r="Q44" t="str">
            <v>x</v>
          </cell>
          <cell r="R44">
            <v>0</v>
          </cell>
          <cell r="S44">
            <v>0</v>
          </cell>
          <cell r="T44">
            <v>0</v>
          </cell>
        </row>
        <row r="45">
          <cell r="B45" t="str">
            <v>P5</v>
          </cell>
          <cell r="C45">
            <v>2</v>
          </cell>
          <cell r="D45">
            <v>0</v>
          </cell>
          <cell r="E45">
            <v>1000</v>
          </cell>
          <cell r="F45">
            <v>-0.2</v>
          </cell>
          <cell r="G45">
            <v>-12</v>
          </cell>
          <cell r="H45">
            <v>-11</v>
          </cell>
          <cell r="I45">
            <v>-56</v>
          </cell>
          <cell r="J45">
            <v>45</v>
          </cell>
          <cell r="K45">
            <v>55.8</v>
          </cell>
          <cell r="L45">
            <v>43.825217517577613</v>
          </cell>
          <cell r="M45">
            <v>45</v>
          </cell>
          <cell r="N45">
            <v>35.342917352885173</v>
          </cell>
          <cell r="O45">
            <v>0</v>
          </cell>
          <cell r="P45">
            <v>0</v>
          </cell>
          <cell r="Q45" t="str">
            <v>x</v>
          </cell>
          <cell r="R45">
            <v>0</v>
          </cell>
          <cell r="S45">
            <v>0</v>
          </cell>
          <cell r="T45">
            <v>0</v>
          </cell>
        </row>
        <row r="46">
          <cell r="B46" t="str">
            <v>P4</v>
          </cell>
          <cell r="C46">
            <v>2</v>
          </cell>
          <cell r="D46" t="str">
            <v>KP1-2</v>
          </cell>
          <cell r="E46">
            <v>1000</v>
          </cell>
          <cell r="F46">
            <v>-0.2</v>
          </cell>
          <cell r="G46">
            <v>-12</v>
          </cell>
          <cell r="H46">
            <v>-11</v>
          </cell>
          <cell r="I46">
            <v>-56</v>
          </cell>
          <cell r="J46">
            <v>45</v>
          </cell>
          <cell r="K46">
            <v>55.8</v>
          </cell>
          <cell r="L46">
            <v>43.825217517577613</v>
          </cell>
          <cell r="M46">
            <v>45</v>
          </cell>
          <cell r="N46">
            <v>35.342917352885173</v>
          </cell>
          <cell r="O46">
            <v>0</v>
          </cell>
          <cell r="P46">
            <v>0</v>
          </cell>
          <cell r="Q46" t="str">
            <v>x</v>
          </cell>
          <cell r="R46">
            <v>0</v>
          </cell>
          <cell r="S46">
            <v>0</v>
          </cell>
          <cell r="T46">
            <v>0</v>
          </cell>
        </row>
      </sheetData>
      <sheetData sheetId="23"/>
      <sheetData sheetId="24">
        <row r="1">
          <cell r="A1" t="str">
            <v>BẢNG TỔNG HỢP CÔNG TÁC THI CÔNG CỌC KHOAN NHỒI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2">
          <cell r="A2" t="str">
            <v>STT</v>
          </cell>
          <cell r="B2" t="str">
            <v>VỊ TRÍ</v>
          </cell>
          <cell r="C2" t="str">
            <v>Tọa độ</v>
          </cell>
          <cell r="D2">
            <v>0</v>
          </cell>
          <cell r="E2" t="str">
            <v>Dung dịch khoan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 t="str">
            <v>Độ sâu tính từ đỉnh ống vách</v>
          </cell>
          <cell r="R2" t="str">
            <v>Độ sâu tính từ mặt đât tự nhiên</v>
          </cell>
          <cell r="S2" t="str">
            <v>Chiều dài cọc</v>
          </cell>
          <cell r="T2" t="str">
            <v>Công tác  khoan</v>
          </cell>
          <cell r="U2">
            <v>0</v>
          </cell>
          <cell r="V2" t="str">
            <v>Nghiệm thu gia công lồng thép+ống siêu âm</v>
          </cell>
          <cell r="W2">
            <v>0</v>
          </cell>
          <cell r="X2" t="str">
            <v>Chờ lắng</v>
          </cell>
          <cell r="Y2">
            <v>0</v>
          </cell>
          <cell r="Z2" t="str">
            <v>Vệ sinh hố khoan lần 1</v>
          </cell>
          <cell r="AA2">
            <v>0</v>
          </cell>
          <cell r="AB2" t="str">
            <v>Độ sâu tính từ đỉnh ống vách
sau khi vét</v>
          </cell>
          <cell r="AC2" t="str">
            <v>Độ sâu tính từ mặt đât tự nhiên sau khi vét</v>
          </cell>
          <cell r="AD2" t="str">
            <v>Hạ lồng thép, ống đổ</v>
          </cell>
          <cell r="AE2">
            <v>0</v>
          </cell>
          <cell r="AF2" t="str">
            <v>Vệ sinh hố khoan lần 2</v>
          </cell>
          <cell r="AG2">
            <v>0</v>
          </cell>
          <cell r="AH2" t="str">
            <v>Độ sâu tính từ đỉnh ống vách sau khi thổi rửa</v>
          </cell>
          <cell r="AI2" t="str">
            <v>Độ sâu tính từ mặt đât tự nhiên sau khi thổi rửa</v>
          </cell>
          <cell r="AJ2" t="str">
            <v>DD trước khi đổ bê tông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 t="str">
            <v>Đổ bê tông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 t="str">
            <v>Lắp đặt Kingpost</v>
          </cell>
          <cell r="AW2">
            <v>0</v>
          </cell>
          <cell r="AX2">
            <v>0</v>
          </cell>
          <cell r="AY2" t="str">
            <v>Lấp đầu cọc</v>
          </cell>
          <cell r="AZ2">
            <v>0</v>
          </cell>
          <cell r="BA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 t="str">
            <v>Trước khi khoan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 t="str">
            <v>Trong khi khoan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Bắt đầu</v>
          </cell>
          <cell r="U3" t="str">
            <v>Kết thúc</v>
          </cell>
          <cell r="V3" t="str">
            <v>Bắt đầu</v>
          </cell>
          <cell r="W3" t="str">
            <v>Kết thúc</v>
          </cell>
          <cell r="X3">
            <v>0</v>
          </cell>
          <cell r="Y3">
            <v>0</v>
          </cell>
          <cell r="Z3" t="str">
            <v>Bắt đầu</v>
          </cell>
          <cell r="AA3" t="str">
            <v>Kết thúc</v>
          </cell>
          <cell r="AB3">
            <v>0</v>
          </cell>
          <cell r="AC3">
            <v>0</v>
          </cell>
          <cell r="AD3" t="str">
            <v>Bắt đầu</v>
          </cell>
          <cell r="AE3" t="str">
            <v>Kết thúc</v>
          </cell>
          <cell r="AF3" t="str">
            <v>Bắt đầu</v>
          </cell>
          <cell r="AG3" t="str">
            <v>Kết thúc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 t="str">
            <v>Đồng ý cho đổ bê tông</v>
          </cell>
          <cell r="AQ3" t="str">
            <v>Bắt đầu</v>
          </cell>
          <cell r="AR3" t="str">
            <v>Kết thúc</v>
          </cell>
          <cell r="AS3" t="str">
            <v>Khối lượng tổng</v>
          </cell>
          <cell r="AT3" t="str">
            <v>KL lý thuyết</v>
          </cell>
          <cell r="AU3" t="str">
            <v>Hao hụt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</row>
        <row r="4">
          <cell r="A4">
            <v>0</v>
          </cell>
          <cell r="B4">
            <v>0</v>
          </cell>
          <cell r="C4" t="str">
            <v>Bắt đầu</v>
          </cell>
          <cell r="D4" t="str">
            <v>Kết thúc</v>
          </cell>
          <cell r="E4" t="str">
            <v>Bắt đầu</v>
          </cell>
          <cell r="F4" t="str">
            <v>Kết thúc</v>
          </cell>
          <cell r="G4" t="str">
            <v>Dung trọng</v>
          </cell>
          <cell r="H4" t="str">
            <v>Độ nhớt</v>
          </cell>
          <cell r="I4" t="str">
            <v>Cát</v>
          </cell>
          <cell r="J4" t="str">
            <v>PH</v>
          </cell>
          <cell r="K4" t="str">
            <v>Bắt đầu</v>
          </cell>
          <cell r="L4" t="str">
            <v>Kết thúc</v>
          </cell>
          <cell r="M4" t="str">
            <v>Dung trọng</v>
          </cell>
          <cell r="N4" t="str">
            <v>Độ nhớt</v>
          </cell>
          <cell r="O4" t="str">
            <v>Cát</v>
          </cell>
          <cell r="P4" t="str">
            <v>PH</v>
          </cell>
          <cell r="Q4">
            <v>0</v>
          </cell>
          <cell r="R4">
            <v>0</v>
          </cell>
          <cell r="S4">
            <v>0</v>
          </cell>
          <cell r="X4" t="str">
            <v>Bắt đầu</v>
          </cell>
          <cell r="Y4" t="str">
            <v>Kết thúc</v>
          </cell>
          <cell r="AB4">
            <v>0</v>
          </cell>
          <cell r="AC4">
            <v>0</v>
          </cell>
          <cell r="AH4">
            <v>0</v>
          </cell>
          <cell r="AI4">
            <v>0</v>
          </cell>
          <cell r="AJ4" t="str">
            <v>Bắt đầu</v>
          </cell>
          <cell r="AK4" t="str">
            <v>Kết thúc</v>
          </cell>
          <cell r="AL4" t="str">
            <v>Dung trọng</v>
          </cell>
          <cell r="AM4" t="str">
            <v>Độ nhớt</v>
          </cell>
          <cell r="AN4" t="str">
            <v>Cát</v>
          </cell>
          <cell r="AO4" t="str">
            <v>PH</v>
          </cell>
          <cell r="AV4" t="str">
            <v>Chiều dài (m)</v>
          </cell>
          <cell r="AW4" t="str">
            <v>Bắt đầu</v>
          </cell>
          <cell r="AX4" t="str">
            <v>Kết thúc</v>
          </cell>
          <cell r="AY4" t="str">
            <v>Khối lượng (m3)</v>
          </cell>
          <cell r="AZ4" t="str">
            <v>Bắt đầu</v>
          </cell>
          <cell r="BA4" t="str">
            <v>Kết thúc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1</v>
          </cell>
          <cell r="B6" t="str">
            <v>P41</v>
          </cell>
          <cell r="C6">
            <v>42948.354166666664</v>
          </cell>
          <cell r="D6">
            <v>42948.375</v>
          </cell>
          <cell r="E6">
            <v>42948.40625</v>
          </cell>
          <cell r="F6">
            <v>42948.416666666664</v>
          </cell>
          <cell r="G6">
            <v>1.03</v>
          </cell>
          <cell r="H6">
            <v>58</v>
          </cell>
          <cell r="I6">
            <v>0</v>
          </cell>
          <cell r="J6">
            <v>10</v>
          </cell>
          <cell r="K6">
            <v>42948.625</v>
          </cell>
          <cell r="L6">
            <v>42948.635416666664</v>
          </cell>
          <cell r="M6">
            <v>1.01</v>
          </cell>
          <cell r="N6">
            <v>60</v>
          </cell>
          <cell r="O6">
            <v>0</v>
          </cell>
          <cell r="P6">
            <v>9</v>
          </cell>
          <cell r="Q6">
            <v>56.08</v>
          </cell>
          <cell r="R6">
            <v>55.879999999999995</v>
          </cell>
          <cell r="S6">
            <v>45</v>
          </cell>
          <cell r="T6">
            <v>42948.427083333336</v>
          </cell>
          <cell r="U6">
            <v>42948.819444444445</v>
          </cell>
          <cell r="V6">
            <v>42948.770833333336</v>
          </cell>
          <cell r="W6">
            <v>42948.791666666672</v>
          </cell>
          <cell r="X6">
            <v>42948.819444444445</v>
          </cell>
          <cell r="Y6">
            <v>42948.84375</v>
          </cell>
          <cell r="Z6">
            <v>42948.847222222226</v>
          </cell>
          <cell r="AA6">
            <v>42948.854166666672</v>
          </cell>
          <cell r="AB6">
            <v>56.08</v>
          </cell>
          <cell r="AC6">
            <v>55.879999999999995</v>
          </cell>
          <cell r="AD6">
            <v>42948.875000000007</v>
          </cell>
          <cell r="AE6">
            <v>42949.000000000007</v>
          </cell>
          <cell r="AF6">
            <v>42949.000000000007</v>
          </cell>
          <cell r="AG6">
            <v>42949.031250000007</v>
          </cell>
          <cell r="AH6">
            <v>56.08</v>
          </cell>
          <cell r="AI6">
            <v>55.879999999999995</v>
          </cell>
          <cell r="AJ6">
            <v>42949.031250000007</v>
          </cell>
          <cell r="AK6">
            <v>42949.041666666672</v>
          </cell>
          <cell r="AL6">
            <v>1.03</v>
          </cell>
          <cell r="AM6">
            <v>47</v>
          </cell>
          <cell r="AN6">
            <v>0.4</v>
          </cell>
          <cell r="AO6">
            <v>10</v>
          </cell>
          <cell r="AP6">
            <v>42949.041666666672</v>
          </cell>
          <cell r="AQ6">
            <v>42949.059027777781</v>
          </cell>
          <cell r="AR6">
            <v>42949.09375</v>
          </cell>
          <cell r="AS6">
            <v>37</v>
          </cell>
          <cell r="AT6">
            <v>35.342917352885173</v>
          </cell>
          <cell r="AU6">
            <v>4.6885847893356002E-2</v>
          </cell>
          <cell r="AZ6">
            <v>42949.138888888891</v>
          </cell>
          <cell r="BA6">
            <v>42949.152777777781</v>
          </cell>
        </row>
        <row r="7">
          <cell r="A7">
            <v>2</v>
          </cell>
          <cell r="B7" t="str">
            <v>P38</v>
          </cell>
          <cell r="C7">
            <v>42949.395833333336</v>
          </cell>
          <cell r="D7">
            <v>42949.416666666672</v>
          </cell>
          <cell r="E7">
            <v>42949.395833333336</v>
          </cell>
          <cell r="F7">
            <v>42949.402777777781</v>
          </cell>
          <cell r="G7">
            <v>1.01</v>
          </cell>
          <cell r="H7">
            <v>58</v>
          </cell>
          <cell r="I7">
            <v>0</v>
          </cell>
          <cell r="J7">
            <v>10</v>
          </cell>
          <cell r="K7">
            <v>42949.645833333336</v>
          </cell>
          <cell r="L7">
            <v>42949.659722222226</v>
          </cell>
          <cell r="M7">
            <v>1.01</v>
          </cell>
          <cell r="N7">
            <v>60</v>
          </cell>
          <cell r="O7">
            <v>0</v>
          </cell>
          <cell r="P7">
            <v>10</v>
          </cell>
          <cell r="Q7">
            <v>56.05</v>
          </cell>
          <cell r="R7">
            <v>55.849999999999994</v>
          </cell>
          <cell r="S7">
            <v>45.5</v>
          </cell>
          <cell r="T7">
            <v>42949.4375</v>
          </cell>
          <cell r="U7">
            <v>42949.729166666664</v>
          </cell>
          <cell r="V7">
            <v>42949.770833333336</v>
          </cell>
          <cell r="W7">
            <v>42949.777777777781</v>
          </cell>
          <cell r="X7">
            <v>42949.729166666664</v>
          </cell>
          <cell r="Y7">
            <v>42949.753472222219</v>
          </cell>
          <cell r="Z7">
            <v>42949.756944444445</v>
          </cell>
          <cell r="AA7">
            <v>42949.763888888891</v>
          </cell>
          <cell r="AB7">
            <v>56.07</v>
          </cell>
          <cell r="AC7">
            <v>55.87</v>
          </cell>
          <cell r="AD7">
            <v>42949.791666666672</v>
          </cell>
          <cell r="AE7">
            <v>42949.906250000007</v>
          </cell>
          <cell r="AF7">
            <v>42949.906250000007</v>
          </cell>
          <cell r="AG7">
            <v>42949.937500000007</v>
          </cell>
          <cell r="AH7">
            <v>56.07</v>
          </cell>
          <cell r="AI7">
            <v>55.87</v>
          </cell>
          <cell r="AJ7">
            <v>42949.937500000007</v>
          </cell>
          <cell r="AK7">
            <v>42949.947916666672</v>
          </cell>
          <cell r="AL7">
            <v>1.02</v>
          </cell>
          <cell r="AM7">
            <v>50</v>
          </cell>
          <cell r="AN7">
            <v>0.3</v>
          </cell>
          <cell r="AO7">
            <v>9</v>
          </cell>
          <cell r="AP7">
            <v>42949.947916666672</v>
          </cell>
          <cell r="AQ7">
            <v>42949.958333333336</v>
          </cell>
          <cell r="AR7">
            <v>42949.996527777781</v>
          </cell>
          <cell r="AS7">
            <v>37</v>
          </cell>
          <cell r="AT7">
            <v>35.735616434583896</v>
          </cell>
          <cell r="AU7">
            <v>3.5381607806615867E-2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42950.041666666672</v>
          </cell>
          <cell r="BA7">
            <v>42950.055555555562</v>
          </cell>
        </row>
        <row r="8">
          <cell r="A8">
            <v>3</v>
          </cell>
          <cell r="B8" t="str">
            <v>P40</v>
          </cell>
          <cell r="C8">
            <v>42950.347222222219</v>
          </cell>
          <cell r="D8">
            <v>42950.368055555555</v>
          </cell>
          <cell r="E8">
            <v>42950.375</v>
          </cell>
          <cell r="F8">
            <v>42950.381944444445</v>
          </cell>
          <cell r="G8">
            <v>1.01</v>
          </cell>
          <cell r="H8">
            <v>58</v>
          </cell>
          <cell r="I8">
            <v>0</v>
          </cell>
          <cell r="J8">
            <v>10</v>
          </cell>
          <cell r="K8">
            <v>42950.597222222219</v>
          </cell>
          <cell r="L8">
            <v>42950.604166666664</v>
          </cell>
          <cell r="M8">
            <v>1.01</v>
          </cell>
          <cell r="N8">
            <v>60</v>
          </cell>
          <cell r="O8">
            <v>0</v>
          </cell>
          <cell r="P8">
            <v>10</v>
          </cell>
          <cell r="Q8">
            <v>56.15</v>
          </cell>
          <cell r="R8">
            <v>55.949999999999996</v>
          </cell>
          <cell r="S8">
            <v>45</v>
          </cell>
          <cell r="T8">
            <v>42950.388888888891</v>
          </cell>
          <cell r="U8">
            <v>42950.708333333336</v>
          </cell>
          <cell r="V8">
            <v>42950.708333333336</v>
          </cell>
          <cell r="W8">
            <v>42950.75</v>
          </cell>
          <cell r="X8">
            <v>42950.708333333336</v>
          </cell>
          <cell r="Y8">
            <v>42950.75</v>
          </cell>
          <cell r="Z8">
            <v>42950.75</v>
          </cell>
          <cell r="AA8">
            <v>42950.760416666664</v>
          </cell>
          <cell r="AB8">
            <v>56.15</v>
          </cell>
          <cell r="AC8">
            <v>55.949999999999996</v>
          </cell>
          <cell r="AD8">
            <v>42950.770833333328</v>
          </cell>
          <cell r="AE8">
            <v>42950.895833333328</v>
          </cell>
          <cell r="AF8">
            <v>42950.895833333328</v>
          </cell>
          <cell r="AG8">
            <v>42950.937499999993</v>
          </cell>
          <cell r="AH8">
            <v>56.15</v>
          </cell>
          <cell r="AI8">
            <v>55.949999999999996</v>
          </cell>
          <cell r="AJ8">
            <v>42950.937499999993</v>
          </cell>
          <cell r="AK8">
            <v>42950.947916666657</v>
          </cell>
          <cell r="AL8">
            <v>1.01</v>
          </cell>
          <cell r="AM8">
            <v>45</v>
          </cell>
          <cell r="AN8">
            <v>0.2</v>
          </cell>
          <cell r="AO8">
            <v>9</v>
          </cell>
          <cell r="AP8">
            <v>42950.947916666657</v>
          </cell>
          <cell r="AQ8">
            <v>42950.958333333321</v>
          </cell>
          <cell r="AR8">
            <v>42950.996527777766</v>
          </cell>
          <cell r="AS8">
            <v>37</v>
          </cell>
          <cell r="AT8">
            <v>35.342917352885173</v>
          </cell>
          <cell r="AU8">
            <v>4.6885847893356002E-2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42951.041666666657</v>
          </cell>
          <cell r="BA8">
            <v>42951.055555555547</v>
          </cell>
        </row>
        <row r="9">
          <cell r="A9">
            <v>4</v>
          </cell>
          <cell r="B9" t="str">
            <v>P28</v>
          </cell>
          <cell r="C9">
            <v>42951.361111111109</v>
          </cell>
          <cell r="D9">
            <v>42951.381944444445</v>
          </cell>
          <cell r="E9">
            <v>42951.40625</v>
          </cell>
          <cell r="F9">
            <v>42951.416666666664</v>
          </cell>
          <cell r="G9">
            <v>1.01</v>
          </cell>
          <cell r="H9">
            <v>65</v>
          </cell>
          <cell r="I9">
            <v>0</v>
          </cell>
          <cell r="J9">
            <v>10</v>
          </cell>
          <cell r="K9">
            <v>42951.604166666664</v>
          </cell>
          <cell r="L9">
            <v>42951.614583333328</v>
          </cell>
          <cell r="M9">
            <v>1.01</v>
          </cell>
          <cell r="N9">
            <v>63</v>
          </cell>
          <cell r="O9">
            <v>0</v>
          </cell>
          <cell r="P9">
            <v>10</v>
          </cell>
          <cell r="Q9">
            <v>56.3</v>
          </cell>
          <cell r="R9">
            <v>56.099999999999994</v>
          </cell>
          <cell r="S9">
            <v>44.5</v>
          </cell>
          <cell r="T9">
            <v>42951.420138888891</v>
          </cell>
          <cell r="U9">
            <v>42951.684027777781</v>
          </cell>
          <cell r="V9">
            <v>42951.729166666664</v>
          </cell>
          <cell r="W9">
            <v>42951.75</v>
          </cell>
          <cell r="X9">
            <v>42951.6875</v>
          </cell>
          <cell r="Y9">
            <v>42951.756944444445</v>
          </cell>
          <cell r="Z9">
            <v>42951.760416666664</v>
          </cell>
          <cell r="AA9">
            <v>42951.770833333328</v>
          </cell>
          <cell r="AB9">
            <v>56.3</v>
          </cell>
          <cell r="AC9">
            <v>56.099999999999994</v>
          </cell>
          <cell r="AD9">
            <v>42951.784722222219</v>
          </cell>
          <cell r="AE9">
            <v>42951.888888888883</v>
          </cell>
          <cell r="AF9">
            <v>42951.888888888883</v>
          </cell>
          <cell r="AG9">
            <v>42951.920138888883</v>
          </cell>
          <cell r="AH9">
            <v>56.3</v>
          </cell>
          <cell r="AI9">
            <v>56.099999999999994</v>
          </cell>
          <cell r="AJ9">
            <v>42951.920138888883</v>
          </cell>
          <cell r="AK9">
            <v>42951.930555555547</v>
          </cell>
          <cell r="AL9">
            <v>1.01</v>
          </cell>
          <cell r="AM9">
            <v>48</v>
          </cell>
          <cell r="AN9">
            <v>0.2</v>
          </cell>
          <cell r="AO9">
            <v>9</v>
          </cell>
          <cell r="AP9">
            <v>42951.930555555547</v>
          </cell>
          <cell r="AQ9">
            <v>42951.934027777766</v>
          </cell>
          <cell r="AR9">
            <v>42951.961805555547</v>
          </cell>
          <cell r="AS9">
            <v>36</v>
          </cell>
          <cell r="AT9">
            <v>34.950218271186451</v>
          </cell>
          <cell r="AU9">
            <v>3.0036485628446193E-2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42952.006944444438</v>
          </cell>
          <cell r="BA9">
            <v>42952.020833333328</v>
          </cell>
        </row>
        <row r="10">
          <cell r="A10" t="str">
            <v>5</v>
          </cell>
          <cell r="B10" t="str">
            <v>P20</v>
          </cell>
          <cell r="C10">
            <v>42952.319444444445</v>
          </cell>
          <cell r="D10">
            <v>42952.340277777781</v>
          </cell>
          <cell r="E10">
            <v>42952.34375</v>
          </cell>
          <cell r="F10">
            <v>42952.354166666664</v>
          </cell>
          <cell r="G10">
            <v>1.01</v>
          </cell>
          <cell r="H10">
            <v>62</v>
          </cell>
          <cell r="I10">
            <v>0</v>
          </cell>
          <cell r="J10">
            <v>10</v>
          </cell>
          <cell r="K10">
            <v>42952.5625</v>
          </cell>
          <cell r="L10">
            <v>42952.572916666664</v>
          </cell>
          <cell r="M10">
            <v>1.01</v>
          </cell>
          <cell r="N10">
            <v>63</v>
          </cell>
          <cell r="O10">
            <v>0</v>
          </cell>
          <cell r="P10">
            <v>10</v>
          </cell>
          <cell r="Q10">
            <v>56.3</v>
          </cell>
          <cell r="R10">
            <v>55.58</v>
          </cell>
          <cell r="S10">
            <v>44.5</v>
          </cell>
          <cell r="T10">
            <v>42952.416666666664</v>
          </cell>
          <cell r="U10">
            <v>42952.708333333336</v>
          </cell>
          <cell r="V10">
            <v>42952.739583333336</v>
          </cell>
          <cell r="W10">
            <v>42952.760416666672</v>
          </cell>
          <cell r="X10">
            <v>42952.708333333336</v>
          </cell>
          <cell r="Y10">
            <v>42952.75</v>
          </cell>
          <cell r="Z10">
            <v>42952.75</v>
          </cell>
          <cell r="AA10">
            <v>42952.760416666664</v>
          </cell>
          <cell r="AB10">
            <v>56.3</v>
          </cell>
          <cell r="AC10">
            <v>55.8</v>
          </cell>
          <cell r="AD10">
            <v>42952.770833333328</v>
          </cell>
          <cell r="AE10">
            <v>42952.854166666664</v>
          </cell>
          <cell r="AF10">
            <v>42952.895833333328</v>
          </cell>
          <cell r="AG10">
            <v>42952.916666666664</v>
          </cell>
          <cell r="AH10">
            <v>56.3</v>
          </cell>
          <cell r="AI10">
            <v>55.8</v>
          </cell>
          <cell r="AJ10">
            <v>42952.916666666664</v>
          </cell>
          <cell r="AK10">
            <v>42952.930555555555</v>
          </cell>
          <cell r="AL10">
            <v>1.01</v>
          </cell>
          <cell r="AM10">
            <v>50</v>
          </cell>
          <cell r="AN10">
            <v>0.2</v>
          </cell>
          <cell r="AO10">
            <v>9</v>
          </cell>
          <cell r="AP10">
            <v>42952.930555555555</v>
          </cell>
          <cell r="AQ10">
            <v>42952.95</v>
          </cell>
          <cell r="AR10">
            <v>42952.975694444438</v>
          </cell>
          <cell r="AS10">
            <v>36</v>
          </cell>
          <cell r="AT10">
            <v>34.950218271186451</v>
          </cell>
          <cell r="AU10">
            <v>3.0036485628446193E-2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42953.020833333328</v>
          </cell>
          <cell r="BA10">
            <v>42953.034722222219</v>
          </cell>
        </row>
        <row r="11">
          <cell r="A11" t="str">
            <v>6</v>
          </cell>
          <cell r="B11" t="str">
            <v>P29</v>
          </cell>
          <cell r="C11">
            <v>42953.340277777781</v>
          </cell>
          <cell r="D11">
            <v>42953.354166666672</v>
          </cell>
          <cell r="E11">
            <v>42953.354166666664</v>
          </cell>
          <cell r="F11">
            <v>42953.364583333328</v>
          </cell>
          <cell r="G11">
            <v>1.02</v>
          </cell>
          <cell r="H11">
            <v>60</v>
          </cell>
          <cell r="I11">
            <v>0</v>
          </cell>
          <cell r="J11">
            <v>10</v>
          </cell>
          <cell r="K11">
            <v>42953.583333333336</v>
          </cell>
          <cell r="L11">
            <v>42953.59375</v>
          </cell>
          <cell r="M11">
            <v>1.01</v>
          </cell>
          <cell r="N11">
            <v>60</v>
          </cell>
          <cell r="O11">
            <v>0</v>
          </cell>
          <cell r="P11">
            <v>10</v>
          </cell>
          <cell r="Q11">
            <v>56.3</v>
          </cell>
          <cell r="R11">
            <v>55.83</v>
          </cell>
          <cell r="S11">
            <v>44.5</v>
          </cell>
          <cell r="T11">
            <v>42953.395833333336</v>
          </cell>
          <cell r="U11">
            <v>42953.645833333336</v>
          </cell>
          <cell r="V11">
            <v>42953.697916666664</v>
          </cell>
          <cell r="W11">
            <v>42953.729166666664</v>
          </cell>
          <cell r="X11">
            <v>42953.645833333336</v>
          </cell>
          <cell r="Y11">
            <v>42953.708333333336</v>
          </cell>
          <cell r="Z11">
            <v>42953.708333333336</v>
          </cell>
          <cell r="AA11">
            <v>42953.71875</v>
          </cell>
          <cell r="AB11">
            <v>56.3</v>
          </cell>
          <cell r="AC11">
            <v>55.83</v>
          </cell>
          <cell r="AD11">
            <v>42953.75</v>
          </cell>
          <cell r="AE11">
            <v>42953.875</v>
          </cell>
          <cell r="AF11">
            <v>42953.875</v>
          </cell>
          <cell r="AG11">
            <v>42953.90625</v>
          </cell>
          <cell r="AH11">
            <v>56.35</v>
          </cell>
          <cell r="AI11">
            <v>55.88</v>
          </cell>
          <cell r="AJ11">
            <v>42953.90625</v>
          </cell>
          <cell r="AK11">
            <v>42953.916666666664</v>
          </cell>
          <cell r="AL11">
            <v>1.01</v>
          </cell>
          <cell r="AM11">
            <v>51</v>
          </cell>
          <cell r="AN11">
            <v>0.2</v>
          </cell>
          <cell r="AO11">
            <v>9</v>
          </cell>
          <cell r="AP11">
            <v>42953.916666666664</v>
          </cell>
          <cell r="AQ11">
            <v>42953.9375</v>
          </cell>
          <cell r="AR11">
            <v>42953.96875</v>
          </cell>
          <cell r="AS11">
            <v>36</v>
          </cell>
          <cell r="AT11">
            <v>34.950218271186451</v>
          </cell>
          <cell r="AU11">
            <v>3.0036485628446193E-2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42954.013888888891</v>
          </cell>
          <cell r="BA11">
            <v>42954.027777777781</v>
          </cell>
        </row>
        <row r="12">
          <cell r="A12" t="str">
            <v>7</v>
          </cell>
          <cell r="B12" t="str">
            <v>P23</v>
          </cell>
          <cell r="C12">
            <v>42954.375</v>
          </cell>
          <cell r="D12">
            <v>42954.395833333336</v>
          </cell>
          <cell r="E12">
            <v>42954.40625</v>
          </cell>
          <cell r="F12">
            <v>42954.416666666664</v>
          </cell>
          <cell r="G12">
            <v>1.01</v>
          </cell>
          <cell r="H12">
            <v>62</v>
          </cell>
          <cell r="I12">
            <v>0</v>
          </cell>
          <cell r="J12">
            <v>10</v>
          </cell>
          <cell r="K12">
            <v>42954.572916666664</v>
          </cell>
          <cell r="L12">
            <v>42954.583333333328</v>
          </cell>
          <cell r="M12">
            <v>1.01</v>
          </cell>
          <cell r="N12">
            <v>63</v>
          </cell>
          <cell r="O12">
            <v>0</v>
          </cell>
          <cell r="P12">
            <v>10</v>
          </cell>
          <cell r="Q12">
            <v>56.3</v>
          </cell>
          <cell r="R12">
            <v>55.82</v>
          </cell>
          <cell r="S12">
            <v>44.5</v>
          </cell>
          <cell r="T12">
            <v>42954.427083333336</v>
          </cell>
          <cell r="U12">
            <v>42954.697916666664</v>
          </cell>
          <cell r="V12">
            <v>42954.729166666664</v>
          </cell>
          <cell r="W12">
            <v>42954.760416666664</v>
          </cell>
          <cell r="X12">
            <v>42954.697916666664</v>
          </cell>
          <cell r="Y12">
            <v>42954.739583333328</v>
          </cell>
          <cell r="Z12">
            <v>42954.739583333328</v>
          </cell>
          <cell r="AA12">
            <v>42954.749999999993</v>
          </cell>
          <cell r="AB12">
            <v>56.3</v>
          </cell>
          <cell r="AC12">
            <v>55.82</v>
          </cell>
          <cell r="AD12">
            <v>42954.760416666657</v>
          </cell>
          <cell r="AE12">
            <v>42954.874999999993</v>
          </cell>
          <cell r="AF12">
            <v>42954.874999999993</v>
          </cell>
          <cell r="AG12">
            <v>42954.916666666657</v>
          </cell>
          <cell r="AH12">
            <v>56.3</v>
          </cell>
          <cell r="AI12">
            <v>55.82</v>
          </cell>
          <cell r="AJ12">
            <v>42954.916666666657</v>
          </cell>
          <cell r="AK12">
            <v>42954.927083333321</v>
          </cell>
          <cell r="AL12">
            <v>1.01</v>
          </cell>
          <cell r="AM12">
            <v>52</v>
          </cell>
          <cell r="AN12">
            <v>0.2</v>
          </cell>
          <cell r="AO12">
            <v>9</v>
          </cell>
          <cell r="AP12">
            <v>42954.927083333321</v>
          </cell>
          <cell r="AQ12">
            <v>42954.947916666657</v>
          </cell>
          <cell r="AR12">
            <v>42954.982638888876</v>
          </cell>
          <cell r="AS12">
            <v>36</v>
          </cell>
          <cell r="AT12">
            <v>34.950218271186451</v>
          </cell>
          <cell r="AU12">
            <v>3.0036485628446193E-2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42955.027777777766</v>
          </cell>
          <cell r="BA12">
            <v>42955.041666666657</v>
          </cell>
        </row>
        <row r="13">
          <cell r="A13" t="str">
            <v>8</v>
          </cell>
          <cell r="B13" t="str">
            <v>P37</v>
          </cell>
          <cell r="C13">
            <v>42955.333333333336</v>
          </cell>
          <cell r="D13">
            <v>42955.354166666672</v>
          </cell>
          <cell r="E13">
            <v>42955.375</v>
          </cell>
          <cell r="F13">
            <v>42955.385416666664</v>
          </cell>
          <cell r="G13">
            <v>1.01</v>
          </cell>
          <cell r="H13">
            <v>62</v>
          </cell>
          <cell r="I13">
            <v>0</v>
          </cell>
          <cell r="J13">
            <v>10</v>
          </cell>
          <cell r="K13">
            <v>42955.572916666664</v>
          </cell>
          <cell r="L13">
            <v>42955.583333333328</v>
          </cell>
          <cell r="M13">
            <v>1.01</v>
          </cell>
          <cell r="N13">
            <v>65</v>
          </cell>
          <cell r="O13">
            <v>0</v>
          </cell>
          <cell r="P13">
            <v>10</v>
          </cell>
          <cell r="Q13">
            <v>56.32</v>
          </cell>
          <cell r="R13">
            <v>55.83</v>
          </cell>
          <cell r="S13">
            <v>45</v>
          </cell>
          <cell r="T13">
            <v>42955.416666666664</v>
          </cell>
          <cell r="U13">
            <v>42955.6875</v>
          </cell>
          <cell r="V13">
            <v>42955.666666666664</v>
          </cell>
          <cell r="W13">
            <v>42955.6875</v>
          </cell>
          <cell r="X13">
            <v>42955.6875</v>
          </cell>
          <cell r="Y13">
            <v>42955.729166666664</v>
          </cell>
          <cell r="Z13">
            <v>42955.729166666664</v>
          </cell>
          <cell r="AA13">
            <v>42955.739583333328</v>
          </cell>
          <cell r="AB13">
            <v>56.32</v>
          </cell>
          <cell r="AC13">
            <v>55.83</v>
          </cell>
          <cell r="AD13">
            <v>42955.749999999993</v>
          </cell>
          <cell r="AE13">
            <v>42955.854166666657</v>
          </cell>
          <cell r="AF13">
            <v>42955.854166666657</v>
          </cell>
          <cell r="AG13">
            <v>42955.885416666657</v>
          </cell>
          <cell r="AH13">
            <v>56.32</v>
          </cell>
          <cell r="AI13">
            <v>55.83</v>
          </cell>
          <cell r="AJ13">
            <v>42955.902777777766</v>
          </cell>
          <cell r="AK13">
            <v>42955.913194444431</v>
          </cell>
          <cell r="AL13">
            <v>1.01</v>
          </cell>
          <cell r="AM13">
            <v>50</v>
          </cell>
          <cell r="AN13">
            <v>0.2</v>
          </cell>
          <cell r="AO13">
            <v>9</v>
          </cell>
          <cell r="AP13">
            <v>42955.913194444431</v>
          </cell>
          <cell r="AQ13">
            <v>42955.927083333321</v>
          </cell>
          <cell r="AR13">
            <v>42955.96180555554</v>
          </cell>
          <cell r="AS13">
            <v>36</v>
          </cell>
          <cell r="AT13">
            <v>35.342917352885173</v>
          </cell>
          <cell r="AU13">
            <v>1.8591635788130164E-2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42956.006944444431</v>
          </cell>
          <cell r="BA13">
            <v>42956.020833333321</v>
          </cell>
        </row>
        <row r="14">
          <cell r="A14" t="str">
            <v>9</v>
          </cell>
          <cell r="B14" t="str">
            <v>P27</v>
          </cell>
          <cell r="C14">
            <v>42956.340277777781</v>
          </cell>
          <cell r="D14">
            <v>42956.361111111117</v>
          </cell>
          <cell r="E14">
            <v>42956.375</v>
          </cell>
          <cell r="F14">
            <v>42956.385416666664</v>
          </cell>
          <cell r="G14">
            <v>1.01</v>
          </cell>
          <cell r="H14">
            <v>65</v>
          </cell>
          <cell r="I14">
            <v>0</v>
          </cell>
          <cell r="J14">
            <v>10</v>
          </cell>
          <cell r="K14">
            <v>42956.590277777781</v>
          </cell>
          <cell r="L14">
            <v>42956.597222222226</v>
          </cell>
          <cell r="M14">
            <v>1.01</v>
          </cell>
          <cell r="N14">
            <v>62</v>
          </cell>
          <cell r="O14">
            <v>0</v>
          </cell>
          <cell r="P14">
            <v>10</v>
          </cell>
          <cell r="Q14">
            <v>56.3</v>
          </cell>
          <cell r="R14">
            <v>55.802999999999997</v>
          </cell>
          <cell r="S14">
            <v>44.5</v>
          </cell>
          <cell r="T14">
            <v>42956.416666666664</v>
          </cell>
          <cell r="U14">
            <v>42956.6875</v>
          </cell>
          <cell r="V14">
            <v>42956.6875</v>
          </cell>
          <cell r="W14">
            <v>42956.708333333336</v>
          </cell>
          <cell r="X14">
            <v>42956.6875</v>
          </cell>
          <cell r="Y14">
            <v>42956.75</v>
          </cell>
          <cell r="Z14">
            <v>42956.753472222219</v>
          </cell>
          <cell r="AA14">
            <v>42956.756944444438</v>
          </cell>
          <cell r="AB14">
            <v>56.3</v>
          </cell>
          <cell r="AC14">
            <v>55.802999999999997</v>
          </cell>
          <cell r="AD14">
            <v>42956.812499999993</v>
          </cell>
          <cell r="AE14">
            <v>42956.916666666657</v>
          </cell>
          <cell r="AF14">
            <v>42956.916666666657</v>
          </cell>
          <cell r="AG14">
            <v>42956.937499999993</v>
          </cell>
          <cell r="AH14">
            <v>56.3</v>
          </cell>
          <cell r="AI14">
            <v>55.802999999999997</v>
          </cell>
          <cell r="AJ14">
            <v>42956.937499999993</v>
          </cell>
          <cell r="AK14">
            <v>42956.944444444438</v>
          </cell>
          <cell r="AL14">
            <v>1.01</v>
          </cell>
          <cell r="AM14">
            <v>50</v>
          </cell>
          <cell r="AN14">
            <v>0.2</v>
          </cell>
          <cell r="AO14">
            <v>9</v>
          </cell>
          <cell r="AP14">
            <v>42956.944444444438</v>
          </cell>
          <cell r="AQ14">
            <v>42956.958333333328</v>
          </cell>
          <cell r="AR14">
            <v>42956.982638888883</v>
          </cell>
          <cell r="AS14">
            <v>36.5</v>
          </cell>
          <cell r="AT14">
            <v>34.950218271186451</v>
          </cell>
          <cell r="AU14">
            <v>4.4342547928841278E-2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42957.027777777774</v>
          </cell>
          <cell r="BA14">
            <v>42957.041666666664</v>
          </cell>
        </row>
        <row r="15">
          <cell r="A15" t="str">
            <v>10</v>
          </cell>
          <cell r="B15" t="str">
            <v>P19</v>
          </cell>
          <cell r="C15">
            <v>42957.333333333336</v>
          </cell>
          <cell r="D15">
            <v>42957.354166666672</v>
          </cell>
          <cell r="E15">
            <v>42957.357638888891</v>
          </cell>
          <cell r="F15">
            <v>42957.368055555555</v>
          </cell>
          <cell r="G15">
            <v>1.01</v>
          </cell>
          <cell r="H15">
            <v>63</v>
          </cell>
          <cell r="I15">
            <v>0</v>
          </cell>
          <cell r="J15">
            <v>10</v>
          </cell>
          <cell r="K15">
            <v>42957.583333333336</v>
          </cell>
          <cell r="L15">
            <v>42957.59375</v>
          </cell>
          <cell r="M15">
            <v>1.01</v>
          </cell>
          <cell r="N15">
            <v>60</v>
          </cell>
          <cell r="O15">
            <v>0</v>
          </cell>
          <cell r="P15">
            <v>10</v>
          </cell>
          <cell r="Q15">
            <v>56.4</v>
          </cell>
          <cell r="R15">
            <v>55.881999999999998</v>
          </cell>
          <cell r="S15">
            <v>44.5</v>
          </cell>
          <cell r="T15">
            <v>42957.395833333336</v>
          </cell>
          <cell r="U15">
            <v>42957.708333333336</v>
          </cell>
          <cell r="V15">
            <v>42957.770833333336</v>
          </cell>
          <cell r="W15">
            <v>42957.784722222226</v>
          </cell>
          <cell r="X15">
            <v>42957.708333333336</v>
          </cell>
          <cell r="Y15">
            <v>42957.729166666672</v>
          </cell>
          <cell r="Z15">
            <v>42957.732638888891</v>
          </cell>
          <cell r="AA15">
            <v>42957.739583333336</v>
          </cell>
          <cell r="AB15">
            <v>56.4</v>
          </cell>
          <cell r="AC15">
            <v>55.881999999999998</v>
          </cell>
          <cell r="AD15">
            <v>42957.763888888891</v>
          </cell>
          <cell r="AE15">
            <v>42957.833333333336</v>
          </cell>
          <cell r="AF15">
            <v>42957.833333333336</v>
          </cell>
          <cell r="AG15">
            <v>42957.895833333336</v>
          </cell>
          <cell r="AH15">
            <v>56.4</v>
          </cell>
          <cell r="AI15">
            <v>55.881999999999998</v>
          </cell>
          <cell r="AJ15">
            <v>42957.895833333336</v>
          </cell>
          <cell r="AK15">
            <v>42957.90625</v>
          </cell>
          <cell r="AL15">
            <v>1.01</v>
          </cell>
          <cell r="AM15">
            <v>51</v>
          </cell>
          <cell r="AN15">
            <v>0.2</v>
          </cell>
          <cell r="AO15">
            <v>9</v>
          </cell>
          <cell r="AP15">
            <v>42957.90625</v>
          </cell>
          <cell r="AQ15">
            <v>42957.916666666664</v>
          </cell>
          <cell r="AR15">
            <v>42957.958333333328</v>
          </cell>
          <cell r="AS15">
            <v>36.5</v>
          </cell>
          <cell r="AT15">
            <v>34.950218271186451</v>
          </cell>
          <cell r="AU15">
            <v>4.4342547928841278E-2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42958.003472222219</v>
          </cell>
          <cell r="BA15">
            <v>42958.017361111109</v>
          </cell>
        </row>
        <row r="16">
          <cell r="A16">
            <v>11</v>
          </cell>
          <cell r="B16" t="str">
            <v>P26</v>
          </cell>
          <cell r="C16">
            <v>42958.333333333336</v>
          </cell>
          <cell r="D16">
            <v>42958.354166666672</v>
          </cell>
          <cell r="E16">
            <v>42958.375</v>
          </cell>
          <cell r="F16">
            <v>42958.385416666664</v>
          </cell>
          <cell r="G16">
            <v>1.01</v>
          </cell>
          <cell r="H16">
            <v>61</v>
          </cell>
          <cell r="I16">
            <v>0</v>
          </cell>
          <cell r="J16">
            <v>10</v>
          </cell>
          <cell r="K16">
            <v>42958.625</v>
          </cell>
          <cell r="L16">
            <v>42958.635416666664</v>
          </cell>
          <cell r="M16">
            <v>1.01</v>
          </cell>
          <cell r="N16">
            <v>60</v>
          </cell>
          <cell r="O16">
            <v>0</v>
          </cell>
          <cell r="P16">
            <v>10</v>
          </cell>
          <cell r="Q16">
            <v>56.3</v>
          </cell>
          <cell r="R16">
            <v>55.79</v>
          </cell>
          <cell r="S16">
            <v>42.7</v>
          </cell>
          <cell r="T16">
            <v>42958.395833333336</v>
          </cell>
          <cell r="U16">
            <v>42958.729166666664</v>
          </cell>
          <cell r="V16">
            <v>42958.75</v>
          </cell>
          <cell r="W16">
            <v>42958.763888888891</v>
          </cell>
          <cell r="X16">
            <v>42958.729166666664</v>
          </cell>
          <cell r="Y16">
            <v>42958.75</v>
          </cell>
          <cell r="Z16">
            <v>42958.753472222219</v>
          </cell>
          <cell r="AA16">
            <v>42958.760416666664</v>
          </cell>
          <cell r="AB16">
            <v>56.3</v>
          </cell>
          <cell r="AC16">
            <v>55.79</v>
          </cell>
          <cell r="AD16">
            <v>42958.784722222219</v>
          </cell>
          <cell r="AE16">
            <v>42958.854166666664</v>
          </cell>
          <cell r="AF16">
            <v>42958.854166666664</v>
          </cell>
          <cell r="AG16">
            <v>42958.895833333328</v>
          </cell>
          <cell r="AH16">
            <v>56.3</v>
          </cell>
          <cell r="AI16">
            <v>55.79</v>
          </cell>
          <cell r="AJ16">
            <v>42958.895833333328</v>
          </cell>
          <cell r="AK16">
            <v>42958.906249999993</v>
          </cell>
          <cell r="AL16">
            <v>1.01</v>
          </cell>
          <cell r="AM16">
            <v>50</v>
          </cell>
          <cell r="AN16">
            <v>0.2</v>
          </cell>
          <cell r="AO16">
            <v>9</v>
          </cell>
          <cell r="AP16">
            <v>42958.906249999993</v>
          </cell>
          <cell r="AQ16">
            <v>42958.909722222212</v>
          </cell>
          <cell r="AR16">
            <v>42958.958333333321</v>
          </cell>
          <cell r="AS16">
            <v>35</v>
          </cell>
          <cell r="AT16">
            <v>33.536501577071043</v>
          </cell>
          <cell r="AU16">
            <v>4.3638971094395643E-2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42959.003472222212</v>
          </cell>
          <cell r="BA16">
            <v>42959.017361111102</v>
          </cell>
        </row>
        <row r="17">
          <cell r="A17">
            <v>12</v>
          </cell>
          <cell r="B17" t="str">
            <v>P39</v>
          </cell>
          <cell r="C17">
            <v>42959.333333333336</v>
          </cell>
          <cell r="D17">
            <v>42959.354166666672</v>
          </cell>
          <cell r="E17">
            <v>42959.364583333336</v>
          </cell>
          <cell r="F17">
            <v>42959.375</v>
          </cell>
          <cell r="G17">
            <v>1.01</v>
          </cell>
          <cell r="H17">
            <v>63</v>
          </cell>
          <cell r="I17">
            <v>0</v>
          </cell>
          <cell r="J17">
            <v>10</v>
          </cell>
          <cell r="K17">
            <v>42959.625</v>
          </cell>
          <cell r="L17">
            <v>42959.635416666664</v>
          </cell>
          <cell r="M17">
            <v>1.01</v>
          </cell>
          <cell r="N17">
            <v>65</v>
          </cell>
          <cell r="O17">
            <v>0</v>
          </cell>
          <cell r="P17">
            <v>9</v>
          </cell>
          <cell r="Q17">
            <v>56.3</v>
          </cell>
          <cell r="R17">
            <v>55.8</v>
          </cell>
          <cell r="S17">
            <v>45</v>
          </cell>
          <cell r="T17">
            <v>42959.416666666664</v>
          </cell>
          <cell r="U17">
            <v>42959.708333333336</v>
          </cell>
          <cell r="V17">
            <v>42959.729166666664</v>
          </cell>
          <cell r="W17">
            <v>42959.743055555555</v>
          </cell>
          <cell r="X17">
            <v>42959.708333333336</v>
          </cell>
          <cell r="Y17">
            <v>42959.729166666672</v>
          </cell>
          <cell r="Z17">
            <v>42959.732638888891</v>
          </cell>
          <cell r="AA17">
            <v>42959.739583333336</v>
          </cell>
          <cell r="AB17">
            <v>56.3</v>
          </cell>
          <cell r="AC17">
            <v>55.8</v>
          </cell>
          <cell r="AD17">
            <v>42959.75</v>
          </cell>
          <cell r="AE17">
            <v>42959.854166666664</v>
          </cell>
          <cell r="AF17">
            <v>42959.854166666664</v>
          </cell>
          <cell r="AG17">
            <v>42959.895833333328</v>
          </cell>
          <cell r="AH17">
            <v>56.3</v>
          </cell>
          <cell r="AI17">
            <v>55.8</v>
          </cell>
          <cell r="AJ17">
            <v>42959.895833333328</v>
          </cell>
          <cell r="AK17">
            <v>42959.906249999993</v>
          </cell>
          <cell r="AL17">
            <v>1.01</v>
          </cell>
          <cell r="AM17">
            <v>50</v>
          </cell>
          <cell r="AN17">
            <v>0.2</v>
          </cell>
          <cell r="AO17">
            <v>9</v>
          </cell>
          <cell r="AP17">
            <v>42959.906249999993</v>
          </cell>
          <cell r="AQ17">
            <v>42959.916666666657</v>
          </cell>
          <cell r="AR17">
            <v>42959.958333333321</v>
          </cell>
          <cell r="AS17">
            <v>37</v>
          </cell>
          <cell r="AT17">
            <v>35.342917352885173</v>
          </cell>
          <cell r="AU17">
            <v>4.6885847893356002E-2</v>
          </cell>
          <cell r="AV17">
            <v>14.45</v>
          </cell>
          <cell r="AW17">
            <v>42959.96875</v>
          </cell>
          <cell r="AX17">
            <v>42959.989583333336</v>
          </cell>
          <cell r="AY17">
            <v>0</v>
          </cell>
          <cell r="AZ17">
            <v>42961.388888888891</v>
          </cell>
          <cell r="BA17">
            <v>42961.402777777781</v>
          </cell>
        </row>
        <row r="18">
          <cell r="A18">
            <v>13</v>
          </cell>
          <cell r="B18" t="str">
            <v>P22</v>
          </cell>
          <cell r="C18">
            <v>42960.333333333336</v>
          </cell>
          <cell r="D18">
            <v>42960.354166666672</v>
          </cell>
          <cell r="E18">
            <v>42960.375</v>
          </cell>
          <cell r="F18">
            <v>42960.385416666664</v>
          </cell>
          <cell r="G18">
            <v>1.01</v>
          </cell>
          <cell r="H18">
            <v>58</v>
          </cell>
          <cell r="I18">
            <v>0</v>
          </cell>
          <cell r="J18">
            <v>10</v>
          </cell>
          <cell r="K18">
            <v>42960.625</v>
          </cell>
          <cell r="L18">
            <v>42960.635416666664</v>
          </cell>
          <cell r="M18">
            <v>1.01</v>
          </cell>
          <cell r="N18">
            <v>56</v>
          </cell>
          <cell r="O18">
            <v>0</v>
          </cell>
          <cell r="P18">
            <v>10</v>
          </cell>
          <cell r="Q18">
            <v>56.2</v>
          </cell>
          <cell r="R18">
            <v>55.83</v>
          </cell>
          <cell r="S18">
            <v>44.5</v>
          </cell>
          <cell r="T18">
            <v>42960.395833333336</v>
          </cell>
          <cell r="U18">
            <v>42960.6875</v>
          </cell>
          <cell r="V18">
            <v>42960.708333333336</v>
          </cell>
          <cell r="W18">
            <v>42960.722222222226</v>
          </cell>
          <cell r="X18">
            <v>42960.6875</v>
          </cell>
          <cell r="Y18">
            <v>42960.708333333336</v>
          </cell>
          <cell r="Z18">
            <v>42960.711805555555</v>
          </cell>
          <cell r="AA18">
            <v>42960.71875</v>
          </cell>
          <cell r="AB18">
            <v>56.2</v>
          </cell>
          <cell r="AC18">
            <v>55.83</v>
          </cell>
          <cell r="AD18">
            <v>42960.729166666664</v>
          </cell>
          <cell r="AE18">
            <v>42960.833333333328</v>
          </cell>
          <cell r="AF18">
            <v>42960.833333333328</v>
          </cell>
          <cell r="AG18">
            <v>42960.874999999993</v>
          </cell>
          <cell r="AH18">
            <v>56.2</v>
          </cell>
          <cell r="AI18">
            <v>55.83</v>
          </cell>
          <cell r="AJ18">
            <v>42960.874999999993</v>
          </cell>
          <cell r="AK18">
            <v>42960.885416666657</v>
          </cell>
          <cell r="AL18">
            <v>1.01</v>
          </cell>
          <cell r="AM18">
            <v>52</v>
          </cell>
          <cell r="AN18">
            <v>0.2</v>
          </cell>
          <cell r="AO18">
            <v>9</v>
          </cell>
          <cell r="AP18">
            <v>42960.885416666657</v>
          </cell>
          <cell r="AQ18">
            <v>42960.892361111102</v>
          </cell>
          <cell r="AR18">
            <v>42960.927083333321</v>
          </cell>
          <cell r="AS18">
            <v>36.5</v>
          </cell>
          <cell r="AT18">
            <v>34.950218271186451</v>
          </cell>
          <cell r="AU18">
            <v>4.4342547928841278E-2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42960.958333333321</v>
          </cell>
          <cell r="BA18">
            <v>42960.972222222212</v>
          </cell>
        </row>
        <row r="19">
          <cell r="A19">
            <v>14</v>
          </cell>
          <cell r="B19" t="str">
            <v>P32</v>
          </cell>
          <cell r="C19">
            <v>42961.354166666664</v>
          </cell>
          <cell r="D19">
            <v>42961.375</v>
          </cell>
          <cell r="E19">
            <v>42961.375</v>
          </cell>
          <cell r="F19">
            <v>42961.385416666664</v>
          </cell>
          <cell r="G19">
            <v>1.01</v>
          </cell>
          <cell r="H19">
            <v>60</v>
          </cell>
          <cell r="I19">
            <v>0</v>
          </cell>
          <cell r="J19">
            <v>10</v>
          </cell>
          <cell r="K19">
            <v>42961.625</v>
          </cell>
          <cell r="L19">
            <v>42961.635416666664</v>
          </cell>
          <cell r="M19">
            <v>1.01</v>
          </cell>
          <cell r="N19">
            <v>57</v>
          </cell>
          <cell r="O19">
            <v>0</v>
          </cell>
          <cell r="P19">
            <v>10</v>
          </cell>
          <cell r="Q19">
            <v>56.2</v>
          </cell>
          <cell r="R19">
            <v>55.88</v>
          </cell>
          <cell r="S19">
            <v>44.5</v>
          </cell>
          <cell r="T19">
            <v>42961.416666666664</v>
          </cell>
          <cell r="U19">
            <v>42961.708333333336</v>
          </cell>
          <cell r="V19">
            <v>42961.729166666664</v>
          </cell>
          <cell r="W19">
            <v>42961.743055555555</v>
          </cell>
          <cell r="X19">
            <v>42961.708333333336</v>
          </cell>
          <cell r="Y19">
            <v>42961.729166666672</v>
          </cell>
          <cell r="Z19">
            <v>42961.732638888891</v>
          </cell>
          <cell r="AA19">
            <v>42961.739583333336</v>
          </cell>
          <cell r="AB19">
            <v>56.2</v>
          </cell>
          <cell r="AC19">
            <v>55.88</v>
          </cell>
          <cell r="AD19">
            <v>42961.75</v>
          </cell>
          <cell r="AE19">
            <v>42961.854166666664</v>
          </cell>
          <cell r="AF19">
            <v>42961.854166666664</v>
          </cell>
          <cell r="AG19">
            <v>42961.875</v>
          </cell>
          <cell r="AH19">
            <v>56.2</v>
          </cell>
          <cell r="AI19">
            <v>55.88</v>
          </cell>
          <cell r="AJ19">
            <v>42961.875</v>
          </cell>
          <cell r="AK19">
            <v>42961.885416666664</v>
          </cell>
          <cell r="AL19">
            <v>1.01</v>
          </cell>
          <cell r="AM19">
            <v>53</v>
          </cell>
          <cell r="AN19">
            <v>0.2</v>
          </cell>
          <cell r="AO19">
            <v>9</v>
          </cell>
          <cell r="AP19">
            <v>42961.885416666664</v>
          </cell>
          <cell r="AQ19">
            <v>42961.895833333328</v>
          </cell>
          <cell r="AR19">
            <v>42961.934027777774</v>
          </cell>
          <cell r="AS19">
            <v>36</v>
          </cell>
          <cell r="AT19">
            <v>34.950218271186451</v>
          </cell>
          <cell r="AU19">
            <v>3.0036485628446193E-2</v>
          </cell>
          <cell r="AV19">
            <v>14.95</v>
          </cell>
          <cell r="AW19">
            <v>42961.947916666664</v>
          </cell>
          <cell r="AX19">
            <v>42961.96875</v>
          </cell>
          <cell r="AY19">
            <v>0</v>
          </cell>
          <cell r="AZ19">
            <v>42963.368055555555</v>
          </cell>
          <cell r="BA19">
            <v>42963.381944444445</v>
          </cell>
        </row>
        <row r="20">
          <cell r="A20">
            <v>15</v>
          </cell>
          <cell r="B20" t="str">
            <v>P36</v>
          </cell>
          <cell r="C20">
            <v>42962.354166666664</v>
          </cell>
          <cell r="D20">
            <v>42962.375</v>
          </cell>
          <cell r="E20">
            <v>42962.375</v>
          </cell>
          <cell r="F20">
            <v>42962.385416666664</v>
          </cell>
          <cell r="G20">
            <v>1.01</v>
          </cell>
          <cell r="H20">
            <v>61</v>
          </cell>
          <cell r="I20">
            <v>0</v>
          </cell>
          <cell r="J20">
            <v>10</v>
          </cell>
          <cell r="K20">
            <v>42962.625</v>
          </cell>
          <cell r="L20">
            <v>42962.635416666664</v>
          </cell>
          <cell r="M20">
            <v>1.01</v>
          </cell>
          <cell r="N20">
            <v>59</v>
          </cell>
          <cell r="O20">
            <v>0</v>
          </cell>
          <cell r="P20">
            <v>10</v>
          </cell>
          <cell r="Q20">
            <v>56.3</v>
          </cell>
          <cell r="R20">
            <v>55.84</v>
          </cell>
          <cell r="S20">
            <v>45</v>
          </cell>
          <cell r="T20">
            <v>42962.427083333336</v>
          </cell>
          <cell r="U20">
            <v>42962.729166666664</v>
          </cell>
          <cell r="V20">
            <v>42962.6875</v>
          </cell>
          <cell r="W20">
            <v>42962.701388888891</v>
          </cell>
          <cell r="X20">
            <v>42962.729166666664</v>
          </cell>
          <cell r="Y20">
            <v>42962.75</v>
          </cell>
          <cell r="Z20">
            <v>42962.753472222219</v>
          </cell>
          <cell r="AA20">
            <v>42962.760416666664</v>
          </cell>
          <cell r="AB20">
            <v>56.3</v>
          </cell>
          <cell r="AC20">
            <v>55.84</v>
          </cell>
          <cell r="AD20">
            <v>42962.770833333328</v>
          </cell>
          <cell r="AE20">
            <v>42962.874999999993</v>
          </cell>
          <cell r="AF20">
            <v>42962.874999999993</v>
          </cell>
          <cell r="AG20">
            <v>42962.895833333328</v>
          </cell>
          <cell r="AH20">
            <v>56.3</v>
          </cell>
          <cell r="AI20">
            <v>55.84</v>
          </cell>
          <cell r="AJ20">
            <v>42962.895833333328</v>
          </cell>
          <cell r="AK20">
            <v>42962.906249999993</v>
          </cell>
          <cell r="AL20">
            <v>1.01</v>
          </cell>
          <cell r="AM20">
            <v>52</v>
          </cell>
          <cell r="AN20">
            <v>0.2</v>
          </cell>
          <cell r="AO20">
            <v>9</v>
          </cell>
          <cell r="AP20">
            <v>42962.906249999993</v>
          </cell>
          <cell r="AQ20">
            <v>42962.909722222212</v>
          </cell>
          <cell r="AR20">
            <v>42962.944444444431</v>
          </cell>
          <cell r="AS20">
            <v>37</v>
          </cell>
          <cell r="AT20">
            <v>35.342917352885173</v>
          </cell>
          <cell r="AU20">
            <v>4.6885847893356002E-2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42962.989583333321</v>
          </cell>
          <cell r="BA20">
            <v>42963.003472222212</v>
          </cell>
        </row>
        <row r="21">
          <cell r="A21">
            <v>21</v>
          </cell>
          <cell r="B21" t="str">
            <v>P21</v>
          </cell>
          <cell r="C21">
            <v>42970.333333333336</v>
          </cell>
          <cell r="D21">
            <v>42970.354166666672</v>
          </cell>
          <cell r="E21">
            <v>42970.354166666664</v>
          </cell>
          <cell r="F21">
            <v>42970.364583333328</v>
          </cell>
          <cell r="G21">
            <v>1.01</v>
          </cell>
          <cell r="H21">
            <v>62</v>
          </cell>
          <cell r="I21">
            <v>0</v>
          </cell>
          <cell r="J21">
            <v>10</v>
          </cell>
          <cell r="K21">
            <v>42962.625</v>
          </cell>
          <cell r="L21">
            <v>42962.635416666664</v>
          </cell>
          <cell r="M21">
            <v>1.01</v>
          </cell>
          <cell r="N21">
            <v>64</v>
          </cell>
          <cell r="O21">
            <v>0</v>
          </cell>
          <cell r="P21">
            <v>10</v>
          </cell>
          <cell r="Q21">
            <v>56.15</v>
          </cell>
          <cell r="R21">
            <v>55.85</v>
          </cell>
          <cell r="S21">
            <v>44.5</v>
          </cell>
          <cell r="T21">
            <v>42970.416666666664</v>
          </cell>
          <cell r="U21">
            <v>42970.708333333336</v>
          </cell>
          <cell r="V21">
            <v>42970.708333333336</v>
          </cell>
          <cell r="W21">
            <v>42970.722222222226</v>
          </cell>
          <cell r="X21">
            <v>42970.708333333336</v>
          </cell>
          <cell r="Y21">
            <v>42970.729166666672</v>
          </cell>
          <cell r="Z21">
            <v>42970.732638888891</v>
          </cell>
          <cell r="AA21">
            <v>42970.743055555555</v>
          </cell>
          <cell r="AB21">
            <v>56.15</v>
          </cell>
          <cell r="AC21">
            <v>55.85</v>
          </cell>
          <cell r="AD21">
            <v>42970.753472222219</v>
          </cell>
          <cell r="AE21">
            <v>42970.857638888883</v>
          </cell>
          <cell r="AF21">
            <v>42970.857638888883</v>
          </cell>
          <cell r="AG21">
            <v>42970.878472222219</v>
          </cell>
          <cell r="AH21">
            <v>56.15</v>
          </cell>
          <cell r="AI21">
            <v>55.85</v>
          </cell>
          <cell r="AJ21">
            <v>42970.878472222219</v>
          </cell>
          <cell r="AK21">
            <v>42970.885416666664</v>
          </cell>
          <cell r="AL21">
            <v>1.01</v>
          </cell>
          <cell r="AM21">
            <v>52</v>
          </cell>
          <cell r="AN21">
            <v>0.2</v>
          </cell>
          <cell r="AO21">
            <v>9</v>
          </cell>
          <cell r="AP21">
            <v>42970.885416666664</v>
          </cell>
          <cell r="AQ21">
            <v>42970.888888888883</v>
          </cell>
          <cell r="AR21">
            <v>42970.916666666664</v>
          </cell>
          <cell r="AS21">
            <v>36</v>
          </cell>
          <cell r="AT21">
            <v>34.950218271186451</v>
          </cell>
          <cell r="AU21">
            <v>3.0036485628446193E-2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42970.961805555555</v>
          </cell>
          <cell r="BA21">
            <v>42970.975694444445</v>
          </cell>
        </row>
        <row r="22">
          <cell r="A22">
            <v>22</v>
          </cell>
          <cell r="B22" t="str">
            <v>P24</v>
          </cell>
          <cell r="C22">
            <v>42971.354166666664</v>
          </cell>
          <cell r="D22">
            <v>42971.375</v>
          </cell>
          <cell r="E22">
            <v>42971.375</v>
          </cell>
          <cell r="F22">
            <v>42971.385416666664</v>
          </cell>
          <cell r="G22">
            <v>1.01</v>
          </cell>
          <cell r="H22">
            <v>62</v>
          </cell>
          <cell r="I22">
            <v>0</v>
          </cell>
          <cell r="J22">
            <v>10</v>
          </cell>
          <cell r="K22">
            <v>42971.625</v>
          </cell>
          <cell r="L22">
            <v>42971.635416666664</v>
          </cell>
          <cell r="M22">
            <v>1.01</v>
          </cell>
          <cell r="N22">
            <v>61</v>
          </cell>
          <cell r="O22">
            <v>0</v>
          </cell>
          <cell r="P22">
            <v>10</v>
          </cell>
          <cell r="Q22">
            <v>56.2</v>
          </cell>
          <cell r="R22">
            <v>55.78</v>
          </cell>
          <cell r="S22">
            <v>42.7</v>
          </cell>
          <cell r="T22">
            <v>42971.4375</v>
          </cell>
          <cell r="U22">
            <v>42971.708333333336</v>
          </cell>
          <cell r="V22">
            <v>42971.708333333336</v>
          </cell>
          <cell r="W22">
            <v>42971.722222222226</v>
          </cell>
          <cell r="X22">
            <v>42971.708333333336</v>
          </cell>
          <cell r="Y22">
            <v>42971.729166666672</v>
          </cell>
          <cell r="Z22">
            <v>42971.732638888891</v>
          </cell>
          <cell r="AA22">
            <v>42971.743055555555</v>
          </cell>
          <cell r="AB22">
            <v>56.2</v>
          </cell>
          <cell r="AC22">
            <v>55.78</v>
          </cell>
          <cell r="AD22">
            <v>42971.753472222219</v>
          </cell>
          <cell r="AE22">
            <v>42971.854166666664</v>
          </cell>
          <cell r="AF22">
            <v>42971.854166666664</v>
          </cell>
          <cell r="AG22">
            <v>42971.875</v>
          </cell>
          <cell r="AH22">
            <v>56.2</v>
          </cell>
          <cell r="AI22">
            <v>55.78</v>
          </cell>
          <cell r="AJ22">
            <v>42971.875</v>
          </cell>
          <cell r="AK22">
            <v>42971.885416666664</v>
          </cell>
          <cell r="AL22">
            <v>1.01</v>
          </cell>
          <cell r="AM22">
            <v>50</v>
          </cell>
          <cell r="AN22">
            <v>0.2</v>
          </cell>
          <cell r="AO22">
            <v>9</v>
          </cell>
          <cell r="AP22">
            <v>42971.885416666664</v>
          </cell>
          <cell r="AQ22">
            <v>42971.892361111109</v>
          </cell>
          <cell r="AR22">
            <v>42971.920138888891</v>
          </cell>
          <cell r="AS22">
            <v>36.5</v>
          </cell>
          <cell r="AT22">
            <v>33.536501577071043</v>
          </cell>
          <cell r="AU22">
            <v>8.8366355569869742E-2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42971.965277777781</v>
          </cell>
          <cell r="BA22">
            <v>42971.979166666672</v>
          </cell>
        </row>
        <row r="23">
          <cell r="A23">
            <v>23</v>
          </cell>
          <cell r="B23" t="str">
            <v>P33</v>
          </cell>
          <cell r="C23">
            <v>42972.333333333336</v>
          </cell>
          <cell r="D23">
            <v>42972.354166666672</v>
          </cell>
          <cell r="E23">
            <v>42972.354166666664</v>
          </cell>
          <cell r="F23">
            <v>42972.364583333328</v>
          </cell>
          <cell r="G23">
            <v>1.01</v>
          </cell>
          <cell r="H23">
            <v>62</v>
          </cell>
          <cell r="I23">
            <v>0</v>
          </cell>
          <cell r="J23">
            <v>10</v>
          </cell>
          <cell r="K23">
            <v>42972.625</v>
          </cell>
          <cell r="L23">
            <v>42972.635416666664</v>
          </cell>
          <cell r="M23">
            <v>1.01</v>
          </cell>
          <cell r="N23">
            <v>62</v>
          </cell>
          <cell r="O23">
            <v>0</v>
          </cell>
          <cell r="P23">
            <v>10</v>
          </cell>
          <cell r="Q23">
            <v>56.2</v>
          </cell>
          <cell r="R23">
            <v>56</v>
          </cell>
          <cell r="S23">
            <v>45</v>
          </cell>
          <cell r="T23">
            <v>42972.395833333336</v>
          </cell>
          <cell r="U23">
            <v>42972.708333333336</v>
          </cell>
          <cell r="V23">
            <v>42972.708333333336</v>
          </cell>
          <cell r="W23">
            <v>42972.722222222226</v>
          </cell>
          <cell r="X23">
            <v>42972.708333333336</v>
          </cell>
          <cell r="Y23">
            <v>42972.729166666672</v>
          </cell>
          <cell r="Z23">
            <v>42972.732638888891</v>
          </cell>
          <cell r="AA23">
            <v>42972.743055555555</v>
          </cell>
          <cell r="AB23">
            <v>56.2</v>
          </cell>
          <cell r="AC23">
            <v>56</v>
          </cell>
          <cell r="AD23">
            <v>42972.753472222219</v>
          </cell>
          <cell r="AE23">
            <v>42972.854166666664</v>
          </cell>
          <cell r="AF23">
            <v>42972.854166666664</v>
          </cell>
          <cell r="AG23">
            <v>42972.875</v>
          </cell>
          <cell r="AH23">
            <v>56.2</v>
          </cell>
          <cell r="AI23">
            <v>56</v>
          </cell>
          <cell r="AJ23">
            <v>42972.875</v>
          </cell>
          <cell r="AK23">
            <v>42972.885416666664</v>
          </cell>
          <cell r="AL23">
            <v>1.01</v>
          </cell>
          <cell r="AM23">
            <v>52</v>
          </cell>
          <cell r="AN23">
            <v>0.2</v>
          </cell>
          <cell r="AO23">
            <v>9</v>
          </cell>
          <cell r="AP23">
            <v>42972.885416666664</v>
          </cell>
          <cell r="AQ23">
            <v>42972.895833333328</v>
          </cell>
          <cell r="AR23">
            <v>42972.927083333328</v>
          </cell>
          <cell r="AS23">
            <v>37</v>
          </cell>
          <cell r="AT23">
            <v>35.342917352885173</v>
          </cell>
          <cell r="AU23">
            <v>4.6885847893356002E-2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42972.972222222219</v>
          </cell>
          <cell r="BA23">
            <v>42972.986111111109</v>
          </cell>
        </row>
        <row r="24">
          <cell r="A24">
            <v>24</v>
          </cell>
          <cell r="B24" t="str">
            <v>P30</v>
          </cell>
          <cell r="C24">
            <v>42973.34375</v>
          </cell>
          <cell r="D24">
            <v>42973.364583333336</v>
          </cell>
          <cell r="E24">
            <v>42973.364583333336</v>
          </cell>
          <cell r="F24">
            <v>42973.375</v>
          </cell>
          <cell r="G24">
            <v>1.01</v>
          </cell>
          <cell r="H24">
            <v>60</v>
          </cell>
          <cell r="I24">
            <v>0</v>
          </cell>
          <cell r="J24">
            <v>10</v>
          </cell>
          <cell r="K24">
            <v>42973.625</v>
          </cell>
          <cell r="L24">
            <v>42973.635416666664</v>
          </cell>
          <cell r="M24">
            <v>1.01</v>
          </cell>
          <cell r="N24">
            <v>61</v>
          </cell>
          <cell r="O24">
            <v>0</v>
          </cell>
          <cell r="P24">
            <v>10</v>
          </cell>
          <cell r="Q24">
            <v>56.4</v>
          </cell>
          <cell r="R24">
            <v>55.908000000000001</v>
          </cell>
          <cell r="S24">
            <v>44.5</v>
          </cell>
          <cell r="T24">
            <v>42973.4375</v>
          </cell>
          <cell r="U24">
            <v>42973.729166666664</v>
          </cell>
          <cell r="V24">
            <v>42973.708333333336</v>
          </cell>
          <cell r="W24">
            <v>42973.722222222226</v>
          </cell>
          <cell r="X24">
            <v>42973.729166666664</v>
          </cell>
          <cell r="Y24">
            <v>42973.75</v>
          </cell>
          <cell r="Z24">
            <v>42973.753472222219</v>
          </cell>
          <cell r="AA24">
            <v>42973.760416666664</v>
          </cell>
          <cell r="AB24">
            <v>56.4</v>
          </cell>
          <cell r="AC24">
            <v>55.908000000000001</v>
          </cell>
          <cell r="AD24">
            <v>42973.770833333328</v>
          </cell>
          <cell r="AE24">
            <v>42973.854166666664</v>
          </cell>
          <cell r="AF24">
            <v>42973.854166666664</v>
          </cell>
          <cell r="AG24">
            <v>42973.864583333328</v>
          </cell>
          <cell r="AH24">
            <v>56.4</v>
          </cell>
          <cell r="AI24">
            <v>55.908000000000001</v>
          </cell>
          <cell r="AJ24">
            <v>42973.864583333328</v>
          </cell>
          <cell r="AK24">
            <v>42973.874999999993</v>
          </cell>
          <cell r="AL24">
            <v>1.01</v>
          </cell>
          <cell r="AM24">
            <v>50</v>
          </cell>
          <cell r="AN24">
            <v>0.2</v>
          </cell>
          <cell r="AO24">
            <v>9</v>
          </cell>
          <cell r="AP24">
            <v>42973.874999999993</v>
          </cell>
          <cell r="AQ24">
            <v>42973.874999999993</v>
          </cell>
          <cell r="AR24">
            <v>42973.906249999993</v>
          </cell>
          <cell r="AS24">
            <v>36.5</v>
          </cell>
          <cell r="AT24">
            <v>34.950218271186451</v>
          </cell>
          <cell r="AU24">
            <v>4.4342547928841278E-2</v>
          </cell>
          <cell r="AV24">
            <v>0</v>
          </cell>
          <cell r="AW24">
            <v>42973.881944444438</v>
          </cell>
          <cell r="AX24">
            <v>42973.895833333328</v>
          </cell>
          <cell r="AY24">
            <v>0</v>
          </cell>
          <cell r="AZ24">
            <v>42973.951388888883</v>
          </cell>
          <cell r="BA24">
            <v>42973.965277777774</v>
          </cell>
        </row>
        <row r="25">
          <cell r="A25">
            <v>25</v>
          </cell>
          <cell r="B25" t="str">
            <v>P17</v>
          </cell>
          <cell r="C25">
            <v>42974.333333333336</v>
          </cell>
          <cell r="D25">
            <v>42974.354166666672</v>
          </cell>
          <cell r="E25">
            <v>42974.354166666672</v>
          </cell>
          <cell r="F25">
            <v>42974.364583333336</v>
          </cell>
          <cell r="G25">
            <v>1.01</v>
          </cell>
          <cell r="H25">
            <v>62</v>
          </cell>
          <cell r="I25">
            <v>0</v>
          </cell>
          <cell r="J25">
            <v>10</v>
          </cell>
          <cell r="K25">
            <v>42974.625</v>
          </cell>
          <cell r="L25">
            <v>42974.635416666664</v>
          </cell>
          <cell r="M25">
            <v>1.01</v>
          </cell>
          <cell r="N25">
            <v>60</v>
          </cell>
          <cell r="O25">
            <v>0</v>
          </cell>
          <cell r="P25">
            <v>10</v>
          </cell>
          <cell r="Q25">
            <v>56.3</v>
          </cell>
          <cell r="R25">
            <v>55.808</v>
          </cell>
          <cell r="S25">
            <v>45</v>
          </cell>
          <cell r="T25">
            <v>42974.4375</v>
          </cell>
          <cell r="U25">
            <v>42974.6875</v>
          </cell>
          <cell r="V25">
            <v>42974.708333333336</v>
          </cell>
          <cell r="W25">
            <v>42974.722222222226</v>
          </cell>
          <cell r="X25">
            <v>42974.6875</v>
          </cell>
          <cell r="Y25">
            <v>42974.708333333336</v>
          </cell>
          <cell r="Z25">
            <v>42974.711805555555</v>
          </cell>
          <cell r="AA25">
            <v>42974.722222222219</v>
          </cell>
          <cell r="AB25">
            <v>56.3</v>
          </cell>
          <cell r="AC25">
            <v>55.808</v>
          </cell>
          <cell r="AD25">
            <v>42974.732638888883</v>
          </cell>
          <cell r="AE25">
            <v>42974.836805555547</v>
          </cell>
          <cell r="AF25">
            <v>42974.836805555547</v>
          </cell>
          <cell r="AG25">
            <v>42974.850694444438</v>
          </cell>
          <cell r="AH25">
            <v>56.3</v>
          </cell>
          <cell r="AI25">
            <v>55.808</v>
          </cell>
          <cell r="AJ25">
            <v>42974.850694444438</v>
          </cell>
          <cell r="AK25">
            <v>42974.861111111102</v>
          </cell>
          <cell r="AL25">
            <v>1.01</v>
          </cell>
          <cell r="AM25">
            <v>53</v>
          </cell>
          <cell r="AN25">
            <v>0.2</v>
          </cell>
          <cell r="AO25">
            <v>9</v>
          </cell>
          <cell r="AP25">
            <v>42974.861111111102</v>
          </cell>
          <cell r="AQ25">
            <v>42974.892361111102</v>
          </cell>
          <cell r="AR25">
            <v>42974.920138888883</v>
          </cell>
          <cell r="AS25">
            <v>37</v>
          </cell>
          <cell r="AT25">
            <v>35.342917352885173</v>
          </cell>
          <cell r="AU25">
            <v>4.6885847893356002E-2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42974.965277777774</v>
          </cell>
          <cell r="BA25">
            <v>42974.979166666664</v>
          </cell>
        </row>
        <row r="26">
          <cell r="A26">
            <v>26</v>
          </cell>
          <cell r="B26" t="str">
            <v>P6</v>
          </cell>
          <cell r="C26">
            <v>42975.34375</v>
          </cell>
          <cell r="D26">
            <v>42975.364583333336</v>
          </cell>
          <cell r="E26">
            <v>42975.364583333336</v>
          </cell>
          <cell r="F26">
            <v>42975.375</v>
          </cell>
          <cell r="G26">
            <v>1.02</v>
          </cell>
          <cell r="H26">
            <v>59</v>
          </cell>
          <cell r="I26">
            <v>0</v>
          </cell>
          <cell r="J26">
            <v>10</v>
          </cell>
          <cell r="K26">
            <v>42975.625</v>
          </cell>
          <cell r="L26">
            <v>42975.635416666664</v>
          </cell>
          <cell r="M26">
            <v>1.01</v>
          </cell>
          <cell r="N26">
            <v>61</v>
          </cell>
          <cell r="O26">
            <v>0</v>
          </cell>
          <cell r="P26">
            <v>10</v>
          </cell>
          <cell r="Q26">
            <v>56.1</v>
          </cell>
          <cell r="R26">
            <v>55.608000000000004</v>
          </cell>
          <cell r="S26">
            <v>45</v>
          </cell>
          <cell r="T26">
            <v>42975.4375</v>
          </cell>
          <cell r="U26">
            <v>42975.708333333336</v>
          </cell>
          <cell r="V26">
            <v>42975.729166666664</v>
          </cell>
          <cell r="W26">
            <v>42975.743055555555</v>
          </cell>
          <cell r="X26">
            <v>42975.708333333336</v>
          </cell>
          <cell r="Y26">
            <v>42975.729166666672</v>
          </cell>
          <cell r="Z26">
            <v>42975.732638888891</v>
          </cell>
          <cell r="AA26">
            <v>42975.743055555555</v>
          </cell>
          <cell r="AB26">
            <v>56.1</v>
          </cell>
          <cell r="AC26">
            <v>55.608000000000004</v>
          </cell>
          <cell r="AD26">
            <v>42975.753472222219</v>
          </cell>
          <cell r="AE26">
            <v>42975.857638888883</v>
          </cell>
          <cell r="AF26">
            <v>42975.857638888883</v>
          </cell>
          <cell r="AG26">
            <v>42975.871527777774</v>
          </cell>
          <cell r="AH26">
            <v>56.1</v>
          </cell>
          <cell r="AI26">
            <v>55.608000000000004</v>
          </cell>
          <cell r="AJ26">
            <v>42975.871527777774</v>
          </cell>
          <cell r="AK26">
            <v>42975.881944444438</v>
          </cell>
          <cell r="AL26">
            <v>1.01</v>
          </cell>
          <cell r="AM26">
            <v>52</v>
          </cell>
          <cell r="AN26">
            <v>0.2</v>
          </cell>
          <cell r="AO26">
            <v>9</v>
          </cell>
          <cell r="AP26">
            <v>42975.881944444438</v>
          </cell>
          <cell r="AQ26">
            <v>42975.892361111102</v>
          </cell>
          <cell r="AR26">
            <v>42975.927083333321</v>
          </cell>
          <cell r="AS26">
            <v>37</v>
          </cell>
          <cell r="AT26">
            <v>35.342917352885173</v>
          </cell>
          <cell r="AU26">
            <v>4.6885847893356002E-2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42975.972222222212</v>
          </cell>
          <cell r="BA26">
            <v>42975.986111111102</v>
          </cell>
        </row>
        <row r="27">
          <cell r="A27">
            <v>27</v>
          </cell>
          <cell r="B27" t="str">
            <v>P16</v>
          </cell>
          <cell r="C27">
            <v>42976.333333333336</v>
          </cell>
          <cell r="D27">
            <v>42976.354166666672</v>
          </cell>
          <cell r="E27">
            <v>42976.354166666672</v>
          </cell>
          <cell r="F27">
            <v>42976.364583333336</v>
          </cell>
          <cell r="G27">
            <v>1.02</v>
          </cell>
          <cell r="H27">
            <v>60</v>
          </cell>
          <cell r="I27">
            <v>0</v>
          </cell>
          <cell r="J27">
            <v>10</v>
          </cell>
          <cell r="K27">
            <v>42976.625</v>
          </cell>
          <cell r="L27">
            <v>42976.635416666664</v>
          </cell>
          <cell r="M27">
            <v>1.01</v>
          </cell>
          <cell r="N27">
            <v>62</v>
          </cell>
          <cell r="O27">
            <v>0</v>
          </cell>
          <cell r="P27">
            <v>10</v>
          </cell>
          <cell r="Q27">
            <v>56.3</v>
          </cell>
          <cell r="R27">
            <v>55.808</v>
          </cell>
          <cell r="S27">
            <v>45</v>
          </cell>
          <cell r="T27">
            <v>42976.416666666664</v>
          </cell>
          <cell r="U27">
            <v>42976.715277777781</v>
          </cell>
          <cell r="V27">
            <v>42976.729166666664</v>
          </cell>
          <cell r="W27">
            <v>42976.743055555555</v>
          </cell>
          <cell r="X27">
            <v>42976.715277777781</v>
          </cell>
          <cell r="Y27">
            <v>42976.736111111117</v>
          </cell>
          <cell r="Z27">
            <v>42976.739583333336</v>
          </cell>
          <cell r="AA27">
            <v>42976.75</v>
          </cell>
          <cell r="AB27">
            <v>56.3</v>
          </cell>
          <cell r="AC27">
            <v>55.808</v>
          </cell>
          <cell r="AD27">
            <v>42976.760416666664</v>
          </cell>
          <cell r="AE27">
            <v>42976.864583333328</v>
          </cell>
          <cell r="AF27">
            <v>42976.864583333328</v>
          </cell>
          <cell r="AG27">
            <v>42976.878472222219</v>
          </cell>
          <cell r="AH27">
            <v>56.3</v>
          </cell>
          <cell r="AI27">
            <v>55.808</v>
          </cell>
          <cell r="AJ27">
            <v>42976.878472222219</v>
          </cell>
          <cell r="AK27">
            <v>42976.888888888883</v>
          </cell>
          <cell r="AL27">
            <v>1.01</v>
          </cell>
          <cell r="AM27">
            <v>54</v>
          </cell>
          <cell r="AN27">
            <v>0.2</v>
          </cell>
          <cell r="AO27">
            <v>9</v>
          </cell>
          <cell r="AP27">
            <v>42976.888888888883</v>
          </cell>
          <cell r="AQ27">
            <v>42976.895833333328</v>
          </cell>
          <cell r="AR27">
            <v>42976.927083333328</v>
          </cell>
          <cell r="AS27">
            <v>37</v>
          </cell>
          <cell r="AT27">
            <v>35.342917352885173</v>
          </cell>
          <cell r="AU27">
            <v>4.6885847893356002E-2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42976.972222222219</v>
          </cell>
          <cell r="BA27">
            <v>42976.986111111109</v>
          </cell>
        </row>
        <row r="28">
          <cell r="A28">
            <v>28</v>
          </cell>
          <cell r="B28" t="str">
            <v>P7</v>
          </cell>
          <cell r="C28">
            <v>42977.333333333336</v>
          </cell>
          <cell r="D28">
            <v>42977.354166666672</v>
          </cell>
          <cell r="E28">
            <v>42977.354166666672</v>
          </cell>
          <cell r="F28">
            <v>42977.364583333336</v>
          </cell>
          <cell r="G28">
            <v>1.01</v>
          </cell>
          <cell r="H28">
            <v>61</v>
          </cell>
          <cell r="I28">
            <v>0</v>
          </cell>
          <cell r="J28">
            <v>10</v>
          </cell>
          <cell r="K28">
            <v>42977.625</v>
          </cell>
          <cell r="L28">
            <v>42977.635416666664</v>
          </cell>
          <cell r="M28">
            <v>1.01</v>
          </cell>
          <cell r="N28">
            <v>60</v>
          </cell>
          <cell r="O28">
            <v>0</v>
          </cell>
          <cell r="P28">
            <v>10</v>
          </cell>
          <cell r="Q28">
            <v>56.35</v>
          </cell>
          <cell r="R28">
            <v>55.858000000000004</v>
          </cell>
          <cell r="S28">
            <v>45</v>
          </cell>
          <cell r="T28">
            <v>42977.416666666664</v>
          </cell>
          <cell r="U28">
            <v>42977.715277777781</v>
          </cell>
          <cell r="V28">
            <v>42977.729166666664</v>
          </cell>
          <cell r="W28">
            <v>42977.743055555555</v>
          </cell>
          <cell r="X28">
            <v>42977.715277777781</v>
          </cell>
          <cell r="Y28">
            <v>42977.736111111117</v>
          </cell>
          <cell r="Z28">
            <v>42977.739583333336</v>
          </cell>
          <cell r="AA28">
            <v>42977.75</v>
          </cell>
          <cell r="AB28">
            <v>56.35</v>
          </cell>
          <cell r="AC28">
            <v>55.858000000000004</v>
          </cell>
          <cell r="AD28">
            <v>42977.760416666664</v>
          </cell>
          <cell r="AE28">
            <v>42977.864583333328</v>
          </cell>
          <cell r="AF28">
            <v>42977.864583333328</v>
          </cell>
          <cell r="AG28">
            <v>42977.878472222219</v>
          </cell>
          <cell r="AH28">
            <v>56.35</v>
          </cell>
          <cell r="AI28">
            <v>55.858000000000004</v>
          </cell>
          <cell r="AJ28">
            <v>42977.878472222219</v>
          </cell>
          <cell r="AK28">
            <v>42977.888888888883</v>
          </cell>
          <cell r="AL28">
            <v>1.01</v>
          </cell>
          <cell r="AM28">
            <v>54</v>
          </cell>
          <cell r="AN28">
            <v>0.2</v>
          </cell>
          <cell r="AO28">
            <v>9</v>
          </cell>
          <cell r="AP28">
            <v>42977.888888888883</v>
          </cell>
          <cell r="AQ28">
            <v>42977.902777777774</v>
          </cell>
          <cell r="AR28">
            <v>42977.937499999993</v>
          </cell>
          <cell r="AS28">
            <v>37.5</v>
          </cell>
          <cell r="AT28">
            <v>35.342917352885173</v>
          </cell>
          <cell r="AU28">
            <v>6.1032953945968922E-2</v>
          </cell>
          <cell r="AV28">
            <v>0</v>
          </cell>
          <cell r="AW28">
            <v>42977.951388888883</v>
          </cell>
          <cell r="AX28">
            <v>42977.972222222219</v>
          </cell>
          <cell r="AY28">
            <v>0</v>
          </cell>
          <cell r="AZ28">
            <v>42978.374999999993</v>
          </cell>
          <cell r="BA28">
            <v>42978.388888888883</v>
          </cell>
        </row>
        <row r="29">
          <cell r="A29">
            <v>29</v>
          </cell>
          <cell r="B29" t="str">
            <v>P14</v>
          </cell>
          <cell r="C29">
            <v>42978.340277777781</v>
          </cell>
          <cell r="D29">
            <v>42978.361111111117</v>
          </cell>
          <cell r="E29">
            <v>42978.361111111117</v>
          </cell>
          <cell r="F29">
            <v>42978.371527777781</v>
          </cell>
          <cell r="G29">
            <v>1.01</v>
          </cell>
          <cell r="H29">
            <v>62</v>
          </cell>
          <cell r="I29">
            <v>0</v>
          </cell>
          <cell r="J29">
            <v>10</v>
          </cell>
          <cell r="K29">
            <v>42978.625</v>
          </cell>
          <cell r="L29">
            <v>42978.635416666664</v>
          </cell>
          <cell r="M29">
            <v>1.01</v>
          </cell>
          <cell r="N29">
            <v>61</v>
          </cell>
          <cell r="O29">
            <v>0</v>
          </cell>
          <cell r="P29">
            <v>10</v>
          </cell>
          <cell r="Q29">
            <v>56.15</v>
          </cell>
          <cell r="R29">
            <v>55.658000000000001</v>
          </cell>
          <cell r="S29">
            <v>45</v>
          </cell>
          <cell r="T29">
            <v>42978.395833333336</v>
          </cell>
          <cell r="U29">
            <v>42978.708333333336</v>
          </cell>
          <cell r="V29">
            <v>42978.739583333336</v>
          </cell>
          <cell r="W29">
            <v>42978.753472222226</v>
          </cell>
          <cell r="X29">
            <v>42978.708333333336</v>
          </cell>
          <cell r="Y29">
            <v>42978.729166666672</v>
          </cell>
          <cell r="Z29">
            <v>42978.732638888891</v>
          </cell>
          <cell r="AA29">
            <v>42978.743055555555</v>
          </cell>
          <cell r="AB29">
            <v>56.15</v>
          </cell>
          <cell r="AC29">
            <v>55.658000000000001</v>
          </cell>
          <cell r="AD29">
            <v>42978.753472222219</v>
          </cell>
          <cell r="AE29">
            <v>42978.875</v>
          </cell>
          <cell r="AF29">
            <v>42978.875</v>
          </cell>
          <cell r="AG29">
            <v>42978.888888888891</v>
          </cell>
          <cell r="AH29">
            <v>56.15</v>
          </cell>
          <cell r="AI29">
            <v>55.658000000000001</v>
          </cell>
          <cell r="AJ29">
            <v>42978.888888888891</v>
          </cell>
          <cell r="AK29">
            <v>42978.899305555555</v>
          </cell>
          <cell r="AL29">
            <v>1.01</v>
          </cell>
          <cell r="AM29">
            <v>52</v>
          </cell>
          <cell r="AN29">
            <v>0.2</v>
          </cell>
          <cell r="AO29">
            <v>9</v>
          </cell>
          <cell r="AP29">
            <v>42978.899305555555</v>
          </cell>
          <cell r="AQ29">
            <v>42978.90625</v>
          </cell>
          <cell r="AR29">
            <v>42978.9375</v>
          </cell>
          <cell r="AS29">
            <v>37</v>
          </cell>
          <cell r="AT29">
            <v>35.342917352885173</v>
          </cell>
          <cell r="AU29">
            <v>4.6885847893356002E-2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42978.982638888891</v>
          </cell>
          <cell r="BA29">
            <v>42978.996527777781</v>
          </cell>
        </row>
        <row r="30">
          <cell r="A30">
            <v>30</v>
          </cell>
          <cell r="B30" t="str">
            <v>P8</v>
          </cell>
          <cell r="C30">
            <v>42979.354166666664</v>
          </cell>
          <cell r="D30">
            <v>42979.375</v>
          </cell>
          <cell r="E30">
            <v>42979.375</v>
          </cell>
          <cell r="F30">
            <v>42979.385416666664</v>
          </cell>
          <cell r="G30">
            <v>1.01</v>
          </cell>
          <cell r="H30">
            <v>60</v>
          </cell>
          <cell r="I30">
            <v>0</v>
          </cell>
          <cell r="J30">
            <v>10</v>
          </cell>
          <cell r="K30">
            <v>42979.625</v>
          </cell>
          <cell r="L30">
            <v>42979.635416666664</v>
          </cell>
          <cell r="M30">
            <v>1.01</v>
          </cell>
          <cell r="N30">
            <v>62</v>
          </cell>
          <cell r="O30">
            <v>0</v>
          </cell>
          <cell r="P30">
            <v>10</v>
          </cell>
          <cell r="Q30">
            <v>56.2</v>
          </cell>
          <cell r="R30">
            <v>55.708000000000006</v>
          </cell>
          <cell r="S30">
            <v>45</v>
          </cell>
          <cell r="T30">
            <v>42979.395833333336</v>
          </cell>
          <cell r="U30">
            <v>42979.729166666664</v>
          </cell>
          <cell r="V30">
            <v>42979.739583333336</v>
          </cell>
          <cell r="W30">
            <v>42979.753472222226</v>
          </cell>
          <cell r="X30">
            <v>42979.729166666664</v>
          </cell>
          <cell r="Y30">
            <v>42979.75</v>
          </cell>
          <cell r="Z30">
            <v>42979.753472222219</v>
          </cell>
          <cell r="AA30">
            <v>42979.763888888883</v>
          </cell>
          <cell r="AB30">
            <v>56.2</v>
          </cell>
          <cell r="AC30">
            <v>55.708000000000006</v>
          </cell>
          <cell r="AD30">
            <v>42979.774305555547</v>
          </cell>
          <cell r="AE30">
            <v>42979.878472222212</v>
          </cell>
          <cell r="AF30">
            <v>42979.878472222212</v>
          </cell>
          <cell r="AG30">
            <v>42979.892361111102</v>
          </cell>
          <cell r="AH30">
            <v>56.2</v>
          </cell>
          <cell r="AI30">
            <v>55.708000000000006</v>
          </cell>
          <cell r="AJ30">
            <v>42979.892361111102</v>
          </cell>
          <cell r="AK30">
            <v>42979.902777777766</v>
          </cell>
          <cell r="AL30">
            <v>1.01</v>
          </cell>
          <cell r="AM30">
            <v>52</v>
          </cell>
          <cell r="AN30">
            <v>0.2</v>
          </cell>
          <cell r="AO30">
            <v>9</v>
          </cell>
          <cell r="AP30">
            <v>42979.902777777766</v>
          </cell>
          <cell r="AQ30">
            <v>42979.906249999985</v>
          </cell>
          <cell r="AR30">
            <v>42979.937499999985</v>
          </cell>
          <cell r="AS30">
            <v>37</v>
          </cell>
          <cell r="AT30">
            <v>35.342917352885173</v>
          </cell>
          <cell r="AU30">
            <v>4.6885847893356002E-2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42979.982638888876</v>
          </cell>
          <cell r="BA30">
            <v>42979.996527777766</v>
          </cell>
        </row>
        <row r="31">
          <cell r="A31">
            <v>31</v>
          </cell>
          <cell r="B31" t="str">
            <v>P15</v>
          </cell>
          <cell r="C31">
            <v>42983.333333333336</v>
          </cell>
          <cell r="D31">
            <v>42983.354166666672</v>
          </cell>
          <cell r="E31">
            <v>42983.354166666672</v>
          </cell>
          <cell r="F31">
            <v>42983.364583333336</v>
          </cell>
          <cell r="G31">
            <v>1.01</v>
          </cell>
          <cell r="H31">
            <v>61</v>
          </cell>
          <cell r="I31">
            <v>0</v>
          </cell>
          <cell r="J31">
            <v>10</v>
          </cell>
          <cell r="K31">
            <v>42983.625</v>
          </cell>
          <cell r="L31">
            <v>42983.635416666664</v>
          </cell>
          <cell r="M31">
            <v>1.01</v>
          </cell>
          <cell r="N31">
            <v>62</v>
          </cell>
          <cell r="O31">
            <v>0</v>
          </cell>
          <cell r="P31">
            <v>10</v>
          </cell>
          <cell r="Q31">
            <v>56.35</v>
          </cell>
          <cell r="R31">
            <v>55.858000000000004</v>
          </cell>
          <cell r="S31">
            <v>45</v>
          </cell>
          <cell r="T31">
            <v>42983.416666666664</v>
          </cell>
          <cell r="U31">
            <v>42983.708333333336</v>
          </cell>
          <cell r="V31">
            <v>42983.729166666664</v>
          </cell>
          <cell r="W31">
            <v>42983.743055555555</v>
          </cell>
          <cell r="X31">
            <v>42983.708333333336</v>
          </cell>
          <cell r="Y31">
            <v>42983.729166666672</v>
          </cell>
          <cell r="Z31">
            <v>42983.732638888891</v>
          </cell>
          <cell r="AA31">
            <v>42983.743055555555</v>
          </cell>
          <cell r="AB31">
            <v>56.35</v>
          </cell>
          <cell r="AC31">
            <v>55.858000000000004</v>
          </cell>
          <cell r="AD31">
            <v>42983.753472222219</v>
          </cell>
          <cell r="AE31">
            <v>42983.857638888883</v>
          </cell>
          <cell r="AF31">
            <v>42983.857638888883</v>
          </cell>
          <cell r="AG31">
            <v>42983.871527777774</v>
          </cell>
          <cell r="AH31">
            <v>56.35</v>
          </cell>
          <cell r="AI31">
            <v>55.858000000000004</v>
          </cell>
          <cell r="AJ31">
            <v>42983.871527777774</v>
          </cell>
          <cell r="AK31">
            <v>42983.881944444438</v>
          </cell>
          <cell r="AL31">
            <v>1.01</v>
          </cell>
          <cell r="AM31">
            <v>56</v>
          </cell>
          <cell r="AN31">
            <v>0.2</v>
          </cell>
          <cell r="AO31">
            <v>9</v>
          </cell>
          <cell r="AP31">
            <v>42983.881944444438</v>
          </cell>
          <cell r="AQ31">
            <v>42983.899305555547</v>
          </cell>
          <cell r="AR31">
            <v>42983.934027777766</v>
          </cell>
          <cell r="AS31">
            <v>37.5</v>
          </cell>
          <cell r="AT31">
            <v>35.342917352885173</v>
          </cell>
          <cell r="AU31">
            <v>6.1032953945968922E-2</v>
          </cell>
          <cell r="AV31">
            <v>0</v>
          </cell>
          <cell r="AW31">
            <v>42983.947916666657</v>
          </cell>
          <cell r="AX31">
            <v>42983.968749999993</v>
          </cell>
          <cell r="AY31">
            <v>0</v>
          </cell>
          <cell r="AZ31">
            <v>42983.979166666657</v>
          </cell>
          <cell r="BA31">
            <v>42983.993055555547</v>
          </cell>
        </row>
        <row r="32">
          <cell r="A32">
            <v>32</v>
          </cell>
          <cell r="B32" t="str">
            <v>P10</v>
          </cell>
          <cell r="C32">
            <v>42984.375</v>
          </cell>
          <cell r="D32">
            <v>42984.395833333336</v>
          </cell>
          <cell r="E32">
            <v>42984.395833333336</v>
          </cell>
          <cell r="F32">
            <v>42984.40625</v>
          </cell>
          <cell r="G32">
            <v>1.01</v>
          </cell>
          <cell r="H32">
            <v>62</v>
          </cell>
          <cell r="I32">
            <v>0</v>
          </cell>
          <cell r="J32">
            <v>10</v>
          </cell>
          <cell r="K32">
            <v>42984.625</v>
          </cell>
          <cell r="L32">
            <v>42984.635416666664</v>
          </cell>
          <cell r="M32">
            <v>1.01</v>
          </cell>
          <cell r="N32">
            <v>60</v>
          </cell>
          <cell r="O32">
            <v>0</v>
          </cell>
          <cell r="P32">
            <v>10</v>
          </cell>
          <cell r="Q32">
            <v>56.15</v>
          </cell>
          <cell r="R32">
            <v>55.658000000000001</v>
          </cell>
          <cell r="S32">
            <v>45</v>
          </cell>
          <cell r="T32">
            <v>42984.4375</v>
          </cell>
          <cell r="U32">
            <v>42984.708333333336</v>
          </cell>
          <cell r="V32">
            <v>42984.708333333336</v>
          </cell>
          <cell r="W32">
            <v>42984.722222222226</v>
          </cell>
          <cell r="X32">
            <v>42984.708333333336</v>
          </cell>
          <cell r="Y32">
            <v>42984.729166666672</v>
          </cell>
          <cell r="Z32">
            <v>42984.732638888891</v>
          </cell>
          <cell r="AA32">
            <v>42984.743055555555</v>
          </cell>
          <cell r="AB32">
            <v>56.15</v>
          </cell>
          <cell r="AC32">
            <v>55.658000000000001</v>
          </cell>
          <cell r="AD32">
            <v>42984.753472222219</v>
          </cell>
          <cell r="AE32">
            <v>42984.857638888883</v>
          </cell>
          <cell r="AF32">
            <v>42984.857638888883</v>
          </cell>
          <cell r="AG32">
            <v>42984.871527777774</v>
          </cell>
          <cell r="AH32">
            <v>56.15</v>
          </cell>
          <cell r="AI32">
            <v>55.658000000000001</v>
          </cell>
          <cell r="AJ32">
            <v>42984.871527777774</v>
          </cell>
          <cell r="AK32">
            <v>42984.881944444438</v>
          </cell>
          <cell r="AL32">
            <v>1.01</v>
          </cell>
          <cell r="AM32">
            <v>55</v>
          </cell>
          <cell r="AN32">
            <v>0.2</v>
          </cell>
          <cell r="AO32">
            <v>9</v>
          </cell>
          <cell r="AP32">
            <v>42984.881944444438</v>
          </cell>
          <cell r="AQ32">
            <v>42984.892361111102</v>
          </cell>
          <cell r="AR32">
            <v>42984.923611111102</v>
          </cell>
          <cell r="AS32">
            <v>37</v>
          </cell>
          <cell r="AT32">
            <v>35.342917352885173</v>
          </cell>
          <cell r="AU32">
            <v>4.6885847893356002E-2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42984.968749999993</v>
          </cell>
          <cell r="BA32">
            <v>42984.982638888883</v>
          </cell>
        </row>
        <row r="33">
          <cell r="A33">
            <v>33</v>
          </cell>
          <cell r="B33" t="str">
            <v>P13</v>
          </cell>
          <cell r="C33">
            <v>42985.354166666664</v>
          </cell>
          <cell r="D33">
            <v>42985.375</v>
          </cell>
          <cell r="E33">
            <v>42985.375</v>
          </cell>
          <cell r="F33">
            <v>42985.385416666664</v>
          </cell>
          <cell r="G33">
            <v>1.01</v>
          </cell>
          <cell r="H33">
            <v>60</v>
          </cell>
          <cell r="I33">
            <v>0</v>
          </cell>
          <cell r="J33">
            <v>10</v>
          </cell>
          <cell r="K33">
            <v>42985.625</v>
          </cell>
          <cell r="L33">
            <v>42985.635416666664</v>
          </cell>
          <cell r="M33">
            <v>1.01</v>
          </cell>
          <cell r="N33">
            <v>61</v>
          </cell>
          <cell r="O33">
            <v>0</v>
          </cell>
          <cell r="P33">
            <v>10</v>
          </cell>
          <cell r="Q33">
            <v>56.2</v>
          </cell>
          <cell r="R33">
            <v>55.708000000000006</v>
          </cell>
          <cell r="S33">
            <v>45</v>
          </cell>
          <cell r="T33">
            <v>42985.395833333336</v>
          </cell>
          <cell r="U33">
            <v>42985.708333333336</v>
          </cell>
          <cell r="V33">
            <v>42985.722222222219</v>
          </cell>
          <cell r="W33">
            <v>42985.736111111109</v>
          </cell>
          <cell r="X33">
            <v>42985.708333333336</v>
          </cell>
          <cell r="Y33">
            <v>42985.729166666672</v>
          </cell>
          <cell r="Z33">
            <v>42985.732638888891</v>
          </cell>
          <cell r="AA33">
            <v>42985.743055555555</v>
          </cell>
          <cell r="AB33">
            <v>56.2</v>
          </cell>
          <cell r="AC33">
            <v>55.708000000000006</v>
          </cell>
          <cell r="AD33">
            <v>42985.753472222219</v>
          </cell>
          <cell r="AE33">
            <v>42985.857638888883</v>
          </cell>
          <cell r="AF33">
            <v>42985.857638888883</v>
          </cell>
          <cell r="AG33">
            <v>42985.871527777774</v>
          </cell>
          <cell r="AH33">
            <v>56.2</v>
          </cell>
          <cell r="AI33">
            <v>55.708000000000006</v>
          </cell>
          <cell r="AJ33">
            <v>42985.871527777774</v>
          </cell>
          <cell r="AK33">
            <v>42985.878472222219</v>
          </cell>
          <cell r="AL33">
            <v>1.01</v>
          </cell>
          <cell r="AM33">
            <v>58</v>
          </cell>
          <cell r="AN33">
            <v>0.2</v>
          </cell>
          <cell r="AO33">
            <v>9</v>
          </cell>
          <cell r="AP33">
            <v>42985.878472222219</v>
          </cell>
          <cell r="AQ33">
            <v>42985.888888888883</v>
          </cell>
          <cell r="AR33">
            <v>42985.920138888883</v>
          </cell>
          <cell r="AS33">
            <v>37</v>
          </cell>
          <cell r="AT33">
            <v>35.342917352885173</v>
          </cell>
          <cell r="AU33">
            <v>4.6885847893356002E-2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42985.965277777774</v>
          </cell>
          <cell r="BA33">
            <v>42985.979166666664</v>
          </cell>
        </row>
        <row r="34">
          <cell r="A34">
            <v>34</v>
          </cell>
          <cell r="B34" t="str">
            <v>P9</v>
          </cell>
          <cell r="C34">
            <v>42986.354166666664</v>
          </cell>
          <cell r="D34">
            <v>42986.375</v>
          </cell>
          <cell r="E34">
            <v>42986.375</v>
          </cell>
          <cell r="F34">
            <v>42986.385416666664</v>
          </cell>
          <cell r="G34">
            <v>1.01</v>
          </cell>
          <cell r="H34">
            <v>61</v>
          </cell>
          <cell r="I34">
            <v>0</v>
          </cell>
          <cell r="J34">
            <v>10</v>
          </cell>
          <cell r="K34">
            <v>42986.625</v>
          </cell>
          <cell r="L34">
            <v>42986.635416666664</v>
          </cell>
          <cell r="M34">
            <v>1.01</v>
          </cell>
          <cell r="N34">
            <v>61</v>
          </cell>
          <cell r="O34">
            <v>0</v>
          </cell>
          <cell r="P34">
            <v>10</v>
          </cell>
          <cell r="Q34">
            <v>56.4</v>
          </cell>
          <cell r="R34">
            <v>55.908000000000001</v>
          </cell>
          <cell r="S34">
            <v>45</v>
          </cell>
          <cell r="T34">
            <v>42986.395833333336</v>
          </cell>
          <cell r="U34">
            <v>42986.6875</v>
          </cell>
          <cell r="V34">
            <v>42986.729166666664</v>
          </cell>
          <cell r="W34">
            <v>42986.743055555555</v>
          </cell>
          <cell r="X34">
            <v>42986.6875</v>
          </cell>
          <cell r="Y34">
            <v>42986.729166666664</v>
          </cell>
          <cell r="Z34">
            <v>42986.732638888883</v>
          </cell>
          <cell r="AA34">
            <v>42986.743055555547</v>
          </cell>
          <cell r="AB34">
            <v>56.4</v>
          </cell>
          <cell r="AC34">
            <v>55.908000000000001</v>
          </cell>
          <cell r="AD34">
            <v>42986.770833333328</v>
          </cell>
          <cell r="AE34">
            <v>42986.874999999993</v>
          </cell>
          <cell r="AF34">
            <v>42986.874999999993</v>
          </cell>
          <cell r="AG34">
            <v>42986.888888888883</v>
          </cell>
          <cell r="AH34">
            <v>56.4</v>
          </cell>
          <cell r="AI34">
            <v>55.908000000000001</v>
          </cell>
          <cell r="AJ34">
            <v>42986.888888888883</v>
          </cell>
          <cell r="AK34">
            <v>42986.895833333328</v>
          </cell>
          <cell r="AL34">
            <v>1.02</v>
          </cell>
          <cell r="AM34">
            <v>56</v>
          </cell>
          <cell r="AN34">
            <v>0.2</v>
          </cell>
          <cell r="AO34">
            <v>9</v>
          </cell>
          <cell r="AP34">
            <v>42986.895833333328</v>
          </cell>
          <cell r="AQ34">
            <v>42986.906249999993</v>
          </cell>
          <cell r="AR34">
            <v>42986.937499999993</v>
          </cell>
          <cell r="AS34">
            <v>37</v>
          </cell>
          <cell r="AT34">
            <v>35.342917352885173</v>
          </cell>
          <cell r="AU34">
            <v>4.6885847893356002E-2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42986.982638888883</v>
          </cell>
          <cell r="BA34">
            <v>42986.996527777774</v>
          </cell>
        </row>
        <row r="35">
          <cell r="A35">
            <v>35</v>
          </cell>
          <cell r="B35" t="str">
            <v>P5</v>
          </cell>
          <cell r="C35">
            <v>42987.375</v>
          </cell>
          <cell r="D35">
            <v>42987.395833333336</v>
          </cell>
          <cell r="E35">
            <v>42987.395833333336</v>
          </cell>
          <cell r="F35">
            <v>42987.40625</v>
          </cell>
          <cell r="G35">
            <v>1.01</v>
          </cell>
          <cell r="H35">
            <v>62</v>
          </cell>
          <cell r="I35">
            <v>0</v>
          </cell>
          <cell r="J35">
            <v>10</v>
          </cell>
          <cell r="K35">
            <v>42987.625</v>
          </cell>
          <cell r="L35">
            <v>42987.635416666664</v>
          </cell>
          <cell r="M35">
            <v>1.01</v>
          </cell>
          <cell r="N35">
            <v>60</v>
          </cell>
          <cell r="O35">
            <v>0</v>
          </cell>
          <cell r="P35">
            <v>10</v>
          </cell>
          <cell r="Q35">
            <v>56.2</v>
          </cell>
          <cell r="R35">
            <v>55.708000000000006</v>
          </cell>
          <cell r="S35">
            <v>45</v>
          </cell>
          <cell r="T35">
            <v>42987.416666666664</v>
          </cell>
          <cell r="U35">
            <v>42987.708333333336</v>
          </cell>
          <cell r="V35">
            <v>42987.729166666664</v>
          </cell>
          <cell r="W35">
            <v>42987.743055555555</v>
          </cell>
          <cell r="X35">
            <v>42987.708333333336</v>
          </cell>
          <cell r="Y35">
            <v>42987.75</v>
          </cell>
          <cell r="Z35">
            <v>42987.753472222219</v>
          </cell>
          <cell r="AA35">
            <v>42987.763888888883</v>
          </cell>
          <cell r="AB35">
            <v>56.2</v>
          </cell>
          <cell r="AC35">
            <v>55.708000000000006</v>
          </cell>
          <cell r="AD35">
            <v>42987.777777777774</v>
          </cell>
          <cell r="AE35">
            <v>42987.861111111109</v>
          </cell>
          <cell r="AF35">
            <v>42987.861111111109</v>
          </cell>
          <cell r="AG35">
            <v>42987.875</v>
          </cell>
          <cell r="AH35">
            <v>56.2</v>
          </cell>
          <cell r="AI35">
            <v>55.708000000000006</v>
          </cell>
          <cell r="AJ35">
            <v>42987.875</v>
          </cell>
          <cell r="AK35">
            <v>42987.881944444445</v>
          </cell>
          <cell r="AL35">
            <v>1.02</v>
          </cell>
          <cell r="AM35">
            <v>56</v>
          </cell>
          <cell r="AN35">
            <v>0.2</v>
          </cell>
          <cell r="AO35">
            <v>9</v>
          </cell>
          <cell r="AP35">
            <v>42987.881944444445</v>
          </cell>
          <cell r="AQ35">
            <v>42987.892361111109</v>
          </cell>
          <cell r="AR35">
            <v>42987.923611111109</v>
          </cell>
          <cell r="AS35">
            <v>37</v>
          </cell>
          <cell r="AT35">
            <v>35.342917352885173</v>
          </cell>
          <cell r="AU35">
            <v>4.6885847893356002E-2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42987.96875</v>
          </cell>
          <cell r="BA35">
            <v>42987.982638888891</v>
          </cell>
        </row>
        <row r="36">
          <cell r="A36">
            <v>36</v>
          </cell>
          <cell r="B36" t="str">
            <v>P4</v>
          </cell>
          <cell r="C36">
            <v>42988.375</v>
          </cell>
          <cell r="D36">
            <v>42988.388888888891</v>
          </cell>
          <cell r="E36">
            <v>42988.388888888891</v>
          </cell>
          <cell r="F36">
            <v>42988.399305555555</v>
          </cell>
          <cell r="G36">
            <v>1.01</v>
          </cell>
          <cell r="H36">
            <v>60</v>
          </cell>
          <cell r="I36">
            <v>0</v>
          </cell>
          <cell r="J36">
            <v>10</v>
          </cell>
          <cell r="K36">
            <v>42988.625</v>
          </cell>
          <cell r="L36">
            <v>42988.635416666664</v>
          </cell>
          <cell r="M36">
            <v>1.01</v>
          </cell>
          <cell r="N36">
            <v>60</v>
          </cell>
          <cell r="O36">
            <v>0</v>
          </cell>
          <cell r="P36">
            <v>10</v>
          </cell>
          <cell r="Q36">
            <v>56.45</v>
          </cell>
          <cell r="R36">
            <v>55.958000000000006</v>
          </cell>
          <cell r="S36">
            <v>45</v>
          </cell>
          <cell r="T36">
            <v>42988.40625</v>
          </cell>
          <cell r="U36">
            <v>42988.708333333336</v>
          </cell>
          <cell r="V36">
            <v>42988.729166666664</v>
          </cell>
          <cell r="W36">
            <v>42988.743055555555</v>
          </cell>
          <cell r="X36">
            <v>42988.708333333336</v>
          </cell>
          <cell r="Y36">
            <v>42988.729166666672</v>
          </cell>
          <cell r="Z36">
            <v>42988.732638888891</v>
          </cell>
          <cell r="AA36">
            <v>42988.743055555555</v>
          </cell>
          <cell r="AB36">
            <v>56.45</v>
          </cell>
          <cell r="AC36">
            <v>55.958000000000006</v>
          </cell>
          <cell r="AD36">
            <v>42988.75</v>
          </cell>
          <cell r="AE36">
            <v>42988.854166666664</v>
          </cell>
          <cell r="AF36">
            <v>42988.854166666664</v>
          </cell>
          <cell r="AG36">
            <v>42988.868055555555</v>
          </cell>
          <cell r="AH36">
            <v>56.45</v>
          </cell>
          <cell r="AI36">
            <v>55.958000000000006</v>
          </cell>
          <cell r="AJ36">
            <v>42988.868055555555</v>
          </cell>
          <cell r="AK36">
            <v>42988.875</v>
          </cell>
          <cell r="AL36">
            <v>1.02</v>
          </cell>
          <cell r="AM36">
            <v>58</v>
          </cell>
          <cell r="AN36">
            <v>0.2</v>
          </cell>
          <cell r="AO36">
            <v>9</v>
          </cell>
          <cell r="AP36">
            <v>42988.875</v>
          </cell>
          <cell r="AQ36">
            <v>42988.885416666664</v>
          </cell>
          <cell r="AR36">
            <v>42988.916666666664</v>
          </cell>
          <cell r="AS36">
            <v>37</v>
          </cell>
          <cell r="AT36">
            <v>35.342917352885173</v>
          </cell>
          <cell r="AU36">
            <v>4.6885847893356002E-2</v>
          </cell>
          <cell r="AV36">
            <v>0</v>
          </cell>
          <cell r="AW36">
            <v>42988.927083333328</v>
          </cell>
          <cell r="AX36">
            <v>42988.947916666664</v>
          </cell>
          <cell r="AY36">
            <v>0</v>
          </cell>
          <cell r="AZ36">
            <v>42989.375</v>
          </cell>
          <cell r="BA36">
            <v>42989.388888888891</v>
          </cell>
        </row>
        <row r="37">
          <cell r="A37">
            <v>37</v>
          </cell>
          <cell r="B37" t="str">
            <v>P11</v>
          </cell>
          <cell r="C37">
            <v>42989.354166666664</v>
          </cell>
          <cell r="D37">
            <v>42989.368055555555</v>
          </cell>
          <cell r="E37">
            <v>42989.368055555555</v>
          </cell>
          <cell r="F37">
            <v>42989.378472222219</v>
          </cell>
          <cell r="G37">
            <v>1.01</v>
          </cell>
          <cell r="H37">
            <v>61</v>
          </cell>
          <cell r="I37">
            <v>0</v>
          </cell>
          <cell r="J37">
            <v>10</v>
          </cell>
          <cell r="K37">
            <v>42989.625</v>
          </cell>
          <cell r="L37">
            <v>42989.635416666664</v>
          </cell>
          <cell r="M37">
            <v>1.01</v>
          </cell>
          <cell r="N37">
            <v>59</v>
          </cell>
          <cell r="O37">
            <v>0</v>
          </cell>
          <cell r="P37">
            <v>10</v>
          </cell>
          <cell r="Q37">
            <v>56.2</v>
          </cell>
          <cell r="R37">
            <v>55.708000000000006</v>
          </cell>
          <cell r="S37">
            <v>45</v>
          </cell>
          <cell r="T37">
            <v>42989.395833333336</v>
          </cell>
          <cell r="U37">
            <v>42989.6875</v>
          </cell>
          <cell r="V37">
            <v>42989.75</v>
          </cell>
          <cell r="W37">
            <v>42989.763888888891</v>
          </cell>
          <cell r="X37">
            <v>42989.6875</v>
          </cell>
          <cell r="Y37">
            <v>42989.729166666664</v>
          </cell>
          <cell r="Z37">
            <v>42989.732638888883</v>
          </cell>
          <cell r="AA37">
            <v>42989.743055555547</v>
          </cell>
          <cell r="AB37">
            <v>56.2</v>
          </cell>
          <cell r="AC37">
            <v>55.708000000000006</v>
          </cell>
          <cell r="AD37">
            <v>42989.749999999993</v>
          </cell>
          <cell r="AE37">
            <v>42989.874999999993</v>
          </cell>
          <cell r="AF37">
            <v>42989.874999999993</v>
          </cell>
          <cell r="AG37">
            <v>42989.888888888883</v>
          </cell>
          <cell r="AH37">
            <v>56.2</v>
          </cell>
          <cell r="AI37">
            <v>55.708000000000006</v>
          </cell>
          <cell r="AJ37">
            <v>42989.888888888883</v>
          </cell>
          <cell r="AK37">
            <v>42989.895833333328</v>
          </cell>
          <cell r="AL37">
            <v>1.01</v>
          </cell>
          <cell r="AM37">
            <v>57</v>
          </cell>
          <cell r="AN37">
            <v>0.2</v>
          </cell>
          <cell r="AO37">
            <v>9</v>
          </cell>
          <cell r="AP37">
            <v>42989.895833333328</v>
          </cell>
          <cell r="AQ37">
            <v>42989.927083333328</v>
          </cell>
          <cell r="AR37">
            <v>42989.958333333328</v>
          </cell>
          <cell r="AS37">
            <v>37</v>
          </cell>
          <cell r="AT37">
            <v>35.342917352885173</v>
          </cell>
          <cell r="AU37">
            <v>4.6885847893356002E-2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42990.003472222219</v>
          </cell>
          <cell r="BA37">
            <v>42990.017361111109</v>
          </cell>
        </row>
        <row r="38">
          <cell r="A38">
            <v>38</v>
          </cell>
          <cell r="B38" t="str">
            <v>P1</v>
          </cell>
          <cell r="C38">
            <v>42990.354166666664</v>
          </cell>
          <cell r="D38">
            <v>42990.368055555555</v>
          </cell>
          <cell r="E38">
            <v>42990.368055555555</v>
          </cell>
          <cell r="F38">
            <v>42990.378472222219</v>
          </cell>
          <cell r="G38">
            <v>1.01</v>
          </cell>
          <cell r="H38">
            <v>62</v>
          </cell>
          <cell r="I38">
            <v>0</v>
          </cell>
          <cell r="J38">
            <v>10</v>
          </cell>
          <cell r="K38">
            <v>42990.625</v>
          </cell>
          <cell r="L38">
            <v>42990.635416666664</v>
          </cell>
          <cell r="M38">
            <v>1.01</v>
          </cell>
          <cell r="N38">
            <v>61</v>
          </cell>
          <cell r="O38">
            <v>0</v>
          </cell>
          <cell r="P38">
            <v>10</v>
          </cell>
          <cell r="Q38">
            <v>56.1</v>
          </cell>
          <cell r="R38">
            <v>55.608000000000004</v>
          </cell>
          <cell r="S38">
            <v>45</v>
          </cell>
          <cell r="T38">
            <v>42990.416666666664</v>
          </cell>
          <cell r="U38">
            <v>42990.6875</v>
          </cell>
          <cell r="V38">
            <v>42990.75</v>
          </cell>
          <cell r="W38">
            <v>42990.763888888891</v>
          </cell>
          <cell r="X38">
            <v>42990.6875</v>
          </cell>
          <cell r="Y38">
            <v>42990.729166666664</v>
          </cell>
          <cell r="Z38">
            <v>42990.732638888883</v>
          </cell>
          <cell r="AA38">
            <v>42990.743055555547</v>
          </cell>
          <cell r="AB38">
            <v>56.1</v>
          </cell>
          <cell r="AC38">
            <v>55.608000000000004</v>
          </cell>
          <cell r="AD38">
            <v>42990.749999999993</v>
          </cell>
          <cell r="AE38">
            <v>42990.874999999993</v>
          </cell>
          <cell r="AF38">
            <v>42990.874999999993</v>
          </cell>
          <cell r="AG38">
            <v>42990.888888888883</v>
          </cell>
          <cell r="AH38">
            <v>56.1</v>
          </cell>
          <cell r="AI38">
            <v>55.608000000000004</v>
          </cell>
          <cell r="AJ38">
            <v>42990.888888888883</v>
          </cell>
          <cell r="AK38">
            <v>42990.895833333328</v>
          </cell>
          <cell r="AL38">
            <v>1.01</v>
          </cell>
          <cell r="AM38">
            <v>56</v>
          </cell>
          <cell r="AN38">
            <v>0.2</v>
          </cell>
          <cell r="AO38">
            <v>9</v>
          </cell>
          <cell r="AP38">
            <v>42990.895833333328</v>
          </cell>
          <cell r="AQ38">
            <v>42990.902777777774</v>
          </cell>
          <cell r="AR38">
            <v>42990.934027777774</v>
          </cell>
          <cell r="AS38">
            <v>37</v>
          </cell>
          <cell r="AT38">
            <v>35.342917352885173</v>
          </cell>
          <cell r="AU38">
            <v>4.6885847893356002E-2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42990.979166666664</v>
          </cell>
          <cell r="BA38">
            <v>42990.993055555555</v>
          </cell>
        </row>
        <row r="39">
          <cell r="A39">
            <v>39</v>
          </cell>
          <cell r="B39" t="str">
            <v>P2</v>
          </cell>
          <cell r="C39">
            <v>42991.375</v>
          </cell>
          <cell r="D39">
            <v>42991.388888888891</v>
          </cell>
          <cell r="E39">
            <v>42991.388888888891</v>
          </cell>
          <cell r="F39">
            <v>42991.399305555555</v>
          </cell>
          <cell r="G39">
            <v>1.01</v>
          </cell>
          <cell r="H39">
            <v>60</v>
          </cell>
          <cell r="I39">
            <v>0</v>
          </cell>
          <cell r="J39">
            <v>10</v>
          </cell>
          <cell r="K39">
            <v>42991.625</v>
          </cell>
          <cell r="L39">
            <v>42991.635416666664</v>
          </cell>
          <cell r="M39">
            <v>1.01</v>
          </cell>
          <cell r="N39">
            <v>60</v>
          </cell>
          <cell r="O39">
            <v>0</v>
          </cell>
          <cell r="P39">
            <v>10</v>
          </cell>
          <cell r="Q39">
            <v>56.4</v>
          </cell>
          <cell r="R39">
            <v>55.908000000000001</v>
          </cell>
          <cell r="S39">
            <v>45</v>
          </cell>
          <cell r="T39">
            <v>42991.416666666664</v>
          </cell>
          <cell r="U39">
            <v>42991.708333333336</v>
          </cell>
          <cell r="V39">
            <v>42991.770833333336</v>
          </cell>
          <cell r="W39">
            <v>42991.784722222226</v>
          </cell>
          <cell r="X39">
            <v>42991.708333333336</v>
          </cell>
          <cell r="Y39">
            <v>42991.75</v>
          </cell>
          <cell r="Z39">
            <v>42991.753472222219</v>
          </cell>
          <cell r="AA39">
            <v>42991.763888888883</v>
          </cell>
          <cell r="AB39">
            <v>56.4</v>
          </cell>
          <cell r="AC39">
            <v>55.908000000000001</v>
          </cell>
          <cell r="AD39">
            <v>42991.770833333328</v>
          </cell>
          <cell r="AE39">
            <v>42991.874999999993</v>
          </cell>
          <cell r="AF39">
            <v>42991.874999999993</v>
          </cell>
          <cell r="AG39">
            <v>42991.888888888883</v>
          </cell>
          <cell r="AH39">
            <v>56.4</v>
          </cell>
          <cell r="AI39">
            <v>55.908000000000001</v>
          </cell>
          <cell r="AJ39">
            <v>42991.888888888883</v>
          </cell>
          <cell r="AK39">
            <v>42991.895833333328</v>
          </cell>
          <cell r="AL39">
            <v>1.01</v>
          </cell>
          <cell r="AM39">
            <v>55</v>
          </cell>
          <cell r="AN39">
            <v>0.2</v>
          </cell>
          <cell r="AO39">
            <v>9</v>
          </cell>
          <cell r="AP39">
            <v>42991.895833333328</v>
          </cell>
          <cell r="AQ39">
            <v>42991.906249999993</v>
          </cell>
          <cell r="AR39">
            <v>42991.937499999993</v>
          </cell>
          <cell r="AS39">
            <v>37</v>
          </cell>
          <cell r="AT39">
            <v>35.342917352885173</v>
          </cell>
          <cell r="AU39">
            <v>4.6885847893356002E-2</v>
          </cell>
          <cell r="AV39">
            <v>0</v>
          </cell>
          <cell r="AW39">
            <v>42991.947916666657</v>
          </cell>
          <cell r="AX39">
            <v>42991.968749999993</v>
          </cell>
          <cell r="AY39">
            <v>0</v>
          </cell>
          <cell r="AZ39">
            <v>42992.395833333328</v>
          </cell>
          <cell r="BA39">
            <v>42992.409722222219</v>
          </cell>
        </row>
        <row r="40">
          <cell r="A40">
            <v>40</v>
          </cell>
          <cell r="B40" t="str">
            <v>P3</v>
          </cell>
          <cell r="C40">
            <v>42992.375</v>
          </cell>
          <cell r="D40">
            <v>42992.388888888891</v>
          </cell>
          <cell r="E40">
            <v>42992.388888888891</v>
          </cell>
          <cell r="F40">
            <v>42992.399305555555</v>
          </cell>
          <cell r="G40">
            <v>1.01</v>
          </cell>
          <cell r="H40">
            <v>61</v>
          </cell>
          <cell r="I40">
            <v>0</v>
          </cell>
          <cell r="J40">
            <v>10</v>
          </cell>
          <cell r="K40">
            <v>42992.625</v>
          </cell>
          <cell r="L40">
            <v>42992.635416666664</v>
          </cell>
          <cell r="M40">
            <v>1.01</v>
          </cell>
          <cell r="N40">
            <v>60</v>
          </cell>
          <cell r="O40">
            <v>0</v>
          </cell>
          <cell r="P40">
            <v>10</v>
          </cell>
          <cell r="Q40">
            <v>56.35</v>
          </cell>
          <cell r="R40">
            <v>55.858000000000004</v>
          </cell>
          <cell r="S40">
            <v>45</v>
          </cell>
          <cell r="T40">
            <v>42992.395833333336</v>
          </cell>
          <cell r="U40">
            <v>42992.708333333336</v>
          </cell>
          <cell r="V40">
            <v>42992.75</v>
          </cell>
          <cell r="W40">
            <v>42992.763888888891</v>
          </cell>
          <cell r="X40">
            <v>42992.708333333336</v>
          </cell>
          <cell r="Y40">
            <v>42992.75</v>
          </cell>
          <cell r="Z40">
            <v>42992.753472222219</v>
          </cell>
          <cell r="AA40">
            <v>42992.763888888883</v>
          </cell>
          <cell r="AB40">
            <v>56.35</v>
          </cell>
          <cell r="AC40">
            <v>55.858000000000004</v>
          </cell>
          <cell r="AD40">
            <v>42992.770833333328</v>
          </cell>
          <cell r="AE40">
            <v>42992.874999999993</v>
          </cell>
          <cell r="AF40">
            <v>42992.874999999993</v>
          </cell>
          <cell r="AG40">
            <v>42992.888888888883</v>
          </cell>
          <cell r="AH40">
            <v>56.35</v>
          </cell>
          <cell r="AI40">
            <v>55.858000000000004</v>
          </cell>
          <cell r="AJ40">
            <v>42992.888888888883</v>
          </cell>
          <cell r="AK40">
            <v>42992.895833333328</v>
          </cell>
          <cell r="AL40">
            <v>1.01</v>
          </cell>
          <cell r="AM40">
            <v>57</v>
          </cell>
          <cell r="AN40">
            <v>0.2</v>
          </cell>
          <cell r="AO40">
            <v>9</v>
          </cell>
          <cell r="AP40">
            <v>42992.895833333328</v>
          </cell>
          <cell r="AQ40">
            <v>42992.902777777774</v>
          </cell>
          <cell r="AR40">
            <v>42992.934027777774</v>
          </cell>
          <cell r="AS40">
            <v>37</v>
          </cell>
          <cell r="AT40">
            <v>35.342917352885173</v>
          </cell>
          <cell r="AU40">
            <v>4.6885847893356002E-2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42992.979166666664</v>
          </cell>
          <cell r="BA40">
            <v>42992.993055555555</v>
          </cell>
        </row>
        <row r="41">
          <cell r="A41">
            <v>41</v>
          </cell>
          <cell r="B41" t="str">
            <v>P12</v>
          </cell>
          <cell r="C41">
            <v>42993.354166666664</v>
          </cell>
          <cell r="D41">
            <v>42993.368055555555</v>
          </cell>
          <cell r="E41">
            <v>42993.368055555555</v>
          </cell>
          <cell r="F41">
            <v>42993.378472222219</v>
          </cell>
          <cell r="G41">
            <v>1.01</v>
          </cell>
          <cell r="H41">
            <v>62</v>
          </cell>
          <cell r="I41">
            <v>0</v>
          </cell>
          <cell r="J41">
            <v>10</v>
          </cell>
          <cell r="K41">
            <v>42993.625</v>
          </cell>
          <cell r="L41">
            <v>42993.635416666664</v>
          </cell>
          <cell r="M41">
            <v>1.01</v>
          </cell>
          <cell r="N41">
            <v>60</v>
          </cell>
          <cell r="O41">
            <v>0</v>
          </cell>
          <cell r="P41">
            <v>10</v>
          </cell>
          <cell r="Q41">
            <v>56.35</v>
          </cell>
          <cell r="R41">
            <v>55.858000000000004</v>
          </cell>
          <cell r="S41">
            <v>45</v>
          </cell>
          <cell r="T41">
            <v>42993.375</v>
          </cell>
          <cell r="U41">
            <v>42993.6875</v>
          </cell>
          <cell r="V41">
            <v>42993.729166666664</v>
          </cell>
          <cell r="W41">
            <v>42993.743055555555</v>
          </cell>
          <cell r="X41">
            <v>42993.6875</v>
          </cell>
          <cell r="Y41">
            <v>42993.729166666664</v>
          </cell>
          <cell r="Z41">
            <v>42993.732638888883</v>
          </cell>
          <cell r="AA41">
            <v>42993.743055555547</v>
          </cell>
          <cell r="AB41">
            <v>56.35</v>
          </cell>
          <cell r="AC41">
            <v>55.858000000000004</v>
          </cell>
          <cell r="AD41">
            <v>42993.749999999993</v>
          </cell>
          <cell r="AE41">
            <v>42993.874999999993</v>
          </cell>
          <cell r="AF41">
            <v>42993.874999999993</v>
          </cell>
          <cell r="AG41">
            <v>42993.888888888883</v>
          </cell>
          <cell r="AH41">
            <v>56.35</v>
          </cell>
          <cell r="AI41">
            <v>55.858000000000004</v>
          </cell>
          <cell r="AJ41">
            <v>42993.888888888883</v>
          </cell>
          <cell r="AK41">
            <v>42993.895833333328</v>
          </cell>
          <cell r="AL41">
            <v>1.01</v>
          </cell>
          <cell r="AM41">
            <v>56</v>
          </cell>
          <cell r="AN41">
            <v>0.2</v>
          </cell>
          <cell r="AO41">
            <v>9</v>
          </cell>
          <cell r="AP41">
            <v>42993.895833333328</v>
          </cell>
          <cell r="AQ41">
            <v>42993.902777777774</v>
          </cell>
          <cell r="AR41">
            <v>42993.934027777774</v>
          </cell>
          <cell r="AS41">
            <v>37</v>
          </cell>
          <cell r="AT41">
            <v>35.342917352885173</v>
          </cell>
          <cell r="AU41">
            <v>4.6885847893356002E-2</v>
          </cell>
          <cell r="AV41">
            <v>0</v>
          </cell>
          <cell r="AW41">
            <v>42993.944444444438</v>
          </cell>
          <cell r="AX41">
            <v>42993.965277777774</v>
          </cell>
          <cell r="AY41">
            <v>0</v>
          </cell>
          <cell r="AZ41">
            <v>42994.392361111109</v>
          </cell>
          <cell r="BA41">
            <v>42994.40625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3">
          <cell r="B23" t="str">
            <v>51E-20016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view="pageBreakPreview" zoomScale="70" zoomScaleNormal="25" zoomScaleSheetLayoutView="70" workbookViewId="0">
      <selection activeCell="E15" sqref="E15"/>
    </sheetView>
  </sheetViews>
  <sheetFormatPr defaultColWidth="8" defaultRowHeight="12.75"/>
  <cols>
    <col min="1" max="1" width="10.6640625" style="380" customWidth="1"/>
    <col min="2" max="2" width="20.6640625" style="380" customWidth="1"/>
    <col min="3" max="3" width="15.6640625" style="400" customWidth="1"/>
    <col min="4" max="4" width="20.6640625" style="400" customWidth="1"/>
    <col min="5" max="5" width="15.6640625" style="400" customWidth="1"/>
    <col min="6" max="6" width="20.6640625" style="380" customWidth="1"/>
    <col min="7" max="7" width="30.6640625" style="380" customWidth="1"/>
    <col min="8" max="8" width="20.6640625" style="380" customWidth="1"/>
    <col min="9" max="9" width="15.6640625" style="380" customWidth="1"/>
    <col min="10" max="10" width="20.6640625" style="380" customWidth="1"/>
    <col min="11" max="11" width="15.6640625" style="380" customWidth="1"/>
    <col min="12" max="12" width="20.6640625" style="414" customWidth="1"/>
    <col min="13" max="13" width="15.6640625" style="414" customWidth="1"/>
    <col min="14" max="15" width="20.6640625" style="434" customWidth="1"/>
    <col min="16" max="16" width="25.19921875" style="380" customWidth="1"/>
    <col min="17" max="17" width="5.6640625" style="380" customWidth="1"/>
    <col min="18" max="18" width="15.6640625" style="380" customWidth="1"/>
    <col min="19" max="21" width="20.6640625" style="380" customWidth="1"/>
    <col min="22" max="22" width="45.6640625" style="380" customWidth="1"/>
    <col min="23" max="23" width="46" style="380" customWidth="1"/>
    <col min="24" max="27" width="18.6640625" style="380" customWidth="1"/>
    <col min="28" max="28" width="18.6640625" style="414" customWidth="1"/>
    <col min="29" max="30" width="18.6640625" style="380" customWidth="1"/>
    <col min="31" max="31" width="20.6640625" style="380" customWidth="1"/>
    <col min="32" max="16384" width="8" style="380"/>
  </cols>
  <sheetData>
    <row r="1" spans="1:31" ht="20.100000000000001" customHeight="1">
      <c r="A1" s="375"/>
      <c r="B1" s="376"/>
      <c r="C1" s="377"/>
      <c r="D1" s="377"/>
      <c r="E1" s="377"/>
      <c r="F1" s="376"/>
      <c r="G1" s="376"/>
      <c r="H1" s="376"/>
      <c r="I1" s="376"/>
      <c r="J1" s="376"/>
      <c r="K1" s="376"/>
      <c r="L1" s="376"/>
      <c r="M1" s="376"/>
      <c r="N1" s="378"/>
      <c r="O1" s="379"/>
    </row>
    <row r="2" spans="1:31" ht="20.100000000000001" customHeight="1">
      <c r="A2" s="381" t="s">
        <v>182</v>
      </c>
      <c r="B2" s="382" t="str">
        <f>S19</f>
        <v>Phnom Penh Cambodia Temple</v>
      </c>
      <c r="C2" s="382"/>
      <c r="D2" s="382"/>
      <c r="E2" s="382"/>
      <c r="F2" s="382"/>
      <c r="G2" s="382"/>
      <c r="H2" s="383"/>
      <c r="I2" s="383"/>
      <c r="J2" s="383"/>
      <c r="K2" s="383"/>
      <c r="L2" s="383"/>
      <c r="M2" s="383"/>
      <c r="N2" s="384"/>
      <c r="O2" s="385"/>
    </row>
    <row r="3" spans="1:31" ht="20.100000000000001" customHeight="1">
      <c r="A3" s="386"/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4"/>
      <c r="O3" s="385"/>
    </row>
    <row r="4" spans="1:31" ht="39.950000000000003" customHeight="1">
      <c r="A4" s="540" t="s">
        <v>242</v>
      </c>
      <c r="B4" s="541"/>
      <c r="C4" s="541"/>
      <c r="D4" s="541"/>
      <c r="E4" s="542"/>
      <c r="F4" s="543" t="str">
        <f>UPPER('Inspection Request'!D21)</f>
        <v>INSPECTION CONSTRUCTION WORKS OF LAND AREA 1 - LAYER 1</v>
      </c>
      <c r="G4" s="544"/>
      <c r="H4" s="544"/>
      <c r="I4" s="544"/>
      <c r="J4" s="544"/>
      <c r="K4" s="544"/>
      <c r="L4" s="544"/>
      <c r="M4" s="544"/>
      <c r="N4" s="544"/>
      <c r="O4" s="545"/>
    </row>
    <row r="5" spans="1:31" ht="24.95" customHeight="1">
      <c r="A5" s="387" t="s">
        <v>243</v>
      </c>
      <c r="B5" s="388">
        <f ca="1">TODAY()</f>
        <v>45443</v>
      </c>
      <c r="C5" s="389"/>
      <c r="D5" s="389"/>
      <c r="E5" s="389"/>
      <c r="F5" s="390"/>
      <c r="G5" s="390"/>
      <c r="H5" s="390"/>
      <c r="I5" s="390"/>
      <c r="J5" s="390"/>
      <c r="K5" s="390"/>
      <c r="L5" s="390"/>
      <c r="M5" s="390"/>
      <c r="N5" s="391"/>
      <c r="O5" s="392"/>
    </row>
    <row r="6" spans="1:31" ht="53.25" customHeight="1">
      <c r="A6" s="393" t="s">
        <v>244</v>
      </c>
      <c r="B6" s="394" t="s">
        <v>245</v>
      </c>
      <c r="C6" s="395" t="s">
        <v>246</v>
      </c>
      <c r="D6" s="395" t="s">
        <v>247</v>
      </c>
      <c r="E6" s="395" t="s">
        <v>248</v>
      </c>
      <c r="F6" s="396" t="s">
        <v>286</v>
      </c>
      <c r="G6" s="396" t="s">
        <v>259</v>
      </c>
      <c r="H6" s="397" t="s">
        <v>277</v>
      </c>
      <c r="I6" s="396" t="s">
        <v>15</v>
      </c>
      <c r="J6" s="397" t="s">
        <v>278</v>
      </c>
      <c r="K6" s="396" t="s">
        <v>15</v>
      </c>
      <c r="L6" s="397" t="s">
        <v>282</v>
      </c>
      <c r="M6" s="396" t="s">
        <v>15</v>
      </c>
      <c r="N6" s="396" t="s">
        <v>5</v>
      </c>
      <c r="O6" s="396" t="s">
        <v>39</v>
      </c>
      <c r="P6" s="398"/>
      <c r="Q6" s="393" t="s">
        <v>244</v>
      </c>
      <c r="R6" s="394" t="s">
        <v>245</v>
      </c>
      <c r="S6" s="395" t="s">
        <v>246</v>
      </c>
      <c r="T6" s="395" t="s">
        <v>247</v>
      </c>
      <c r="U6" s="395" t="s">
        <v>248</v>
      </c>
      <c r="V6" s="396" t="s">
        <v>286</v>
      </c>
      <c r="W6" s="396" t="s">
        <v>259</v>
      </c>
      <c r="X6" s="397" t="s">
        <v>277</v>
      </c>
      <c r="Y6" s="396" t="s">
        <v>15</v>
      </c>
      <c r="Z6" s="397" t="s">
        <v>278</v>
      </c>
      <c r="AA6" s="396" t="s">
        <v>15</v>
      </c>
      <c r="AB6" s="397" t="s">
        <v>282</v>
      </c>
      <c r="AC6" s="396" t="s">
        <v>15</v>
      </c>
      <c r="AD6" s="396" t="s">
        <v>5</v>
      </c>
      <c r="AE6" s="396" t="s">
        <v>39</v>
      </c>
    </row>
    <row r="7" spans="1:31" ht="24.95" customHeight="1" thickBot="1">
      <c r="A7" s="546" t="s">
        <v>284</v>
      </c>
      <c r="B7" s="547"/>
      <c r="C7" s="547"/>
      <c r="D7" s="547"/>
      <c r="E7" s="547"/>
      <c r="F7" s="547"/>
      <c r="G7" s="547"/>
      <c r="H7" s="547"/>
      <c r="I7" s="547"/>
      <c r="J7" s="547"/>
      <c r="K7" s="547"/>
      <c r="L7" s="547"/>
      <c r="M7" s="547"/>
      <c r="N7" s="547"/>
      <c r="O7" s="548"/>
      <c r="P7" s="400"/>
      <c r="Q7" s="401"/>
      <c r="R7" s="402"/>
      <c r="S7" s="402"/>
      <c r="T7" s="399"/>
      <c r="U7" s="399"/>
    </row>
    <row r="8" spans="1:31" ht="36.950000000000003" customHeight="1" thickBot="1">
      <c r="A8" s="403">
        <v>1</v>
      </c>
      <c r="B8" s="403" t="s">
        <v>302</v>
      </c>
      <c r="C8" s="404">
        <v>44402</v>
      </c>
      <c r="D8" s="405" t="s">
        <v>303</v>
      </c>
      <c r="E8" s="404">
        <f>C8+1</f>
        <v>44403</v>
      </c>
      <c r="F8" s="406" t="s">
        <v>287</v>
      </c>
      <c r="G8" s="407" t="s">
        <v>249</v>
      </c>
      <c r="H8" s="406" t="s">
        <v>304</v>
      </c>
      <c r="I8" s="404">
        <f>E8</f>
        <v>44403</v>
      </c>
      <c r="J8" s="404" t="s">
        <v>305</v>
      </c>
      <c r="K8" s="404">
        <f>I8</f>
        <v>44403</v>
      </c>
      <c r="L8" s="404" t="s">
        <v>283</v>
      </c>
      <c r="M8" s="404">
        <f>K8</f>
        <v>44403</v>
      </c>
      <c r="N8" s="407" t="s">
        <v>285</v>
      </c>
      <c r="O8" s="407" t="s">
        <v>250</v>
      </c>
      <c r="P8" s="398"/>
      <c r="Q8" s="408">
        <v>1</v>
      </c>
      <c r="R8" s="408" t="str">
        <f>VLOOKUP($Q$8,$A$8:$O$35,2,0)</f>
        <v>PPCT-INR-LL-01</v>
      </c>
      <c r="S8" s="409">
        <f>VLOOKUP($Q$8,A8:O35,3,0)</f>
        <v>44402</v>
      </c>
      <c r="T8" s="408" t="str">
        <f>VLOOKUP($Q$8,A8:O35,4,0)</f>
        <v>PPCT-INP-LL-01</v>
      </c>
      <c r="U8" s="409">
        <f>VLOOKUP($Q$8,A8:O35,5,0)</f>
        <v>44403</v>
      </c>
      <c r="V8" s="408" t="str">
        <f>VLOOKUP($Q$8,A8:O35,6,0)</f>
        <v>Land Area 1 - Layer 1</v>
      </c>
      <c r="W8" s="408" t="str">
        <f>VLOOKUP($Q$8,A8:O35,7,0)</f>
        <v>Axis: B; Ba; C; D; Da - 9; 8</v>
      </c>
      <c r="X8" s="409" t="str">
        <f>VLOOKUP($Q$8,A8:O35,8,0)</f>
        <v>PPCT-LL-LV-LE01-01</v>
      </c>
      <c r="Y8" s="409">
        <f>VLOOKUP($Q$8,A8:O35,9,0)</f>
        <v>44403</v>
      </c>
      <c r="Z8" s="409" t="str">
        <f>VLOOKUP($Q$8,A8:O35,10,0)</f>
        <v>PPCT-LL-CP-LE-01</v>
      </c>
      <c r="AA8" s="409">
        <f>VLOOKUP($Q$8,A8:O35,11,0)</f>
        <v>44403</v>
      </c>
      <c r="AB8" s="409" t="str">
        <f>VLOOKUP($Q$8,A8:O35,12,0)</f>
        <v>ABC</v>
      </c>
      <c r="AC8" s="409">
        <f>VLOOKUP($Q$8,A8:O35,13,0)</f>
        <v>44403</v>
      </c>
      <c r="AD8" s="452" t="str">
        <f>VLOOKUP($Q$8,A8:O35,14,0)</f>
        <v>Land leveling work</v>
      </c>
      <c r="AE8" s="452" t="str">
        <f>VLOOKUP($Q$8,A8:O35,15,0)</f>
        <v>Temple Building</v>
      </c>
    </row>
    <row r="9" spans="1:31" ht="36.950000000000003" customHeight="1" thickBot="1">
      <c r="A9" s="403">
        <v>2</v>
      </c>
      <c r="B9" s="403" t="s">
        <v>306</v>
      </c>
      <c r="C9" s="404"/>
      <c r="D9" s="405" t="s">
        <v>307</v>
      </c>
      <c r="E9" s="404"/>
      <c r="F9" s="410"/>
      <c r="G9" s="410"/>
      <c r="H9" s="410"/>
      <c r="I9" s="410"/>
      <c r="J9" s="404"/>
      <c r="K9" s="411"/>
      <c r="L9" s="411"/>
      <c r="M9" s="411"/>
      <c r="N9" s="412"/>
      <c r="O9" s="407" t="s">
        <v>250</v>
      </c>
      <c r="P9" s="398"/>
    </row>
    <row r="10" spans="1:31" ht="36.950000000000003" customHeight="1" thickBot="1">
      <c r="A10" s="403">
        <v>3</v>
      </c>
      <c r="B10" s="403" t="s">
        <v>308</v>
      </c>
      <c r="C10" s="404"/>
      <c r="D10" s="405" t="s">
        <v>309</v>
      </c>
      <c r="E10" s="404"/>
      <c r="F10" s="410"/>
      <c r="G10" s="410"/>
      <c r="H10" s="410"/>
      <c r="I10" s="411"/>
      <c r="J10" s="404"/>
      <c r="K10" s="411"/>
      <c r="L10" s="411"/>
      <c r="M10" s="411"/>
      <c r="N10" s="412"/>
      <c r="O10" s="407" t="s">
        <v>251</v>
      </c>
      <c r="P10" s="398"/>
      <c r="R10" s="413" t="s">
        <v>250</v>
      </c>
    </row>
    <row r="11" spans="1:31" ht="36.950000000000003" customHeight="1" thickBot="1">
      <c r="A11" s="403">
        <v>4</v>
      </c>
      <c r="B11" s="403" t="s">
        <v>310</v>
      </c>
      <c r="C11" s="404"/>
      <c r="D11" s="405" t="s">
        <v>311</v>
      </c>
      <c r="E11" s="404"/>
      <c r="F11" s="410"/>
      <c r="G11" s="410"/>
      <c r="H11" s="410"/>
      <c r="I11" s="410"/>
      <c r="J11" s="404"/>
      <c r="K11" s="411"/>
      <c r="L11" s="411"/>
      <c r="M11" s="411"/>
      <c r="N11" s="412"/>
      <c r="O11" s="407"/>
      <c r="P11" s="398"/>
      <c r="R11" s="413" t="s">
        <v>251</v>
      </c>
    </row>
    <row r="12" spans="1:31" ht="36.950000000000003" customHeight="1" thickBot="1">
      <c r="A12" s="403">
        <v>5</v>
      </c>
      <c r="B12" s="403" t="s">
        <v>312</v>
      </c>
      <c r="C12" s="404"/>
      <c r="D12" s="405" t="s">
        <v>313</v>
      </c>
      <c r="E12" s="404"/>
      <c r="F12" s="410"/>
      <c r="G12" s="410"/>
      <c r="H12" s="410"/>
      <c r="I12" s="410"/>
      <c r="J12" s="404"/>
      <c r="K12" s="411"/>
      <c r="L12" s="411"/>
      <c r="M12" s="411"/>
      <c r="N12" s="412"/>
      <c r="O12" s="407"/>
      <c r="P12" s="398"/>
      <c r="R12" s="413" t="s">
        <v>252</v>
      </c>
    </row>
    <row r="13" spans="1:31" ht="36.950000000000003" customHeight="1">
      <c r="A13" s="403">
        <v>6</v>
      </c>
      <c r="B13" s="403" t="s">
        <v>314</v>
      </c>
      <c r="C13" s="404"/>
      <c r="D13" s="405" t="s">
        <v>315</v>
      </c>
      <c r="E13" s="404"/>
      <c r="F13" s="410"/>
      <c r="G13" s="410"/>
      <c r="H13" s="410"/>
      <c r="I13" s="410"/>
      <c r="J13" s="404"/>
      <c r="K13" s="411"/>
      <c r="L13" s="411"/>
      <c r="M13" s="411"/>
      <c r="N13" s="412"/>
      <c r="O13" s="407"/>
      <c r="P13" s="398"/>
    </row>
    <row r="14" spans="1:31" ht="36.950000000000003" customHeight="1">
      <c r="A14" s="403">
        <v>7</v>
      </c>
      <c r="B14" s="403" t="s">
        <v>316</v>
      </c>
      <c r="C14" s="404"/>
      <c r="D14" s="405" t="s">
        <v>317</v>
      </c>
      <c r="E14" s="404"/>
      <c r="F14" s="410"/>
      <c r="G14" s="410"/>
      <c r="H14" s="410"/>
      <c r="I14" s="410"/>
      <c r="J14" s="404"/>
      <c r="K14" s="411"/>
      <c r="L14" s="411"/>
      <c r="M14" s="411"/>
      <c r="N14" s="412"/>
      <c r="O14" s="407"/>
      <c r="P14" s="398"/>
      <c r="R14" s="380" t="s">
        <v>260</v>
      </c>
    </row>
    <row r="15" spans="1:31" ht="36.950000000000003" customHeight="1" thickBot="1">
      <c r="A15" s="403">
        <v>8</v>
      </c>
      <c r="B15" s="403" t="s">
        <v>318</v>
      </c>
      <c r="C15" s="404"/>
      <c r="D15" s="405" t="s">
        <v>319</v>
      </c>
      <c r="E15" s="404"/>
      <c r="F15" s="410"/>
      <c r="G15" s="410"/>
      <c r="H15" s="410"/>
      <c r="I15" s="410"/>
      <c r="J15" s="404"/>
      <c r="K15" s="411"/>
      <c r="L15" s="411"/>
      <c r="M15" s="411"/>
      <c r="N15" s="412"/>
      <c r="O15" s="407"/>
      <c r="P15" s="398"/>
      <c r="Q15" s="549"/>
      <c r="R15" s="549"/>
      <c r="S15" s="549"/>
    </row>
    <row r="16" spans="1:31" ht="36.950000000000003" customHeight="1" thickBot="1">
      <c r="A16" s="403">
        <v>9</v>
      </c>
      <c r="B16" s="403" t="s">
        <v>320</v>
      </c>
      <c r="C16" s="404"/>
      <c r="D16" s="405" t="s">
        <v>321</v>
      </c>
      <c r="E16" s="404"/>
      <c r="F16" s="410"/>
      <c r="G16" s="410"/>
      <c r="H16" s="410"/>
      <c r="I16" s="410"/>
      <c r="J16" s="404"/>
      <c r="K16" s="411"/>
      <c r="L16" s="411"/>
      <c r="M16" s="411"/>
      <c r="N16" s="412"/>
      <c r="O16" s="407"/>
      <c r="P16" s="398"/>
      <c r="R16" s="413" t="s">
        <v>253</v>
      </c>
      <c r="S16" s="415" t="s">
        <v>254</v>
      </c>
      <c r="T16" s="416"/>
      <c r="U16" s="416"/>
      <c r="V16" s="417"/>
    </row>
    <row r="17" spans="1:22" ht="36.950000000000003" customHeight="1" thickBot="1">
      <c r="A17" s="403">
        <v>10</v>
      </c>
      <c r="B17" s="403" t="s">
        <v>322</v>
      </c>
      <c r="C17" s="404"/>
      <c r="D17" s="405" t="s">
        <v>323</v>
      </c>
      <c r="E17" s="404"/>
      <c r="F17" s="410"/>
      <c r="G17" s="410"/>
      <c r="H17" s="410"/>
      <c r="I17" s="410"/>
      <c r="J17" s="404"/>
      <c r="K17" s="411"/>
      <c r="L17" s="411"/>
      <c r="M17" s="411"/>
      <c r="N17" s="412"/>
      <c r="O17" s="407"/>
      <c r="P17" s="398"/>
      <c r="R17" s="413" t="s">
        <v>255</v>
      </c>
      <c r="S17" s="415" t="s">
        <v>299</v>
      </c>
      <c r="T17" s="416"/>
      <c r="U17" s="416"/>
      <c r="V17" s="417"/>
    </row>
    <row r="18" spans="1:22" ht="36.950000000000003" customHeight="1" thickBot="1">
      <c r="A18" s="403">
        <v>11</v>
      </c>
      <c r="B18" s="403" t="s">
        <v>324</v>
      </c>
      <c r="C18" s="404"/>
      <c r="D18" s="405" t="s">
        <v>325</v>
      </c>
      <c r="E18" s="404"/>
      <c r="F18" s="410"/>
      <c r="G18" s="410"/>
      <c r="H18" s="410"/>
      <c r="I18" s="410"/>
      <c r="J18" s="404"/>
      <c r="K18" s="411"/>
      <c r="L18" s="411"/>
      <c r="M18" s="411"/>
      <c r="N18" s="412"/>
      <c r="O18" s="407"/>
      <c r="P18" s="398"/>
      <c r="R18" s="413" t="s">
        <v>256</v>
      </c>
      <c r="S18" s="415" t="s">
        <v>298</v>
      </c>
      <c r="T18" s="416"/>
      <c r="U18" s="416"/>
      <c r="V18" s="417"/>
    </row>
    <row r="19" spans="1:22" ht="36.950000000000003" customHeight="1" thickBot="1">
      <c r="A19" s="403">
        <v>12</v>
      </c>
      <c r="B19" s="403" t="s">
        <v>326</v>
      </c>
      <c r="C19" s="404"/>
      <c r="D19" s="405" t="s">
        <v>327</v>
      </c>
      <c r="E19" s="404"/>
      <c r="F19" s="410"/>
      <c r="G19" s="410"/>
      <c r="H19" s="410"/>
      <c r="I19" s="410"/>
      <c r="J19" s="404"/>
      <c r="K19" s="411"/>
      <c r="L19" s="411"/>
      <c r="M19" s="411"/>
      <c r="N19" s="412"/>
      <c r="O19" s="407"/>
      <c r="P19" s="398"/>
      <c r="R19" s="418" t="s">
        <v>210</v>
      </c>
      <c r="S19" s="415" t="s">
        <v>257</v>
      </c>
      <c r="T19" s="416"/>
      <c r="U19" s="416"/>
      <c r="V19" s="417"/>
    </row>
    <row r="20" spans="1:22" ht="36.950000000000003" customHeight="1" thickBot="1">
      <c r="A20" s="403">
        <v>13</v>
      </c>
      <c r="B20" s="403" t="s">
        <v>328</v>
      </c>
      <c r="C20" s="404"/>
      <c r="D20" s="405" t="s">
        <v>329</v>
      </c>
      <c r="E20" s="404"/>
      <c r="F20" s="410"/>
      <c r="G20" s="410"/>
      <c r="H20" s="410"/>
      <c r="I20" s="410"/>
      <c r="J20" s="404"/>
      <c r="K20" s="411"/>
      <c r="L20" s="411"/>
      <c r="M20" s="411"/>
      <c r="N20" s="412"/>
      <c r="O20" s="407"/>
      <c r="P20" s="398"/>
      <c r="R20" s="413" t="s">
        <v>212</v>
      </c>
      <c r="S20" s="415" t="s">
        <v>258</v>
      </c>
      <c r="T20" s="416"/>
      <c r="U20" s="416"/>
      <c r="V20" s="417"/>
    </row>
    <row r="21" spans="1:22" ht="36.950000000000003" customHeight="1">
      <c r="A21" s="403">
        <v>14</v>
      </c>
      <c r="B21" s="403" t="s">
        <v>330</v>
      </c>
      <c r="C21" s="404"/>
      <c r="D21" s="405" t="s">
        <v>331</v>
      </c>
      <c r="E21" s="404"/>
      <c r="F21" s="410"/>
      <c r="G21" s="410"/>
      <c r="H21" s="410"/>
      <c r="I21" s="410"/>
      <c r="J21" s="404"/>
      <c r="K21" s="411"/>
      <c r="L21" s="411"/>
      <c r="M21" s="411"/>
      <c r="N21" s="412"/>
      <c r="O21" s="407"/>
      <c r="P21" s="398"/>
    </row>
    <row r="22" spans="1:22" ht="36.950000000000003" customHeight="1">
      <c r="A22" s="403">
        <v>15</v>
      </c>
      <c r="B22" s="403" t="s">
        <v>332</v>
      </c>
      <c r="C22" s="404"/>
      <c r="D22" s="405" t="s">
        <v>333</v>
      </c>
      <c r="E22" s="404"/>
      <c r="F22" s="410"/>
      <c r="G22" s="410"/>
      <c r="H22" s="410"/>
      <c r="I22" s="410"/>
      <c r="J22" s="404"/>
      <c r="K22" s="411"/>
      <c r="L22" s="411"/>
      <c r="M22" s="411"/>
      <c r="N22" s="412"/>
      <c r="O22" s="407"/>
      <c r="P22" s="398"/>
    </row>
    <row r="23" spans="1:22" ht="36.950000000000003" customHeight="1">
      <c r="A23" s="403">
        <v>16</v>
      </c>
      <c r="B23" s="403" t="s">
        <v>334</v>
      </c>
      <c r="C23" s="404"/>
      <c r="D23" s="405" t="s">
        <v>335</v>
      </c>
      <c r="E23" s="404"/>
      <c r="F23" s="410"/>
      <c r="G23" s="410"/>
      <c r="H23" s="410"/>
      <c r="I23" s="410"/>
      <c r="J23" s="404"/>
      <c r="K23" s="411"/>
      <c r="L23" s="411"/>
      <c r="M23" s="411"/>
      <c r="N23" s="412"/>
      <c r="O23" s="407"/>
      <c r="P23" s="398"/>
    </row>
    <row r="24" spans="1:22" ht="36.950000000000003" customHeight="1">
      <c r="A24" s="403">
        <v>17</v>
      </c>
      <c r="B24" s="403" t="s">
        <v>336</v>
      </c>
      <c r="C24" s="404"/>
      <c r="D24" s="405" t="s">
        <v>337</v>
      </c>
      <c r="E24" s="404"/>
      <c r="F24" s="410"/>
      <c r="G24" s="410"/>
      <c r="H24" s="410"/>
      <c r="I24" s="410"/>
      <c r="J24" s="404"/>
      <c r="K24" s="411"/>
      <c r="L24" s="411"/>
      <c r="M24" s="411"/>
      <c r="N24" s="412"/>
      <c r="O24" s="407"/>
      <c r="P24" s="398"/>
    </row>
    <row r="25" spans="1:22" ht="36.950000000000003" customHeight="1">
      <c r="A25" s="403">
        <v>18</v>
      </c>
      <c r="B25" s="403" t="s">
        <v>338</v>
      </c>
      <c r="C25" s="404"/>
      <c r="D25" s="405" t="s">
        <v>339</v>
      </c>
      <c r="E25" s="404"/>
      <c r="F25" s="410"/>
      <c r="G25" s="410"/>
      <c r="H25" s="410"/>
      <c r="I25" s="410"/>
      <c r="J25" s="404"/>
      <c r="K25" s="411"/>
      <c r="L25" s="411"/>
      <c r="M25" s="411"/>
      <c r="N25" s="412"/>
      <c r="O25" s="407"/>
      <c r="P25" s="398"/>
    </row>
    <row r="26" spans="1:22" ht="36.950000000000003" customHeight="1">
      <c r="A26" s="403">
        <v>19</v>
      </c>
      <c r="B26" s="403" t="s">
        <v>340</v>
      </c>
      <c r="C26" s="404"/>
      <c r="D26" s="405" t="s">
        <v>341</v>
      </c>
      <c r="E26" s="404"/>
      <c r="F26" s="410"/>
      <c r="G26" s="410"/>
      <c r="H26" s="410"/>
      <c r="I26" s="410"/>
      <c r="J26" s="404"/>
      <c r="K26" s="411"/>
      <c r="L26" s="411"/>
      <c r="M26" s="411"/>
      <c r="N26" s="412"/>
      <c r="O26" s="407"/>
      <c r="P26" s="398"/>
    </row>
    <row r="27" spans="1:22" ht="36.950000000000003" customHeight="1">
      <c r="A27" s="403">
        <v>20</v>
      </c>
      <c r="B27" s="403" t="s">
        <v>342</v>
      </c>
      <c r="C27" s="404"/>
      <c r="D27" s="405" t="s">
        <v>343</v>
      </c>
      <c r="E27" s="404"/>
      <c r="F27" s="410"/>
      <c r="G27" s="410"/>
      <c r="H27" s="410"/>
      <c r="I27" s="410"/>
      <c r="J27" s="404"/>
      <c r="K27" s="411"/>
      <c r="L27" s="411"/>
      <c r="M27" s="411"/>
      <c r="N27" s="412"/>
      <c r="O27" s="407"/>
      <c r="P27" s="398"/>
    </row>
    <row r="28" spans="1:22" ht="36.950000000000003" customHeight="1">
      <c r="A28" s="403">
        <v>21</v>
      </c>
      <c r="B28" s="403" t="s">
        <v>344</v>
      </c>
      <c r="C28" s="404"/>
      <c r="D28" s="405" t="s">
        <v>345</v>
      </c>
      <c r="E28" s="404"/>
      <c r="F28" s="410"/>
      <c r="G28" s="410"/>
      <c r="H28" s="410"/>
      <c r="I28" s="410"/>
      <c r="J28" s="404"/>
      <c r="K28" s="411"/>
      <c r="L28" s="411"/>
      <c r="M28" s="411"/>
      <c r="N28" s="412"/>
      <c r="O28" s="407"/>
      <c r="P28" s="398"/>
    </row>
    <row r="29" spans="1:22" ht="36.950000000000003" customHeight="1">
      <c r="A29" s="403">
        <v>22</v>
      </c>
      <c r="B29" s="403" t="s">
        <v>346</v>
      </c>
      <c r="C29" s="404"/>
      <c r="D29" s="405" t="s">
        <v>347</v>
      </c>
      <c r="E29" s="404"/>
      <c r="F29" s="410"/>
      <c r="G29" s="410"/>
      <c r="H29" s="410"/>
      <c r="I29" s="410"/>
      <c r="J29" s="404"/>
      <c r="K29" s="411"/>
      <c r="L29" s="411"/>
      <c r="M29" s="411"/>
      <c r="N29" s="412"/>
      <c r="O29" s="407"/>
      <c r="P29" s="398"/>
    </row>
    <row r="30" spans="1:22" ht="36.950000000000003" customHeight="1">
      <c r="A30" s="403">
        <v>23</v>
      </c>
      <c r="B30" s="403" t="s">
        <v>348</v>
      </c>
      <c r="C30" s="404"/>
      <c r="D30" s="405" t="s">
        <v>349</v>
      </c>
      <c r="E30" s="404"/>
      <c r="F30" s="410"/>
      <c r="G30" s="410"/>
      <c r="H30" s="410"/>
      <c r="I30" s="410"/>
      <c r="J30" s="404"/>
      <c r="K30" s="411"/>
      <c r="L30" s="411"/>
      <c r="M30" s="411"/>
      <c r="N30" s="412"/>
      <c r="O30" s="407"/>
      <c r="P30" s="398"/>
    </row>
    <row r="31" spans="1:22" ht="36.950000000000003" customHeight="1">
      <c r="A31" s="419">
        <v>24</v>
      </c>
      <c r="B31" s="419" t="s">
        <v>350</v>
      </c>
      <c r="C31" s="420"/>
      <c r="D31" s="421" t="s">
        <v>351</v>
      </c>
      <c r="E31" s="420"/>
      <c r="F31" s="422"/>
      <c r="G31" s="422"/>
      <c r="H31" s="422"/>
      <c r="I31" s="422"/>
      <c r="J31" s="420"/>
      <c r="K31" s="423"/>
      <c r="L31" s="423"/>
      <c r="M31" s="423"/>
      <c r="N31" s="424"/>
      <c r="O31" s="425"/>
      <c r="P31" s="398"/>
    </row>
    <row r="32" spans="1:22" ht="36.950000000000003" customHeight="1">
      <c r="A32" s="471"/>
      <c r="B32" s="471"/>
      <c r="C32" s="472"/>
      <c r="D32" s="473"/>
      <c r="E32" s="472"/>
      <c r="F32" s="474"/>
      <c r="G32" s="474"/>
      <c r="H32" s="474"/>
      <c r="I32" s="474"/>
      <c r="J32" s="472"/>
      <c r="K32" s="475"/>
      <c r="L32" s="475"/>
      <c r="M32" s="475"/>
      <c r="N32" s="476"/>
      <c r="O32" s="477"/>
      <c r="P32" s="398"/>
    </row>
    <row r="33" spans="1:16" ht="36.950000000000003" customHeight="1">
      <c r="A33" s="478"/>
      <c r="B33" s="478"/>
      <c r="C33" s="479"/>
      <c r="D33" s="480"/>
      <c r="E33" s="479"/>
      <c r="F33" s="481"/>
      <c r="G33" s="481"/>
      <c r="H33" s="481"/>
      <c r="I33" s="481"/>
      <c r="J33" s="479"/>
      <c r="K33" s="482"/>
      <c r="L33" s="482"/>
      <c r="M33" s="482"/>
      <c r="N33" s="483"/>
      <c r="O33" s="429"/>
      <c r="P33" s="398"/>
    </row>
    <row r="34" spans="1:16" ht="36.950000000000003" customHeight="1">
      <c r="A34" s="478"/>
      <c r="B34" s="478"/>
      <c r="C34" s="479"/>
      <c r="D34" s="480"/>
      <c r="E34" s="479"/>
      <c r="F34" s="481"/>
      <c r="G34" s="481"/>
      <c r="H34" s="481"/>
      <c r="I34" s="481"/>
      <c r="J34" s="479"/>
      <c r="K34" s="482"/>
      <c r="L34" s="482"/>
      <c r="M34" s="482"/>
      <c r="N34" s="483"/>
      <c r="O34" s="429"/>
      <c r="P34" s="398"/>
    </row>
    <row r="35" spans="1:16" ht="36.950000000000003" customHeight="1">
      <c r="A35" s="478"/>
      <c r="B35" s="478"/>
      <c r="C35" s="479"/>
      <c r="D35" s="480"/>
      <c r="E35" s="479"/>
      <c r="F35" s="481"/>
      <c r="G35" s="481"/>
      <c r="H35" s="481"/>
      <c r="I35" s="481"/>
      <c r="J35" s="479"/>
      <c r="K35" s="482"/>
      <c r="L35" s="482"/>
      <c r="M35" s="482"/>
      <c r="N35" s="483"/>
      <c r="O35" s="429"/>
      <c r="P35" s="398"/>
    </row>
    <row r="36" spans="1:16" ht="39.950000000000003" customHeight="1">
      <c r="A36" s="426"/>
      <c r="B36" s="426"/>
      <c r="C36" s="427"/>
      <c r="D36" s="427"/>
      <c r="E36" s="427"/>
      <c r="F36" s="428"/>
      <c r="G36" s="428"/>
      <c r="H36" s="428"/>
      <c r="I36" s="428"/>
      <c r="J36" s="428"/>
      <c r="K36" s="428"/>
      <c r="L36" s="428"/>
      <c r="M36" s="428"/>
      <c r="N36" s="429"/>
      <c r="O36" s="429"/>
      <c r="P36" s="398"/>
    </row>
    <row r="37" spans="1:16" ht="39.950000000000003" customHeight="1">
      <c r="A37" s="426"/>
      <c r="B37" s="426"/>
      <c r="C37" s="427"/>
      <c r="D37" s="427"/>
      <c r="E37" s="427"/>
      <c r="F37" s="428"/>
      <c r="G37" s="428"/>
      <c r="H37" s="428"/>
      <c r="I37" s="428"/>
      <c r="J37" s="428"/>
      <c r="K37" s="428"/>
      <c r="L37" s="428"/>
      <c r="M37" s="428"/>
      <c r="N37" s="429"/>
      <c r="O37" s="429"/>
      <c r="P37" s="398"/>
    </row>
    <row r="38" spans="1:16" ht="39.950000000000003" customHeight="1">
      <c r="A38" s="426"/>
      <c r="B38" s="426"/>
      <c r="C38" s="427"/>
      <c r="D38" s="427"/>
      <c r="E38" s="427"/>
      <c r="F38" s="428"/>
      <c r="G38" s="428"/>
      <c r="H38" s="428"/>
      <c r="I38" s="428"/>
      <c r="J38" s="428"/>
      <c r="K38" s="428"/>
      <c r="L38" s="428"/>
      <c r="M38" s="428"/>
      <c r="N38" s="429"/>
      <c r="O38" s="429"/>
      <c r="P38" s="398"/>
    </row>
    <row r="39" spans="1:16" ht="39.950000000000003" customHeight="1">
      <c r="A39" s="426"/>
      <c r="B39" s="426"/>
      <c r="C39" s="427"/>
      <c r="D39" s="427"/>
      <c r="E39" s="427"/>
      <c r="F39" s="428"/>
      <c r="G39" s="428"/>
      <c r="H39" s="428"/>
      <c r="I39" s="428"/>
      <c r="J39" s="428"/>
      <c r="K39" s="428"/>
      <c r="L39" s="428"/>
      <c r="M39" s="428"/>
      <c r="N39" s="429"/>
      <c r="O39" s="429"/>
      <c r="P39" s="398"/>
    </row>
    <row r="40" spans="1:16" ht="39.950000000000003" customHeight="1">
      <c r="A40" s="426"/>
      <c r="B40" s="426"/>
      <c r="C40" s="427"/>
      <c r="D40" s="427"/>
      <c r="E40" s="427"/>
      <c r="F40" s="428"/>
      <c r="G40" s="428"/>
      <c r="H40" s="428"/>
      <c r="I40" s="428"/>
      <c r="J40" s="428"/>
      <c r="K40" s="428"/>
      <c r="L40" s="428"/>
      <c r="M40" s="428"/>
      <c r="N40" s="429"/>
      <c r="O40" s="429"/>
      <c r="P40" s="398"/>
    </row>
    <row r="41" spans="1:16" ht="39.950000000000003" customHeight="1">
      <c r="A41" s="426"/>
      <c r="B41" s="426"/>
      <c r="C41" s="427"/>
      <c r="D41" s="427"/>
      <c r="E41" s="427"/>
      <c r="F41" s="428"/>
      <c r="G41" s="428"/>
      <c r="H41" s="428"/>
      <c r="I41" s="428"/>
      <c r="J41" s="428"/>
      <c r="K41" s="428"/>
      <c r="L41" s="428"/>
      <c r="M41" s="428"/>
      <c r="N41" s="429"/>
      <c r="O41" s="429"/>
      <c r="P41" s="398"/>
    </row>
    <row r="42" spans="1:16" ht="39.950000000000003" customHeight="1">
      <c r="A42" s="426"/>
      <c r="B42" s="426"/>
      <c r="C42" s="427"/>
      <c r="D42" s="427"/>
      <c r="E42" s="427"/>
      <c r="F42" s="428"/>
      <c r="G42" s="428"/>
      <c r="H42" s="428"/>
      <c r="I42" s="428"/>
      <c r="J42" s="428"/>
      <c r="K42" s="428"/>
      <c r="L42" s="428"/>
      <c r="M42" s="428"/>
      <c r="N42" s="429"/>
      <c r="O42" s="429"/>
      <c r="P42" s="398"/>
    </row>
    <row r="43" spans="1:16" ht="39.950000000000003" customHeight="1">
      <c r="A43" s="426"/>
      <c r="B43" s="426"/>
      <c r="C43" s="427"/>
      <c r="D43" s="427"/>
      <c r="E43" s="427"/>
      <c r="F43" s="428"/>
      <c r="G43" s="428"/>
      <c r="H43" s="428"/>
      <c r="I43" s="428"/>
      <c r="J43" s="428"/>
      <c r="K43" s="428"/>
      <c r="L43" s="428"/>
      <c r="M43" s="428"/>
      <c r="N43" s="429"/>
      <c r="O43" s="429"/>
      <c r="P43" s="398"/>
    </row>
    <row r="44" spans="1:16" ht="39.950000000000003" customHeight="1">
      <c r="A44" s="426"/>
      <c r="B44" s="426"/>
      <c r="C44" s="427"/>
      <c r="D44" s="427"/>
      <c r="E44" s="427"/>
      <c r="F44" s="428"/>
      <c r="G44" s="428"/>
      <c r="H44" s="428"/>
      <c r="I44" s="428"/>
      <c r="J44" s="428"/>
      <c r="K44" s="428"/>
      <c r="L44" s="428"/>
      <c r="M44" s="428"/>
      <c r="N44" s="429"/>
      <c r="O44" s="429"/>
      <c r="P44" s="398"/>
    </row>
    <row r="45" spans="1:16" ht="39.950000000000003" customHeight="1">
      <c r="A45" s="426"/>
      <c r="B45" s="426"/>
      <c r="C45" s="427"/>
      <c r="D45" s="427"/>
      <c r="E45" s="427"/>
      <c r="F45" s="428"/>
      <c r="G45" s="428"/>
      <c r="H45" s="428"/>
      <c r="I45" s="428"/>
      <c r="J45" s="428"/>
      <c r="K45" s="428"/>
      <c r="L45" s="428"/>
      <c r="M45" s="428"/>
      <c r="N45" s="429"/>
      <c r="O45" s="429"/>
      <c r="P45" s="398"/>
    </row>
    <row r="46" spans="1:16" ht="39.950000000000003" customHeight="1">
      <c r="A46" s="426"/>
      <c r="B46" s="426"/>
      <c r="C46" s="427"/>
      <c r="D46" s="427"/>
      <c r="E46" s="427"/>
      <c r="F46" s="428"/>
      <c r="G46" s="428"/>
      <c r="H46" s="428"/>
      <c r="I46" s="428"/>
      <c r="J46" s="428"/>
      <c r="K46" s="428"/>
      <c r="L46" s="428"/>
      <c r="M46" s="428"/>
      <c r="N46" s="429"/>
      <c r="O46" s="429"/>
      <c r="P46" s="398"/>
    </row>
    <row r="47" spans="1:16" ht="39.950000000000003" customHeight="1">
      <c r="A47" s="426"/>
      <c r="B47" s="426"/>
      <c r="C47" s="427"/>
      <c r="D47" s="427"/>
      <c r="E47" s="427"/>
      <c r="F47" s="428"/>
      <c r="G47" s="428"/>
      <c r="H47" s="428"/>
      <c r="I47" s="428"/>
      <c r="J47" s="428"/>
      <c r="K47" s="428"/>
      <c r="L47" s="428"/>
      <c r="M47" s="428"/>
      <c r="N47" s="429"/>
      <c r="O47" s="429"/>
      <c r="P47" s="398"/>
    </row>
    <row r="48" spans="1:16" ht="39.950000000000003" customHeight="1">
      <c r="A48" s="426"/>
      <c r="B48" s="426"/>
      <c r="C48" s="427"/>
      <c r="D48" s="427"/>
      <c r="E48" s="427"/>
      <c r="F48" s="428"/>
      <c r="G48" s="428"/>
      <c r="H48" s="428"/>
      <c r="I48" s="428"/>
      <c r="J48" s="428"/>
      <c r="K48" s="428"/>
      <c r="L48" s="428"/>
      <c r="M48" s="428"/>
      <c r="N48" s="429"/>
      <c r="O48" s="429"/>
      <c r="P48" s="398"/>
    </row>
    <row r="49" spans="1:16" ht="39.950000000000003" customHeight="1">
      <c r="A49" s="426"/>
      <c r="B49" s="426"/>
      <c r="C49" s="427"/>
      <c r="D49" s="427"/>
      <c r="E49" s="427"/>
      <c r="F49" s="428"/>
      <c r="G49" s="428"/>
      <c r="H49" s="428"/>
      <c r="I49" s="428"/>
      <c r="J49" s="428"/>
      <c r="K49" s="428"/>
      <c r="L49" s="428"/>
      <c r="M49" s="428"/>
      <c r="N49" s="429"/>
      <c r="O49" s="429"/>
      <c r="P49" s="398"/>
    </row>
    <row r="50" spans="1:16" ht="39.950000000000003" customHeight="1">
      <c r="A50" s="426"/>
      <c r="B50" s="426"/>
      <c r="C50" s="427"/>
      <c r="D50" s="427"/>
      <c r="E50" s="427"/>
      <c r="F50" s="428"/>
      <c r="G50" s="428"/>
      <c r="H50" s="428"/>
      <c r="I50" s="428"/>
      <c r="J50" s="428"/>
      <c r="K50" s="428"/>
      <c r="L50" s="428"/>
      <c r="M50" s="428"/>
      <c r="N50" s="429"/>
      <c r="O50" s="429"/>
      <c r="P50" s="398"/>
    </row>
    <row r="51" spans="1:16" ht="39.950000000000003" customHeight="1">
      <c r="A51" s="426"/>
      <c r="B51" s="426"/>
      <c r="C51" s="427"/>
      <c r="D51" s="427"/>
      <c r="E51" s="427"/>
      <c r="F51" s="428"/>
      <c r="G51" s="428"/>
      <c r="H51" s="428"/>
      <c r="I51" s="428"/>
      <c r="J51" s="428"/>
      <c r="K51" s="428"/>
      <c r="L51" s="428"/>
      <c r="M51" s="428"/>
      <c r="N51" s="429"/>
      <c r="O51" s="429"/>
      <c r="P51" s="398"/>
    </row>
    <row r="52" spans="1:16" ht="39.950000000000003" customHeight="1">
      <c r="A52" s="426"/>
      <c r="B52" s="426"/>
      <c r="C52" s="427"/>
      <c r="D52" s="427"/>
      <c r="E52" s="427"/>
      <c r="F52" s="428"/>
      <c r="G52" s="428"/>
      <c r="H52" s="428"/>
      <c r="I52" s="428"/>
      <c r="J52" s="428"/>
      <c r="K52" s="428"/>
      <c r="L52" s="428"/>
      <c r="M52" s="428"/>
      <c r="N52" s="429"/>
      <c r="O52" s="429"/>
      <c r="P52" s="398"/>
    </row>
    <row r="53" spans="1:16" ht="39.950000000000003" customHeight="1">
      <c r="A53" s="426"/>
      <c r="B53" s="426"/>
      <c r="C53" s="427"/>
      <c r="D53" s="427"/>
      <c r="E53" s="427"/>
      <c r="F53" s="428"/>
      <c r="G53" s="428"/>
      <c r="H53" s="428"/>
      <c r="I53" s="428"/>
      <c r="J53" s="428"/>
      <c r="K53" s="428"/>
      <c r="L53" s="428"/>
      <c r="M53" s="428"/>
      <c r="N53" s="429"/>
      <c r="O53" s="429"/>
      <c r="P53" s="398"/>
    </row>
    <row r="54" spans="1:16" ht="39.950000000000003" customHeight="1">
      <c r="A54" s="426"/>
      <c r="B54" s="426"/>
      <c r="C54" s="427"/>
      <c r="D54" s="427"/>
      <c r="E54" s="427"/>
      <c r="F54" s="428"/>
      <c r="G54" s="428"/>
      <c r="H54" s="428"/>
      <c r="I54" s="428"/>
      <c r="J54" s="428"/>
      <c r="K54" s="428"/>
      <c r="L54" s="428"/>
      <c r="M54" s="428"/>
      <c r="N54" s="429"/>
      <c r="O54" s="429"/>
      <c r="P54" s="398"/>
    </row>
    <row r="55" spans="1:16" ht="39.950000000000003" customHeight="1">
      <c r="A55" s="426"/>
      <c r="B55" s="426"/>
      <c r="C55" s="427"/>
      <c r="D55" s="427"/>
      <c r="E55" s="427"/>
      <c r="F55" s="428"/>
      <c r="G55" s="428"/>
      <c r="H55" s="428"/>
      <c r="I55" s="428"/>
      <c r="J55" s="428"/>
      <c r="K55" s="428"/>
      <c r="L55" s="428"/>
      <c r="M55" s="428"/>
      <c r="N55" s="429"/>
      <c r="O55" s="429"/>
      <c r="P55" s="398"/>
    </row>
    <row r="56" spans="1:16" ht="39.950000000000003" customHeight="1">
      <c r="A56" s="426"/>
      <c r="B56" s="426"/>
      <c r="C56" s="427"/>
      <c r="D56" s="427"/>
      <c r="E56" s="427"/>
      <c r="F56" s="428"/>
      <c r="G56" s="428"/>
      <c r="H56" s="428"/>
      <c r="I56" s="428"/>
      <c r="J56" s="428"/>
      <c r="K56" s="428"/>
      <c r="L56" s="428"/>
      <c r="M56" s="428"/>
      <c r="N56" s="429"/>
      <c r="O56" s="429"/>
      <c r="P56" s="398"/>
    </row>
    <row r="57" spans="1:16" ht="39.950000000000003" customHeight="1">
      <c r="A57" s="426"/>
      <c r="B57" s="426"/>
      <c r="C57" s="427"/>
      <c r="D57" s="427"/>
      <c r="E57" s="427"/>
      <c r="F57" s="428"/>
      <c r="G57" s="428"/>
      <c r="H57" s="428"/>
      <c r="I57" s="428"/>
      <c r="J57" s="428"/>
      <c r="K57" s="428"/>
      <c r="L57" s="428"/>
      <c r="M57" s="428"/>
      <c r="N57" s="429"/>
      <c r="O57" s="429"/>
      <c r="P57" s="398"/>
    </row>
    <row r="58" spans="1:16" ht="39.950000000000003" customHeight="1">
      <c r="A58" s="426"/>
      <c r="B58" s="426"/>
      <c r="C58" s="427"/>
      <c r="D58" s="427"/>
      <c r="E58" s="427"/>
      <c r="F58" s="428"/>
      <c r="G58" s="428"/>
      <c r="H58" s="428"/>
      <c r="I58" s="428"/>
      <c r="J58" s="428"/>
      <c r="K58" s="428"/>
      <c r="L58" s="428"/>
      <c r="M58" s="428"/>
      <c r="N58" s="429"/>
      <c r="O58" s="429"/>
      <c r="P58" s="398"/>
    </row>
    <row r="59" spans="1:16" ht="39.950000000000003" customHeight="1">
      <c r="A59" s="426"/>
      <c r="B59" s="426"/>
      <c r="C59" s="427"/>
      <c r="D59" s="427"/>
      <c r="E59" s="427"/>
      <c r="F59" s="428"/>
      <c r="G59" s="428"/>
      <c r="H59" s="428"/>
      <c r="I59" s="428"/>
      <c r="J59" s="428"/>
      <c r="K59" s="428"/>
      <c r="L59" s="428"/>
      <c r="M59" s="428"/>
      <c r="N59" s="429"/>
      <c r="O59" s="429"/>
      <c r="P59" s="398"/>
    </row>
    <row r="60" spans="1:16" ht="39.950000000000003" customHeight="1">
      <c r="A60" s="430"/>
      <c r="B60" s="430"/>
      <c r="C60" s="431"/>
      <c r="D60" s="431"/>
      <c r="E60" s="431"/>
      <c r="F60" s="432"/>
      <c r="G60" s="432"/>
      <c r="H60" s="432"/>
      <c r="I60" s="432"/>
      <c r="J60" s="432"/>
      <c r="K60" s="432"/>
      <c r="L60" s="432"/>
      <c r="M60" s="432"/>
      <c r="N60" s="433"/>
      <c r="O60" s="433"/>
      <c r="P60" s="398"/>
    </row>
    <row r="63" spans="1:16" ht="24.95" customHeight="1">
      <c r="A63" s="434"/>
      <c r="C63" s="435"/>
      <c r="D63" s="435"/>
      <c r="E63" s="435"/>
    </row>
    <row r="64" spans="1:16" ht="24.95" customHeight="1">
      <c r="C64" s="435"/>
      <c r="D64" s="435"/>
      <c r="E64" s="435"/>
    </row>
    <row r="65" spans="3:15" ht="24.95" customHeight="1">
      <c r="C65" s="435"/>
      <c r="D65" s="435"/>
      <c r="E65" s="435"/>
      <c r="F65" s="550"/>
      <c r="G65" s="550"/>
      <c r="H65" s="550"/>
      <c r="I65" s="550"/>
      <c r="J65" s="550"/>
      <c r="K65" s="550"/>
      <c r="L65" s="550"/>
      <c r="M65" s="550"/>
      <c r="N65" s="550"/>
      <c r="O65" s="436"/>
    </row>
    <row r="66" spans="3:15" ht="24.95" customHeight="1">
      <c r="C66" s="435"/>
      <c r="D66" s="435"/>
      <c r="E66" s="435"/>
    </row>
  </sheetData>
  <autoFilter ref="A6:O60" xr:uid="{00000000-0009-0000-0000-000000000000}"/>
  <mergeCells count="5">
    <mergeCell ref="A4:E4"/>
    <mergeCell ref="F4:O4"/>
    <mergeCell ref="A7:O7"/>
    <mergeCell ref="Q15:S15"/>
    <mergeCell ref="F65:N65"/>
  </mergeCells>
  <dataValidations disablePrompts="1" count="1">
    <dataValidation type="list" allowBlank="1" showInputMessage="1" showErrorMessage="1" sqref="O8:O35" xr:uid="{00000000-0002-0000-0000-000000000000}">
      <formula1>$R$10:$R$12</formula1>
    </dataValidation>
  </dataValidations>
  <printOptions horizontalCentered="1"/>
  <pageMargins left="0.39370078740157483" right="0.39370078740157483" top="0.78740157480314965" bottom="0.39370078740157483" header="0.31496062992125984" footer="0.31496062992125984"/>
  <pageSetup paperSize="9" scale="50" fitToHeight="0" orientation="landscape" r:id="rId1"/>
  <headerFooter>
    <oddFooter>&amp;R&amp;".VnArial,Regular"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showGridLines="0" view="pageBreakPreview" zoomScaleNormal="100" zoomScaleSheetLayoutView="100" workbookViewId="0">
      <selection activeCell="I16" sqref="I16"/>
    </sheetView>
  </sheetViews>
  <sheetFormatPr defaultRowHeight="13.9"/>
  <cols>
    <col min="1" max="1" width="2.6640625" style="5" customWidth="1"/>
    <col min="2" max="4" width="10.6640625" style="5" customWidth="1"/>
    <col min="5" max="5" width="1.6640625" style="5" customWidth="1"/>
    <col min="6" max="6" width="5.6640625" style="5" customWidth="1"/>
    <col min="7" max="7" width="1.6640625" style="5" customWidth="1"/>
    <col min="8" max="10" width="5.6640625" style="5" customWidth="1"/>
    <col min="11" max="11" width="10.6640625" style="5" customWidth="1"/>
    <col min="12" max="15" width="4.6640625" style="5" customWidth="1"/>
    <col min="16" max="16" width="4.6640625" customWidth="1"/>
    <col min="17" max="18" width="5.6640625" customWidth="1"/>
  </cols>
  <sheetData>
    <row r="1" spans="1:18" ht="16.5" customHeight="1">
      <c r="A1" s="551" t="s">
        <v>0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</row>
    <row r="2" spans="1:18" ht="16.5" customHeight="1">
      <c r="A2" s="551" t="s">
        <v>1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</row>
    <row r="3" spans="1:18" ht="15.7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2"/>
      <c r="Q3" s="22"/>
      <c r="R3" s="22"/>
    </row>
    <row r="4" spans="1:18" ht="15.75">
      <c r="A4" s="307"/>
      <c r="B4" s="307"/>
      <c r="C4" s="307"/>
      <c r="D4" s="308"/>
      <c r="E4" s="308"/>
      <c r="F4" s="308"/>
      <c r="G4" s="308"/>
      <c r="H4" s="309"/>
      <c r="I4" s="310"/>
      <c r="J4" s="310"/>
      <c r="K4" s="310"/>
      <c r="L4" s="310"/>
      <c r="M4" s="310"/>
      <c r="N4" s="552">
        <f>'List of inspection '!S8</f>
        <v>44402</v>
      </c>
      <c r="O4" s="552"/>
      <c r="P4" s="552"/>
      <c r="Q4" s="552"/>
      <c r="R4" s="552"/>
    </row>
    <row r="5" spans="1:18" ht="15.75">
      <c r="A5" s="3"/>
      <c r="B5" s="3"/>
      <c r="C5" s="3"/>
      <c r="D5" s="4"/>
      <c r="E5" s="4"/>
      <c r="F5" s="4"/>
      <c r="G5" s="4"/>
      <c r="H5" s="4"/>
      <c r="I5" s="4"/>
      <c r="J5" s="4"/>
      <c r="K5" s="4"/>
      <c r="L5" s="6"/>
      <c r="M5" s="6"/>
      <c r="N5" s="6"/>
      <c r="O5" s="6"/>
    </row>
    <row r="6" spans="1:18" ht="15" customHeight="1">
      <c r="A6" s="553" t="str">
        <f>"DOCUMENT CODE: "&amp;'List of inspection '!R8</f>
        <v>DOCUMENT CODE: PPCT-INR-LL-01</v>
      </c>
      <c r="B6" s="553"/>
      <c r="C6" s="553"/>
      <c r="D6" s="553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</row>
    <row r="7" spans="1:18" ht="15" customHeight="1">
      <c r="A7" s="554" t="s">
        <v>2</v>
      </c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554"/>
      <c r="R7" s="554"/>
    </row>
    <row r="8" spans="1:18">
      <c r="A8" s="311"/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3"/>
      <c r="Q8" s="313"/>
      <c r="R8" s="313"/>
    </row>
    <row r="9" spans="1:18">
      <c r="A9" s="32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22"/>
      <c r="Q9" s="22"/>
      <c r="R9" s="22"/>
    </row>
    <row r="10" spans="1:18" ht="15.75">
      <c r="A10" s="3"/>
      <c r="B10" s="8"/>
      <c r="C10" s="8"/>
      <c r="D10" s="8" t="s">
        <v>3</v>
      </c>
      <c r="E10" s="8" t="s">
        <v>38</v>
      </c>
      <c r="F10" s="8" t="str">
        <f>'List of inspection '!S19</f>
        <v>Phnom Penh Cambodia Temple</v>
      </c>
      <c r="G10" s="8"/>
      <c r="H10" s="8"/>
      <c r="I10" s="8"/>
      <c r="J10" s="8"/>
      <c r="K10" s="8"/>
      <c r="L10" s="8"/>
      <c r="M10" s="8"/>
      <c r="N10" s="8"/>
      <c r="O10" s="8"/>
    </row>
    <row r="11" spans="1:18" ht="15.75">
      <c r="A11" s="3"/>
      <c r="B11" s="8"/>
      <c r="C11" s="8"/>
      <c r="D11" s="8" t="s">
        <v>4</v>
      </c>
      <c r="E11" s="8" t="s">
        <v>38</v>
      </c>
      <c r="F11" s="9" t="str">
        <f>'List of inspection '!AE8</f>
        <v>Temple Building</v>
      </c>
      <c r="G11" s="9"/>
      <c r="H11" s="8"/>
      <c r="I11" s="8"/>
      <c r="J11" s="8"/>
      <c r="K11" s="8"/>
      <c r="L11" s="8"/>
      <c r="M11" s="8"/>
      <c r="N11" s="8"/>
      <c r="O11" s="8"/>
    </row>
    <row r="12" spans="1:18" ht="15.75">
      <c r="A12" s="3"/>
      <c r="B12" s="8"/>
      <c r="C12" s="8"/>
      <c r="D12" s="10" t="s">
        <v>5</v>
      </c>
      <c r="E12" s="10" t="s">
        <v>38</v>
      </c>
      <c r="F12" s="10" t="str">
        <f>'List of inspection '!AD8</f>
        <v>Land leveling work</v>
      </c>
      <c r="G12" s="10"/>
      <c r="H12" s="11"/>
      <c r="I12" s="11"/>
      <c r="J12" s="8"/>
      <c r="K12" s="11"/>
      <c r="L12" s="11"/>
      <c r="M12" s="11"/>
      <c r="N12" s="11"/>
      <c r="O12" s="11"/>
    </row>
    <row r="13" spans="1:18" ht="15.75">
      <c r="A13" s="3"/>
      <c r="B13" s="8"/>
      <c r="C13" s="8"/>
      <c r="D13" s="10" t="s">
        <v>212</v>
      </c>
      <c r="E13" s="10" t="s">
        <v>38</v>
      </c>
      <c r="F13" s="12" t="str">
        <f>'List of inspection '!S20</f>
        <v>Russian Boulevard, Phnom Penh, Cambodia</v>
      </c>
      <c r="G13" s="12"/>
      <c r="H13" s="13"/>
      <c r="I13" s="13"/>
      <c r="J13" s="8"/>
      <c r="K13" s="13"/>
      <c r="L13" s="13"/>
      <c r="M13" s="13"/>
      <c r="N13" s="13"/>
      <c r="O13" s="13"/>
    </row>
    <row r="14" spans="1:18" ht="15.75">
      <c r="A14" s="3"/>
      <c r="B14" s="8"/>
      <c r="C14" s="8"/>
      <c r="D14" s="10"/>
      <c r="E14" s="10"/>
      <c r="F14" s="12"/>
      <c r="G14" s="12"/>
      <c r="H14" s="13"/>
      <c r="I14" s="13"/>
      <c r="J14" s="8"/>
      <c r="K14" s="13"/>
      <c r="L14" s="13"/>
      <c r="M14" s="13"/>
      <c r="N14" s="13"/>
      <c r="O14" s="13"/>
    </row>
    <row r="15" spans="1:18" ht="20.100000000000001" customHeight="1">
      <c r="A15" s="14"/>
      <c r="B15" s="15" t="s">
        <v>6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</row>
    <row r="16" spans="1:18" ht="20.100000000000001" customHeight="1">
      <c r="A16" s="14"/>
      <c r="B16" s="15" t="str">
        <f>"We are contractor have been finished construction works included internal inspection for "&amp; F12</f>
        <v>We are contractor have been finished construction works included internal inspection for Land leveling work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0"/>
      <c r="P16" s="22"/>
      <c r="Q16" s="22"/>
    </row>
    <row r="17" spans="1:18" ht="20.100000000000001" customHeight="1">
      <c r="A17" s="14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18"/>
      <c r="R17" s="18"/>
    </row>
    <row r="18" spans="1:18" ht="20.100000000000001" customHeight="1">
      <c r="A18" s="14"/>
      <c r="B18" s="15" t="s">
        <v>295</v>
      </c>
      <c r="C18" s="16"/>
      <c r="D18" s="20"/>
      <c r="E18" s="20"/>
      <c r="F18" s="21" t="s">
        <v>294</v>
      </c>
      <c r="G18" s="21"/>
      <c r="I18" s="20"/>
      <c r="J18" s="20"/>
      <c r="K18" s="20"/>
      <c r="L18" s="20"/>
      <c r="M18" s="20"/>
      <c r="N18" s="20"/>
      <c r="O18" s="20"/>
      <c r="P18" s="22"/>
      <c r="Q18" s="22"/>
    </row>
    <row r="19" spans="1:18" ht="20.100000000000001" customHeight="1">
      <c r="A19" s="14"/>
      <c r="B19" s="15" t="s">
        <v>293</v>
      </c>
      <c r="C19" s="16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2"/>
      <c r="Q19" s="22"/>
    </row>
    <row r="20" spans="1:18" ht="15.75">
      <c r="A20" s="14"/>
      <c r="B20" s="15"/>
      <c r="C20" s="16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2"/>
      <c r="Q20" s="22"/>
    </row>
    <row r="21" spans="1:18" ht="20.100000000000001" customHeight="1">
      <c r="A21" s="23"/>
      <c r="B21" s="24" t="s">
        <v>7</v>
      </c>
      <c r="C21" s="25"/>
      <c r="D21" s="556" t="str">
        <f>"Inspection construction works of "&amp;'List of inspection '!V8</f>
        <v>Inspection construction works of Land Area 1 - Layer 1</v>
      </c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</row>
    <row r="22" spans="1:18" ht="20.100000000000001" customHeight="1">
      <c r="A22" s="23"/>
      <c r="B22" s="24"/>
      <c r="C22" s="25"/>
      <c r="D22" s="26" t="s">
        <v>209</v>
      </c>
      <c r="E22" s="26" t="s">
        <v>38</v>
      </c>
      <c r="F22" s="556" t="str">
        <f>'List of inspection '!W8</f>
        <v>Axis: B; Ba; C; D; Da - 9; 8</v>
      </c>
      <c r="G22" s="556"/>
      <c r="H22" s="556"/>
      <c r="I22" s="556"/>
      <c r="J22" s="556"/>
      <c r="K22" s="556"/>
      <c r="L22" s="556"/>
      <c r="M22" s="556"/>
      <c r="N22" s="556"/>
      <c r="O22" s="556"/>
      <c r="P22" s="556"/>
      <c r="Q22" s="556"/>
      <c r="R22" s="556"/>
    </row>
    <row r="23" spans="1:18" ht="20.100000000000001" customHeight="1">
      <c r="A23" s="23"/>
      <c r="B23" s="24"/>
      <c r="C23" s="25"/>
      <c r="D23" s="26"/>
      <c r="E23" s="26"/>
      <c r="F23" s="559" t="str">
        <f>CONCATENATE(F10," ","Project"," - ",F13)</f>
        <v>Phnom Penh Cambodia Temple Project - Russian Boulevard, Phnom Penh, Cambodia</v>
      </c>
      <c r="G23" s="559"/>
      <c r="H23" s="559"/>
      <c r="I23" s="559"/>
      <c r="J23" s="559"/>
      <c r="K23" s="559"/>
      <c r="L23" s="559"/>
      <c r="M23" s="559"/>
      <c r="N23" s="559"/>
      <c r="O23" s="559"/>
      <c r="P23" s="559"/>
      <c r="Q23" s="559"/>
      <c r="R23" s="559"/>
    </row>
    <row r="24" spans="1:18" ht="20.100000000000001" customHeight="1">
      <c r="A24" s="4"/>
      <c r="B24" s="24" t="s">
        <v>8</v>
      </c>
      <c r="C24" s="2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12"/>
      <c r="O24" s="12"/>
      <c r="P24" s="27"/>
      <c r="Q24" s="27"/>
      <c r="R24" s="27"/>
    </row>
    <row r="25" spans="1:18" ht="20.100000000000001" customHeight="1">
      <c r="A25" s="23"/>
      <c r="B25" s="29" t="s">
        <v>9</v>
      </c>
      <c r="C25" s="29"/>
      <c r="D25" s="12" t="s">
        <v>10</v>
      </c>
      <c r="E25" s="12" t="s">
        <v>38</v>
      </c>
      <c r="F25" s="523">
        <v>0.375</v>
      </c>
      <c r="G25" s="525" t="s">
        <v>300</v>
      </c>
      <c r="H25" s="557">
        <f>'List of inspection '!U8</f>
        <v>44403</v>
      </c>
      <c r="I25" s="557"/>
      <c r="J25" s="30"/>
      <c r="K25" s="30"/>
      <c r="L25" s="31"/>
      <c r="M25" s="31"/>
      <c r="N25" s="31"/>
      <c r="O25" s="31"/>
      <c r="P25" s="27"/>
      <c r="Q25" s="27"/>
      <c r="R25" s="27"/>
    </row>
    <row r="26" spans="1:18" ht="20.100000000000001" customHeight="1">
      <c r="A26" s="23"/>
      <c r="B26" s="29" t="s">
        <v>9</v>
      </c>
      <c r="C26" s="29"/>
      <c r="D26" s="12" t="s">
        <v>11</v>
      </c>
      <c r="E26" s="12" t="s">
        <v>38</v>
      </c>
      <c r="F26" s="524">
        <f>F25+120/1440</f>
        <v>0.45833333333333331</v>
      </c>
      <c r="G26" s="526" t="s">
        <v>300</v>
      </c>
      <c r="H26" s="558">
        <f>H25</f>
        <v>44403</v>
      </c>
      <c r="I26" s="558"/>
      <c r="J26" s="30"/>
      <c r="K26" s="30"/>
      <c r="L26" s="30"/>
      <c r="M26" s="30"/>
      <c r="N26" s="31"/>
      <c r="O26" s="31"/>
      <c r="P26" s="27"/>
      <c r="Q26" s="27"/>
      <c r="R26" s="27"/>
    </row>
    <row r="27" spans="1:18" ht="20.100000000000001" customHeight="1">
      <c r="A27" s="23"/>
      <c r="B27" s="32"/>
      <c r="C27" s="32"/>
      <c r="D27" s="12" t="s">
        <v>209</v>
      </c>
      <c r="E27" s="12" t="s">
        <v>38</v>
      </c>
      <c r="F27" s="33" t="str">
        <f>CONCATENATE(F10, " ", "Project")</f>
        <v>Phnom Penh Cambodia Temple Project</v>
      </c>
      <c r="G27" s="33"/>
      <c r="H27" s="33"/>
      <c r="I27" s="33"/>
      <c r="J27" s="31"/>
      <c r="K27" s="31"/>
      <c r="L27" s="31"/>
      <c r="M27" s="31"/>
      <c r="N27" s="31"/>
      <c r="O27" s="31"/>
      <c r="P27" s="27"/>
      <c r="Q27" s="27"/>
      <c r="R27" s="27"/>
    </row>
    <row r="28" spans="1:18" ht="20.100000000000001" customHeight="1">
      <c r="A28" s="4"/>
      <c r="B28" s="28"/>
      <c r="C28" s="28"/>
      <c r="D28" s="28"/>
      <c r="E28" s="28"/>
      <c r="F28" s="10" t="str">
        <f>F13</f>
        <v>Russian Boulevard, Phnom Penh, Cambodia</v>
      </c>
      <c r="G28" s="10"/>
      <c r="H28" s="28"/>
      <c r="I28" s="28"/>
      <c r="J28" s="28"/>
      <c r="K28" s="28"/>
      <c r="L28" s="28"/>
      <c r="M28" s="28"/>
      <c r="N28" s="28"/>
      <c r="O28" s="8"/>
    </row>
    <row r="29" spans="1:18" ht="15.4">
      <c r="A29" s="4"/>
      <c r="B29" s="1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8"/>
    </row>
    <row r="30" spans="1:18" ht="15.4">
      <c r="A30" s="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  <c r="M30" s="35"/>
      <c r="N30" s="35"/>
      <c r="O30" s="35"/>
    </row>
    <row r="31" spans="1:18" ht="15.95" customHeight="1">
      <c r="A31" s="4"/>
      <c r="B31" s="36" t="s">
        <v>12</v>
      </c>
      <c r="C31" s="37"/>
      <c r="D31" s="37"/>
      <c r="E31" s="37"/>
      <c r="F31" s="37"/>
      <c r="G31" s="37"/>
      <c r="H31" s="37"/>
      <c r="I31" s="34"/>
      <c r="J31" s="34"/>
      <c r="K31" s="38" t="s">
        <v>13</v>
      </c>
      <c r="L31" s="39"/>
      <c r="M31" s="37"/>
      <c r="N31" s="37"/>
      <c r="O31" s="40"/>
      <c r="P31" s="18"/>
      <c r="Q31" s="18"/>
      <c r="R31" s="18"/>
    </row>
    <row r="32" spans="1:18" ht="15.95" customHeight="1">
      <c r="A32" s="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8" ht="15.4">
      <c r="A33" s="4"/>
      <c r="B33" s="41" t="s">
        <v>14</v>
      </c>
      <c r="C33" s="42"/>
      <c r="D33" s="42"/>
      <c r="E33" s="42"/>
      <c r="F33" s="42"/>
      <c r="G33" s="42"/>
      <c r="H33" s="42"/>
      <c r="I33" s="43"/>
      <c r="J33" s="43"/>
      <c r="K33" s="41" t="s">
        <v>14</v>
      </c>
      <c r="L33" s="42"/>
      <c r="M33" s="42"/>
      <c r="N33" s="42"/>
      <c r="O33" s="44"/>
      <c r="P33" s="18"/>
      <c r="Q33" s="18"/>
      <c r="R33" s="18"/>
    </row>
    <row r="34" spans="1:18" ht="15.4">
      <c r="A34" s="4"/>
      <c r="B34" s="45"/>
      <c r="C34" s="46"/>
      <c r="D34" s="47"/>
      <c r="E34" s="47"/>
      <c r="F34" s="48"/>
      <c r="G34" s="48"/>
      <c r="H34" s="48"/>
      <c r="I34" s="48"/>
      <c r="J34" s="48"/>
      <c r="K34" s="45"/>
      <c r="L34" s="46"/>
      <c r="M34" s="47"/>
      <c r="N34" s="48"/>
      <c r="O34" s="47"/>
    </row>
    <row r="35" spans="1:18" ht="15.4">
      <c r="A35" s="4"/>
      <c r="B35" s="49" t="s">
        <v>15</v>
      </c>
      <c r="C35" s="555"/>
      <c r="D35" s="555"/>
      <c r="E35" s="555"/>
      <c r="F35" s="555"/>
      <c r="G35" s="516"/>
      <c r="H35" s="320"/>
      <c r="I35" s="48"/>
      <c r="J35" s="48"/>
      <c r="K35" s="49" t="s">
        <v>15</v>
      </c>
      <c r="L35" s="555"/>
      <c r="M35" s="555"/>
      <c r="N35" s="555"/>
      <c r="O35" s="555"/>
      <c r="P35" s="555"/>
      <c r="Q35" s="18"/>
      <c r="R35" s="18"/>
    </row>
    <row r="36" spans="1:18" ht="15.4">
      <c r="A36" s="4"/>
      <c r="B36" s="45"/>
      <c r="C36" s="46"/>
      <c r="D36" s="47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7"/>
    </row>
    <row r="37" spans="1:18" ht="15.75" customHeight="1">
      <c r="A37" s="509"/>
      <c r="B37" s="487"/>
      <c r="C37" s="487"/>
      <c r="D37" s="50"/>
      <c r="E37" s="50"/>
      <c r="F37" s="51"/>
      <c r="G37" s="51"/>
      <c r="H37" s="51"/>
      <c r="I37" s="51"/>
      <c r="J37" s="497"/>
      <c r="K37" s="497"/>
      <c r="L37" s="497"/>
      <c r="M37" s="497"/>
      <c r="N37" s="497"/>
      <c r="O37" s="53"/>
      <c r="P37" s="22"/>
      <c r="Q37" s="22"/>
      <c r="R37" s="22"/>
    </row>
    <row r="38" spans="1:18" ht="15.75" customHeight="1">
      <c r="A38" s="509"/>
      <c r="B38" s="487"/>
      <c r="C38" s="487"/>
      <c r="D38" s="487"/>
      <c r="E38" s="487"/>
      <c r="F38" s="51"/>
      <c r="G38" s="51"/>
      <c r="H38" s="51"/>
      <c r="I38" s="51"/>
      <c r="J38" s="497"/>
      <c r="K38" s="497"/>
      <c r="L38" s="497"/>
      <c r="M38" s="497"/>
      <c r="N38" s="497"/>
      <c r="O38" s="53"/>
      <c r="P38" s="22"/>
      <c r="Q38" s="22"/>
      <c r="R38" s="22"/>
    </row>
    <row r="39" spans="1:18" ht="15.4">
      <c r="A39" s="509"/>
      <c r="B39" s="487"/>
      <c r="C39" s="487"/>
      <c r="D39" s="487"/>
      <c r="E39" s="487"/>
      <c r="F39" s="487"/>
      <c r="G39" s="487"/>
      <c r="H39" s="487"/>
      <c r="I39" s="487"/>
      <c r="J39" s="487"/>
      <c r="K39" s="487"/>
      <c r="L39" s="487"/>
      <c r="M39" s="487"/>
      <c r="N39" s="487"/>
      <c r="O39" s="53"/>
      <c r="P39" s="22"/>
      <c r="Q39" s="22"/>
      <c r="R39" s="22"/>
    </row>
    <row r="40" spans="1:18" ht="15.4">
      <c r="A40" s="509"/>
      <c r="B40" s="498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22"/>
      <c r="Q40" s="22"/>
      <c r="R40" s="22"/>
    </row>
    <row r="41" spans="1:18" ht="15" customHeight="1">
      <c r="A41" s="510"/>
      <c r="B41" s="499"/>
      <c r="C41" s="499"/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22"/>
      <c r="Q41" s="22"/>
      <c r="R41" s="22"/>
    </row>
    <row r="42" spans="1:18" ht="15.4">
      <c r="A42" s="510"/>
      <c r="B42" s="54"/>
      <c r="C42" s="54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22"/>
      <c r="Q42" s="22"/>
      <c r="R42" s="22"/>
    </row>
    <row r="43" spans="1:18" ht="17.25">
      <c r="A43" s="511"/>
      <c r="B43" s="500"/>
      <c r="C43" s="496"/>
      <c r="D43" s="496"/>
      <c r="E43" s="496"/>
      <c r="F43" s="496"/>
      <c r="G43" s="496"/>
      <c r="H43" s="58"/>
      <c r="I43" s="58"/>
      <c r="J43" s="58"/>
      <c r="K43" s="58"/>
      <c r="L43" s="58"/>
      <c r="M43" s="59"/>
      <c r="N43" s="59"/>
      <c r="O43" s="59"/>
      <c r="P43" s="22"/>
      <c r="Q43" s="22"/>
      <c r="R43" s="22"/>
    </row>
    <row r="44" spans="1:18">
      <c r="A44" s="511"/>
      <c r="B44" s="54"/>
      <c r="C44" s="54"/>
      <c r="D44" s="54"/>
      <c r="E44" s="54"/>
      <c r="F44" s="496"/>
      <c r="G44" s="496"/>
      <c r="H44" s="58"/>
      <c r="I44" s="58"/>
      <c r="J44" s="58"/>
      <c r="K44" s="58"/>
      <c r="L44" s="58"/>
      <c r="M44" s="59"/>
      <c r="N44" s="59"/>
      <c r="O44" s="59"/>
      <c r="P44" s="22"/>
      <c r="Q44" s="22"/>
      <c r="R44" s="22"/>
    </row>
    <row r="45" spans="1:18" ht="17.25">
      <c r="A45" s="510"/>
      <c r="B45" s="500"/>
      <c r="C45" s="496"/>
      <c r="D45" s="496"/>
      <c r="E45" s="496"/>
      <c r="F45" s="496"/>
      <c r="G45" s="496"/>
      <c r="H45" s="55"/>
      <c r="I45" s="55"/>
      <c r="J45" s="55"/>
      <c r="K45" s="55"/>
      <c r="L45" s="55"/>
      <c r="M45" s="55"/>
      <c r="N45" s="55"/>
      <c r="O45" s="55"/>
      <c r="P45" s="22"/>
      <c r="Q45" s="22"/>
      <c r="R45" s="22"/>
    </row>
    <row r="46" spans="1:18" ht="15.4">
      <c r="A46" s="509"/>
      <c r="B46" s="498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22"/>
      <c r="Q46" s="22"/>
      <c r="R46" s="22"/>
    </row>
    <row r="47" spans="1:18" ht="17.25">
      <c r="A47" s="509"/>
      <c r="B47" s="500"/>
      <c r="C47" s="496"/>
      <c r="D47" s="496"/>
      <c r="E47" s="496"/>
      <c r="F47" s="496"/>
      <c r="G47" s="496"/>
      <c r="H47" s="496"/>
      <c r="I47" s="496"/>
      <c r="J47" s="496"/>
      <c r="K47" s="496"/>
      <c r="L47" s="496"/>
      <c r="M47" s="496"/>
      <c r="N47" s="496"/>
      <c r="O47" s="53"/>
      <c r="P47" s="22"/>
      <c r="Q47" s="22"/>
      <c r="R47" s="22"/>
    </row>
    <row r="48" spans="1:18" ht="17.25">
      <c r="A48" s="509"/>
      <c r="B48" s="500"/>
      <c r="C48" s="496"/>
      <c r="D48" s="496"/>
      <c r="E48" s="496"/>
      <c r="F48" s="501"/>
      <c r="G48" s="501"/>
      <c r="H48" s="496"/>
      <c r="I48" s="496"/>
      <c r="J48" s="496"/>
      <c r="K48" s="496"/>
      <c r="L48" s="496"/>
      <c r="M48" s="496"/>
      <c r="N48" s="496"/>
      <c r="O48" s="53"/>
      <c r="P48" s="22"/>
      <c r="Q48" s="22"/>
      <c r="R48" s="22"/>
    </row>
    <row r="49" spans="1:18" ht="17.25">
      <c r="A49" s="509"/>
      <c r="B49" s="500"/>
      <c r="C49" s="496"/>
      <c r="D49" s="496"/>
      <c r="E49" s="496"/>
      <c r="F49" s="496"/>
      <c r="G49" s="496"/>
      <c r="H49" s="496"/>
      <c r="I49" s="496"/>
      <c r="J49" s="496"/>
      <c r="K49" s="496"/>
      <c r="L49" s="496"/>
      <c r="M49" s="496"/>
      <c r="N49" s="496"/>
      <c r="O49" s="53"/>
      <c r="P49" s="22"/>
      <c r="Q49" s="22"/>
      <c r="R49" s="22"/>
    </row>
    <row r="50" spans="1:18" ht="15.4">
      <c r="A50" s="509"/>
      <c r="B50" s="333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53"/>
      <c r="P50" s="22"/>
      <c r="Q50" s="22"/>
      <c r="R50" s="22"/>
    </row>
    <row r="51" spans="1:18" ht="15.4">
      <c r="A51" s="509"/>
      <c r="B51" s="498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22"/>
      <c r="Q51" s="22"/>
      <c r="R51" s="22"/>
    </row>
    <row r="52" spans="1:18" ht="15.4">
      <c r="A52" s="509"/>
      <c r="B52" s="50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22"/>
      <c r="Q52" s="22"/>
      <c r="R52" s="22"/>
    </row>
    <row r="53" spans="1:18" ht="15.4">
      <c r="A53" s="509"/>
      <c r="B53" s="50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22"/>
      <c r="Q53" s="22"/>
      <c r="R53" s="22"/>
    </row>
    <row r="54" spans="1:18" ht="15.4">
      <c r="A54" s="509"/>
      <c r="B54" s="50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22"/>
      <c r="Q54" s="22"/>
      <c r="R54" s="22"/>
    </row>
    <row r="55" spans="1:18" ht="13.5">
      <c r="A55" s="51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4"/>
      <c r="O55" s="53"/>
      <c r="P55" s="22"/>
      <c r="Q55" s="22"/>
      <c r="R55" s="22"/>
    </row>
    <row r="56" spans="1:18" ht="13.5">
      <c r="A56" s="51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4"/>
      <c r="O56" s="53"/>
      <c r="P56" s="22"/>
      <c r="Q56" s="22"/>
      <c r="R56" s="22"/>
    </row>
    <row r="57" spans="1:18" ht="15.4">
      <c r="A57" s="509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53"/>
      <c r="O57" s="53"/>
      <c r="P57" s="22"/>
      <c r="Q57" s="22"/>
      <c r="R57" s="22"/>
    </row>
    <row r="58" spans="1:18">
      <c r="A58" s="321"/>
      <c r="B58" s="63"/>
      <c r="C58" s="63"/>
      <c r="D58" s="63"/>
      <c r="E58" s="63"/>
      <c r="F58" s="63"/>
      <c r="G58" s="63"/>
      <c r="H58" s="63"/>
      <c r="I58" s="66"/>
      <c r="J58" s="66"/>
      <c r="K58" s="66"/>
      <c r="L58" s="66"/>
      <c r="M58" s="66"/>
      <c r="N58" s="53"/>
      <c r="O58" s="53"/>
      <c r="P58" s="22"/>
      <c r="Q58" s="22"/>
      <c r="R58" s="22"/>
    </row>
    <row r="59" spans="1:18" ht="9.9499999999999993" customHeight="1">
      <c r="A59" s="321"/>
      <c r="B59" s="503"/>
      <c r="C59" s="503"/>
      <c r="D59" s="503"/>
      <c r="E59" s="503"/>
      <c r="F59" s="503"/>
      <c r="G59" s="503"/>
      <c r="H59" s="504"/>
      <c r="I59" s="53"/>
      <c r="J59" s="53"/>
      <c r="K59" s="503"/>
      <c r="L59" s="503"/>
      <c r="M59" s="503"/>
      <c r="N59" s="503"/>
      <c r="O59" s="503"/>
      <c r="P59" s="22"/>
      <c r="Q59" s="22"/>
      <c r="R59" s="22"/>
    </row>
    <row r="60" spans="1:18">
      <c r="A60" s="321"/>
      <c r="B60" s="50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53"/>
      <c r="P60" s="22"/>
      <c r="Q60" s="22"/>
      <c r="R60" s="22"/>
    </row>
    <row r="61" spans="1:18" ht="15.4">
      <c r="A61" s="509"/>
      <c r="B61" s="506"/>
      <c r="C61" s="506"/>
      <c r="D61" s="506"/>
      <c r="E61" s="506"/>
      <c r="F61" s="506"/>
      <c r="G61" s="506"/>
      <c r="H61" s="506"/>
      <c r="I61" s="506"/>
      <c r="J61" s="506"/>
      <c r="K61" s="506"/>
      <c r="L61" s="506"/>
      <c r="M61" s="506"/>
      <c r="N61" s="506"/>
      <c r="O61" s="53"/>
      <c r="P61" s="22"/>
      <c r="Q61" s="22"/>
      <c r="R61" s="22"/>
    </row>
    <row r="62" spans="1:18">
      <c r="A62" s="321"/>
      <c r="B62" s="507"/>
      <c r="C62" s="508"/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3"/>
      <c r="P62" s="22"/>
      <c r="Q62" s="22"/>
      <c r="R62" s="22"/>
    </row>
    <row r="63" spans="1:18">
      <c r="A63" s="511"/>
      <c r="B63" s="511"/>
      <c r="C63" s="511"/>
      <c r="D63" s="511"/>
      <c r="E63" s="511"/>
      <c r="F63" s="511"/>
      <c r="G63" s="511"/>
      <c r="H63" s="511"/>
      <c r="I63" s="511"/>
      <c r="J63" s="511"/>
      <c r="K63" s="511"/>
      <c r="L63" s="511"/>
      <c r="M63" s="511"/>
      <c r="N63" s="511"/>
      <c r="O63" s="511"/>
      <c r="P63" s="22"/>
      <c r="Q63" s="22"/>
      <c r="R63" s="22"/>
    </row>
    <row r="64" spans="1:18" ht="15">
      <c r="B64" s="72"/>
      <c r="C64" s="72"/>
    </row>
    <row r="65" spans="2:3" ht="15.4">
      <c r="B65" s="73"/>
      <c r="C65" s="73"/>
    </row>
  </sheetData>
  <mergeCells count="12">
    <mergeCell ref="C35:F35"/>
    <mergeCell ref="L35:P35"/>
    <mergeCell ref="D21:R21"/>
    <mergeCell ref="F22:R22"/>
    <mergeCell ref="H25:I25"/>
    <mergeCell ref="H26:I26"/>
    <mergeCell ref="F23:R23"/>
    <mergeCell ref="A1:R1"/>
    <mergeCell ref="A2:R2"/>
    <mergeCell ref="N4:R4"/>
    <mergeCell ref="A6:R6"/>
    <mergeCell ref="A7:R7"/>
  </mergeCells>
  <pageMargins left="0.78740157480314965" right="0.39370078740157483" top="0.39370078740157483" bottom="0.39370078740157483" header="0.31496062992125984" footer="0.31496062992125984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4"/>
  <sheetViews>
    <sheetView showGridLines="0" view="pageBreakPreview" topLeftCell="A16" zoomScale="85" zoomScaleNormal="100" zoomScaleSheetLayoutView="85" workbookViewId="0">
      <selection activeCell="Y19" sqref="Y19"/>
    </sheetView>
  </sheetViews>
  <sheetFormatPr defaultRowHeight="13.9"/>
  <cols>
    <col min="1" max="1" width="2" style="5" customWidth="1"/>
    <col min="2" max="2" width="7.1328125" style="5" customWidth="1"/>
    <col min="3" max="3" width="10.46484375" style="5" customWidth="1"/>
    <col min="4" max="4" width="12.33203125" style="5" customWidth="1"/>
    <col min="5" max="5" width="1.6640625" style="332" customWidth="1"/>
    <col min="6" max="6" width="5.1328125" style="332" customWidth="1"/>
    <col min="7" max="7" width="2.1328125" style="332" customWidth="1"/>
    <col min="8" max="8" width="2.1328125" style="5" customWidth="1"/>
    <col min="9" max="9" width="3.6640625" style="5" customWidth="1"/>
    <col min="10" max="10" width="1.6640625" style="5" customWidth="1"/>
    <col min="11" max="11" width="5.6640625" style="5" customWidth="1"/>
    <col min="12" max="14" width="2.19921875" style="5" customWidth="1"/>
    <col min="15" max="15" width="9.1328125" style="5" customWidth="1"/>
    <col min="16" max="16" width="10.1328125" style="5" customWidth="1"/>
    <col min="17" max="17" width="1.6640625" style="5" customWidth="1"/>
    <col min="18" max="18" width="5.1328125" style="5" customWidth="1"/>
    <col min="19" max="19" width="6" style="5" customWidth="1"/>
    <col min="20" max="21" width="6.19921875" style="5" customWidth="1"/>
    <col min="22" max="23" width="9" style="441" hidden="1" customWidth="1"/>
    <col min="24" max="32" width="9" style="440" customWidth="1"/>
    <col min="33" max="35" width="9" style="440"/>
  </cols>
  <sheetData>
    <row r="1" spans="1:24" ht="13.5">
      <c r="A1" s="560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442"/>
      <c r="W1" s="442"/>
      <c r="X1" s="74"/>
    </row>
    <row r="2" spans="1:24" ht="13.5">
      <c r="A2" s="560" t="s">
        <v>1</v>
      </c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442"/>
      <c r="W2" s="442"/>
      <c r="X2" s="74"/>
    </row>
    <row r="3" spans="1:24" ht="9.9499999999999993" customHeight="1">
      <c r="A3" s="1"/>
      <c r="B3" s="1"/>
      <c r="C3" s="2"/>
      <c r="D3" s="2"/>
      <c r="E3" s="323"/>
      <c r="F3" s="323"/>
      <c r="G3" s="3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4" ht="15.75">
      <c r="A4" s="3"/>
      <c r="B4" s="3"/>
      <c r="C4" s="3"/>
      <c r="D4" s="4"/>
      <c r="E4" s="324"/>
      <c r="F4" s="324"/>
      <c r="G4" s="324"/>
      <c r="H4" s="4"/>
      <c r="I4" s="4"/>
      <c r="J4" s="4"/>
      <c r="K4" s="561">
        <f>'List of inspection '!U8</f>
        <v>44403</v>
      </c>
      <c r="L4" s="561"/>
      <c r="M4" s="561"/>
      <c r="N4" s="561"/>
      <c r="O4" s="561"/>
      <c r="P4" s="561"/>
      <c r="Q4" s="561"/>
      <c r="R4" s="561"/>
      <c r="S4" s="561"/>
      <c r="T4" s="561"/>
      <c r="U4" s="561"/>
    </row>
    <row r="5" spans="1:24" ht="9.9499999999999993" customHeight="1">
      <c r="A5" s="314"/>
      <c r="B5" s="314"/>
      <c r="C5" s="314"/>
      <c r="D5" s="315"/>
      <c r="E5" s="325"/>
      <c r="F5" s="325"/>
      <c r="G5" s="32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6"/>
      <c r="T5" s="316"/>
      <c r="U5" s="316"/>
    </row>
    <row r="6" spans="1:24" ht="15" customHeight="1">
      <c r="A6" s="564" t="str">
        <f>"DOCUMENT CODE: "&amp;'List of inspection '!T8</f>
        <v>DOCUMENT CODE: PPCT-INP-LL-01</v>
      </c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</row>
    <row r="7" spans="1:24" ht="15" customHeight="1">
      <c r="A7" s="565" t="s">
        <v>16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5"/>
      <c r="T7" s="565"/>
      <c r="U7" s="565"/>
    </row>
    <row r="8" spans="1:24" ht="9.9499999999999993" customHeight="1">
      <c r="A8" s="311"/>
      <c r="B8" s="312"/>
      <c r="C8" s="312"/>
      <c r="D8" s="312"/>
      <c r="E8" s="326"/>
      <c r="F8" s="326"/>
      <c r="G8" s="326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</row>
    <row r="9" spans="1:24" ht="9.9499999999999993" customHeight="1">
      <c r="A9" s="321"/>
      <c r="B9" s="53"/>
      <c r="C9" s="53"/>
      <c r="D9" s="53"/>
      <c r="E9" s="66"/>
      <c r="F9" s="66"/>
      <c r="G9" s="66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4" ht="15.75">
      <c r="A10" s="3"/>
      <c r="B10" s="8"/>
      <c r="C10" s="8"/>
      <c r="D10" s="8" t="s">
        <v>210</v>
      </c>
      <c r="E10" s="10" t="s">
        <v>38</v>
      </c>
      <c r="F10" s="10" t="str">
        <f>'List of inspection '!S19</f>
        <v>Phnom Penh Cambodia Temple</v>
      </c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4" ht="15.75">
      <c r="A11" s="3"/>
      <c r="B11" s="8"/>
      <c r="C11" s="8"/>
      <c r="D11" s="8" t="s">
        <v>39</v>
      </c>
      <c r="E11" s="10" t="s">
        <v>38</v>
      </c>
      <c r="F11" s="10" t="str">
        <f>'List of inspection '!AE8</f>
        <v>Temple Building</v>
      </c>
      <c r="G11" s="10"/>
      <c r="H11" s="9"/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4" ht="15.75">
      <c r="A12" s="3"/>
      <c r="B12" s="8"/>
      <c r="C12" s="8"/>
      <c r="D12" s="10" t="s">
        <v>5</v>
      </c>
      <c r="E12" s="10" t="s">
        <v>38</v>
      </c>
      <c r="F12" s="10" t="str">
        <f>'List of inspection '!AD8</f>
        <v>Land leveling work</v>
      </c>
      <c r="G12" s="10"/>
      <c r="H12" s="10"/>
      <c r="I12" s="10"/>
      <c r="J12" s="10"/>
      <c r="K12" s="11"/>
      <c r="L12" s="11"/>
      <c r="M12" s="11"/>
      <c r="N12" s="11"/>
      <c r="O12" s="8"/>
      <c r="P12" s="8"/>
      <c r="Q12" s="8"/>
      <c r="R12" s="11"/>
      <c r="S12" s="11"/>
      <c r="T12" s="11"/>
      <c r="U12" s="11"/>
    </row>
    <row r="13" spans="1:24" ht="15.75">
      <c r="A13" s="3"/>
      <c r="B13" s="8"/>
      <c r="C13" s="8"/>
      <c r="D13" s="10" t="s">
        <v>211</v>
      </c>
      <c r="E13" s="10" t="s">
        <v>38</v>
      </c>
      <c r="F13" s="10" t="str">
        <f>'List of inspection '!S20</f>
        <v>Russian Boulevard, Phnom Penh, Cambodia</v>
      </c>
      <c r="G13" s="10"/>
      <c r="H13" s="12"/>
      <c r="I13" s="12"/>
      <c r="J13" s="12"/>
      <c r="K13" s="13"/>
      <c r="L13" s="13"/>
      <c r="M13" s="13"/>
      <c r="N13" s="13"/>
      <c r="O13" s="8"/>
      <c r="P13" s="8"/>
      <c r="Q13" s="8"/>
      <c r="R13" s="13"/>
      <c r="S13" s="13"/>
      <c r="T13" s="13"/>
      <c r="U13" s="13"/>
    </row>
    <row r="14" spans="1:24" ht="9.9499999999999993" customHeight="1">
      <c r="A14" s="14"/>
      <c r="B14" s="16"/>
      <c r="C14" s="16"/>
      <c r="D14" s="16"/>
      <c r="E14" s="327"/>
      <c r="F14" s="327"/>
      <c r="G14" s="32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4" ht="15.95" customHeight="1">
      <c r="A15" s="23"/>
      <c r="B15" s="28" t="s">
        <v>7</v>
      </c>
      <c r="C15" s="25"/>
      <c r="D15" s="566" t="str">
        <f>'Inspection Request'!D21:R21</f>
        <v>Inspection construction works of Land Area 1 - Layer 1</v>
      </c>
      <c r="E15" s="566"/>
      <c r="F15" s="566"/>
      <c r="G15" s="566"/>
      <c r="H15" s="566"/>
      <c r="I15" s="566"/>
      <c r="J15" s="566"/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</row>
    <row r="16" spans="1:24" ht="15.75" customHeight="1">
      <c r="A16" s="23"/>
      <c r="B16" s="28"/>
      <c r="C16" s="25"/>
      <c r="D16" s="75" t="str">
        <f>'Inspection Request'!D22</f>
        <v>Location</v>
      </c>
      <c r="E16" s="75" t="s">
        <v>38</v>
      </c>
      <c r="F16" s="566" t="str">
        <f>'Inspection Request'!F22:R22</f>
        <v>Axis: B; Ba; C; D; Da - 9; 8</v>
      </c>
      <c r="G16" s="566"/>
      <c r="H16" s="566"/>
      <c r="I16" s="566"/>
      <c r="J16" s="566"/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443"/>
      <c r="W16" s="443"/>
    </row>
    <row r="17" spans="1:26" ht="15.75" customHeight="1">
      <c r="A17" s="23"/>
      <c r="B17" s="28"/>
      <c r="C17" s="25"/>
      <c r="D17" s="361"/>
      <c r="E17" s="361"/>
      <c r="F17" s="566" t="str">
        <f>'Inspection Request'!F23:R23</f>
        <v>Phnom Penh Cambodia Temple Project - Russian Boulevard, Phnom Penh, Cambodia</v>
      </c>
      <c r="G17" s="566"/>
      <c r="H17" s="566"/>
      <c r="I17" s="566"/>
      <c r="J17" s="566"/>
      <c r="K17" s="566"/>
      <c r="L17" s="566"/>
      <c r="M17" s="566"/>
      <c r="N17" s="566"/>
      <c r="O17" s="566"/>
      <c r="P17" s="566"/>
      <c r="Q17" s="566"/>
      <c r="R17" s="566"/>
      <c r="S17" s="566"/>
      <c r="T17" s="566"/>
      <c r="U17" s="566"/>
      <c r="V17" s="443"/>
      <c r="W17" s="443"/>
    </row>
    <row r="18" spans="1:26" ht="15.4">
      <c r="A18" s="4"/>
      <c r="B18" s="28" t="s">
        <v>17</v>
      </c>
      <c r="C18" s="8"/>
      <c r="D18" s="8"/>
      <c r="E18" s="10"/>
      <c r="F18" s="10"/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6">
      <c r="A19" s="76"/>
      <c r="B19" s="448" t="s">
        <v>272</v>
      </c>
      <c r="C19" s="447" t="str">
        <f>CONCATENATE(PROPER(R61)," ","representative")</f>
        <v>Investor representative</v>
      </c>
      <c r="D19" s="24"/>
      <c r="E19" s="28"/>
      <c r="F19" s="28"/>
      <c r="G19" s="28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8"/>
      <c r="T19" s="8"/>
      <c r="U19" s="8"/>
    </row>
    <row r="20" spans="1:26" ht="9.9499999999999993" customHeight="1">
      <c r="A20" s="76"/>
      <c r="B20" s="24"/>
      <c r="C20" s="24"/>
      <c r="D20" s="24"/>
      <c r="E20" s="28"/>
      <c r="F20" s="28"/>
      <c r="G20" s="28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8"/>
      <c r="T20" s="8"/>
      <c r="U20" s="8"/>
    </row>
    <row r="21" spans="1:26" ht="20.100000000000001" customHeight="1">
      <c r="A21" s="77"/>
      <c r="B21" s="12"/>
      <c r="C21" s="450" t="s">
        <v>18</v>
      </c>
      <c r="D21" s="328"/>
      <c r="E21" s="328"/>
      <c r="F21" s="328"/>
      <c r="G21" s="328"/>
      <c r="H21" s="328"/>
      <c r="I21" s="328"/>
      <c r="J21" s="328"/>
      <c r="K21" s="328"/>
      <c r="L21" s="66"/>
      <c r="M21" s="66"/>
      <c r="N21" s="10"/>
      <c r="O21" s="12" t="s">
        <v>19</v>
      </c>
      <c r="P21" s="328"/>
      <c r="Q21" s="328"/>
      <c r="R21" s="449"/>
      <c r="S21" s="328"/>
      <c r="T21" s="328"/>
      <c r="U21" s="328"/>
    </row>
    <row r="22" spans="1:26" ht="20.100000000000001" customHeight="1">
      <c r="A22" s="77"/>
      <c r="B22" s="12"/>
      <c r="C22" s="450" t="s">
        <v>18</v>
      </c>
      <c r="D22" s="317"/>
      <c r="E22" s="328"/>
      <c r="F22" s="328"/>
      <c r="G22" s="328"/>
      <c r="H22" s="317"/>
      <c r="I22" s="317"/>
      <c r="J22" s="317"/>
      <c r="K22" s="317"/>
      <c r="L22" s="333"/>
      <c r="M22" s="333"/>
      <c r="N22" s="12"/>
      <c r="O22" s="12" t="s">
        <v>19</v>
      </c>
      <c r="P22" s="317"/>
      <c r="Q22" s="317"/>
      <c r="R22" s="318"/>
      <c r="S22" s="317"/>
      <c r="T22" s="317"/>
      <c r="U22" s="44"/>
      <c r="X22" s="451" t="s">
        <v>276</v>
      </c>
    </row>
    <row r="23" spans="1:26" ht="9.9499999999999993" customHeight="1">
      <c r="A23" s="78"/>
      <c r="B23" s="12"/>
      <c r="C23" s="12"/>
      <c r="D23" s="12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24"/>
      <c r="S23" s="12"/>
      <c r="T23" s="12"/>
      <c r="U23" s="8"/>
    </row>
    <row r="24" spans="1:26">
      <c r="A24" s="79"/>
      <c r="B24" s="448" t="s">
        <v>274</v>
      </c>
      <c r="C24" s="28" t="s">
        <v>273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8"/>
      <c r="T24" s="8"/>
      <c r="U24" s="8"/>
      <c r="W24" s="441" t="s">
        <v>269</v>
      </c>
      <c r="X24" s="441"/>
      <c r="Y24" s="441"/>
      <c r="Z24" s="441"/>
    </row>
    <row r="25" spans="1:26" ht="20.100000000000001" customHeight="1">
      <c r="A25" s="77" t="s">
        <v>18</v>
      </c>
      <c r="B25" s="12"/>
      <c r="C25" s="12"/>
      <c r="D25" s="317"/>
      <c r="E25" s="317"/>
      <c r="F25" s="317"/>
      <c r="G25" s="317"/>
      <c r="H25" s="317"/>
      <c r="I25" s="317"/>
      <c r="J25" s="317"/>
      <c r="K25" s="317"/>
      <c r="L25" s="333"/>
      <c r="M25" s="333"/>
      <c r="N25" s="12"/>
      <c r="O25" s="12" t="s">
        <v>19</v>
      </c>
      <c r="P25" s="317" t="s">
        <v>301</v>
      </c>
      <c r="Q25" s="317"/>
      <c r="R25" s="318"/>
      <c r="S25" s="317"/>
      <c r="T25" s="317"/>
      <c r="U25" s="319"/>
      <c r="W25" s="441" t="s">
        <v>267</v>
      </c>
      <c r="X25" s="441"/>
      <c r="Y25" s="441"/>
      <c r="Z25" s="441"/>
    </row>
    <row r="26" spans="1:26" ht="20.100000000000001" customHeight="1">
      <c r="A26" s="77" t="s">
        <v>18</v>
      </c>
      <c r="B26" s="12"/>
      <c r="C26" s="12"/>
      <c r="D26" s="317"/>
      <c r="E26" s="328"/>
      <c r="F26" s="328"/>
      <c r="G26" s="328"/>
      <c r="H26" s="317"/>
      <c r="I26" s="317"/>
      <c r="J26" s="317"/>
      <c r="K26" s="317"/>
      <c r="L26" s="333"/>
      <c r="M26" s="333"/>
      <c r="N26" s="12"/>
      <c r="O26" s="12" t="s">
        <v>19</v>
      </c>
      <c r="P26" s="317" t="s">
        <v>270</v>
      </c>
      <c r="Q26" s="317"/>
      <c r="R26" s="318"/>
      <c r="S26" s="317"/>
      <c r="T26" s="317"/>
      <c r="U26" s="44"/>
      <c r="W26" s="441" t="s">
        <v>301</v>
      </c>
    </row>
    <row r="27" spans="1:26" ht="9.9499999999999993" customHeight="1">
      <c r="A27" s="80"/>
      <c r="B27" s="10"/>
      <c r="C27" s="10"/>
      <c r="D27" s="28"/>
      <c r="E27" s="28"/>
      <c r="F27" s="28"/>
      <c r="G27" s="28"/>
      <c r="H27" s="10"/>
      <c r="I27" s="10"/>
      <c r="J27" s="10"/>
      <c r="K27" s="10"/>
      <c r="L27" s="10"/>
      <c r="M27" s="10"/>
      <c r="N27" s="8"/>
      <c r="O27" s="28"/>
      <c r="P27" s="28"/>
      <c r="Q27" s="28"/>
      <c r="R27" s="8"/>
      <c r="S27" s="8"/>
      <c r="T27" s="8"/>
      <c r="U27" s="8"/>
      <c r="W27" s="441" t="s">
        <v>268</v>
      </c>
    </row>
    <row r="28" spans="1:26" ht="15.4">
      <c r="A28" s="4"/>
      <c r="B28" s="28" t="s">
        <v>20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8"/>
      <c r="W28" s="441" t="s">
        <v>270</v>
      </c>
    </row>
    <row r="29" spans="1:26" ht="15.4">
      <c r="A29" s="23"/>
      <c r="B29" s="29" t="s">
        <v>9</v>
      </c>
      <c r="C29" s="29"/>
      <c r="D29" s="12" t="s">
        <v>10</v>
      </c>
      <c r="E29" s="322" t="s">
        <v>38</v>
      </c>
      <c r="F29" s="531">
        <f>'Inspection Request'!F25</f>
        <v>0.375</v>
      </c>
      <c r="G29" s="532" t="s">
        <v>300</v>
      </c>
      <c r="H29" s="588">
        <f>'List of inspection '!U8</f>
        <v>44403</v>
      </c>
      <c r="I29" s="588"/>
      <c r="J29" s="588"/>
      <c r="K29" s="588"/>
      <c r="L29" s="533"/>
      <c r="M29" s="533"/>
      <c r="N29" s="30"/>
      <c r="O29" s="534"/>
      <c r="P29" s="534"/>
      <c r="Q29" s="534"/>
      <c r="R29" s="534"/>
      <c r="S29" s="31"/>
      <c r="T29" s="32"/>
      <c r="U29" s="32"/>
    </row>
    <row r="30" spans="1:26" ht="15.4">
      <c r="A30" s="23"/>
      <c r="B30" s="29" t="s">
        <v>9</v>
      </c>
      <c r="C30" s="29"/>
      <c r="D30" s="12" t="s">
        <v>11</v>
      </c>
      <c r="E30" s="10" t="s">
        <v>38</v>
      </c>
      <c r="F30" s="535">
        <f>'Inspection Request'!F26</f>
        <v>0.45833333333333331</v>
      </c>
      <c r="G30" s="536" t="s">
        <v>300</v>
      </c>
      <c r="H30" s="558">
        <f>'List of inspection '!U8</f>
        <v>44403</v>
      </c>
      <c r="I30" s="558"/>
      <c r="J30" s="558"/>
      <c r="K30" s="558"/>
      <c r="L30" s="533"/>
      <c r="M30" s="533"/>
      <c r="N30" s="30"/>
      <c r="O30" s="534"/>
      <c r="P30" s="534"/>
      <c r="Q30" s="534"/>
      <c r="R30" s="534"/>
      <c r="S30" s="31"/>
      <c r="T30" s="32"/>
      <c r="U30" s="32"/>
    </row>
    <row r="31" spans="1:26" ht="15.95" customHeight="1">
      <c r="A31" s="23"/>
      <c r="B31" s="32"/>
      <c r="C31" s="32"/>
      <c r="D31" s="12" t="s">
        <v>209</v>
      </c>
      <c r="E31" s="10" t="s">
        <v>38</v>
      </c>
      <c r="F31" s="12" t="str">
        <f>F17</f>
        <v>Phnom Penh Cambodia Temple Project - Russian Boulevard, Phnom Penh, Cambodia</v>
      </c>
      <c r="G31" s="12"/>
      <c r="H31" s="537"/>
      <c r="I31" s="537"/>
      <c r="J31" s="537"/>
      <c r="K31" s="538"/>
      <c r="L31" s="33"/>
      <c r="M31" s="33"/>
      <c r="N31" s="33"/>
      <c r="O31" s="31"/>
      <c r="P31" s="31"/>
      <c r="Q31" s="31"/>
      <c r="R31" s="31"/>
      <c r="S31" s="31"/>
      <c r="T31" s="32"/>
      <c r="U31" s="32"/>
    </row>
    <row r="32" spans="1:26" ht="9.9499999999999993" customHeight="1">
      <c r="A32" s="23"/>
      <c r="B32" s="32"/>
      <c r="C32" s="32"/>
      <c r="D32" s="10"/>
      <c r="E32" s="10"/>
      <c r="F32" s="10"/>
      <c r="G32" s="10"/>
      <c r="H32" s="81"/>
      <c r="I32" s="81"/>
      <c r="J32" s="81"/>
      <c r="K32" s="81"/>
      <c r="L32" s="81"/>
      <c r="M32" s="81"/>
      <c r="N32" s="81"/>
      <c r="O32" s="32"/>
      <c r="P32" s="32"/>
      <c r="Q32" s="32"/>
      <c r="R32" s="32"/>
      <c r="S32" s="32"/>
      <c r="T32" s="32"/>
      <c r="U32" s="32"/>
    </row>
    <row r="33" spans="1:23" ht="15.4">
      <c r="A33" s="4"/>
      <c r="B33" s="28" t="s">
        <v>21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8"/>
    </row>
    <row r="34" spans="1:23" ht="15.4">
      <c r="A34" s="4"/>
      <c r="B34" s="28" t="s">
        <v>22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8"/>
    </row>
    <row r="35" spans="1:23" ht="15.75" customHeight="1">
      <c r="A35" s="4"/>
      <c r="B35" s="563" t="s">
        <v>213</v>
      </c>
      <c r="C35" s="563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63"/>
      <c r="R35" s="563"/>
      <c r="S35" s="563"/>
      <c r="T35" s="563"/>
      <c r="U35" s="563"/>
    </row>
    <row r="36" spans="1:23" ht="15.95" customHeight="1">
      <c r="A36" s="4"/>
      <c r="B36" s="563" t="s">
        <v>50</v>
      </c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63"/>
      <c r="R36" s="563"/>
      <c r="S36" s="563"/>
      <c r="T36" s="563"/>
      <c r="U36" s="563"/>
      <c r="W36" s="441" t="s">
        <v>297</v>
      </c>
    </row>
    <row r="37" spans="1:23" ht="15.95" customHeight="1">
      <c r="A37" s="4"/>
      <c r="B37" s="589" t="s">
        <v>57</v>
      </c>
      <c r="C37" s="589"/>
      <c r="D37" s="589"/>
      <c r="E37" s="589"/>
      <c r="F37" s="589"/>
      <c r="G37" s="589"/>
      <c r="H37" s="589"/>
      <c r="I37" s="489" t="s">
        <v>288</v>
      </c>
      <c r="J37" s="489" t="s">
        <v>38</v>
      </c>
      <c r="K37" s="591" t="str">
        <f>'List of inspection '!X8</f>
        <v>PPCT-LL-LV-LE01-01</v>
      </c>
      <c r="L37" s="591"/>
      <c r="M37" s="591"/>
      <c r="N37" s="591"/>
      <c r="O37" s="591"/>
      <c r="P37" s="488" t="s">
        <v>15</v>
      </c>
      <c r="Q37" s="487" t="s">
        <v>38</v>
      </c>
      <c r="R37" s="567">
        <f>'List of inspection '!Y8</f>
        <v>44403</v>
      </c>
      <c r="S37" s="567"/>
      <c r="T37" s="567"/>
      <c r="U37" s="567"/>
    </row>
    <row r="38" spans="1:23" ht="15.95" customHeight="1">
      <c r="A38" s="4"/>
      <c r="B38" s="590" t="s">
        <v>214</v>
      </c>
      <c r="C38" s="590"/>
      <c r="D38" s="590"/>
      <c r="E38" s="590"/>
      <c r="F38" s="590"/>
      <c r="G38" s="590"/>
      <c r="H38" s="590"/>
      <c r="I38" s="489" t="s">
        <v>288</v>
      </c>
      <c r="J38" s="489" t="s">
        <v>38</v>
      </c>
      <c r="K38" s="592" t="str">
        <f>'List of inspection '!Z8</f>
        <v>PPCT-LL-CP-LE-01</v>
      </c>
      <c r="L38" s="592"/>
      <c r="M38" s="592"/>
      <c r="N38" s="592"/>
      <c r="O38" s="592"/>
      <c r="P38" s="488" t="s">
        <v>15</v>
      </c>
      <c r="Q38" s="487" t="s">
        <v>38</v>
      </c>
      <c r="R38" s="568">
        <f>'List of inspection '!AA8</f>
        <v>44403</v>
      </c>
      <c r="S38" s="568"/>
      <c r="T38" s="568"/>
      <c r="U38" s="568"/>
    </row>
    <row r="39" spans="1:23" ht="15.4">
      <c r="A39" s="4"/>
      <c r="B39" s="82" t="s">
        <v>23</v>
      </c>
      <c r="C39" s="43"/>
      <c r="D39" s="43"/>
      <c r="E39" s="10"/>
      <c r="F39" s="10"/>
      <c r="G39" s="10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8"/>
    </row>
    <row r="40" spans="1:23" ht="15.4">
      <c r="A40" s="4"/>
      <c r="B40" s="444" t="s">
        <v>265</v>
      </c>
      <c r="C40" s="445" t="s">
        <v>297</v>
      </c>
      <c r="D40" s="251"/>
      <c r="E40" s="329"/>
      <c r="F40" s="329"/>
      <c r="G40" s="329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1"/>
    </row>
    <row r="41" spans="1:23" ht="15.4">
      <c r="A41" s="4"/>
      <c r="B41" s="444" t="s">
        <v>265</v>
      </c>
      <c r="C41" s="446" t="s">
        <v>266</v>
      </c>
      <c r="D41" s="47"/>
      <c r="E41" s="330"/>
      <c r="F41" s="330"/>
      <c r="G41" s="330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7"/>
      <c r="W41" s="441" t="s">
        <v>263</v>
      </c>
    </row>
    <row r="42" spans="1:23" ht="15.75" customHeight="1">
      <c r="A42" s="4"/>
      <c r="B42" s="563" t="s">
        <v>24</v>
      </c>
      <c r="C42" s="563"/>
      <c r="D42" s="50"/>
      <c r="E42" s="51" t="s">
        <v>38</v>
      </c>
      <c r="F42" s="527"/>
      <c r="G42" s="527"/>
      <c r="H42" s="570"/>
      <c r="I42" s="570"/>
      <c r="J42" s="570"/>
      <c r="K42" s="570"/>
      <c r="L42" s="570"/>
      <c r="M42" s="570"/>
      <c r="N42" s="570"/>
      <c r="O42" s="528"/>
      <c r="P42" s="244"/>
      <c r="Q42" s="362"/>
      <c r="R42" s="52"/>
      <c r="S42" s="52"/>
      <c r="T42" s="52"/>
      <c r="U42" s="8"/>
      <c r="W42" s="441" t="s">
        <v>264</v>
      </c>
    </row>
    <row r="43" spans="1:23" ht="15.75" customHeight="1">
      <c r="A43" s="4"/>
      <c r="B43" s="563" t="s">
        <v>25</v>
      </c>
      <c r="C43" s="563"/>
      <c r="D43" s="563"/>
      <c r="E43" s="34" t="s">
        <v>38</v>
      </c>
      <c r="F43" s="529"/>
      <c r="G43" s="529"/>
      <c r="H43" s="571"/>
      <c r="I43" s="571"/>
      <c r="J43" s="571"/>
      <c r="K43" s="571"/>
      <c r="L43" s="571"/>
      <c r="M43" s="571"/>
      <c r="N43" s="571"/>
      <c r="O43" s="530"/>
      <c r="P43" s="244"/>
      <c r="Q43" s="362"/>
      <c r="R43" s="52"/>
      <c r="S43" s="52"/>
      <c r="T43" s="52"/>
      <c r="U43" s="8"/>
      <c r="W43" s="441" t="s">
        <v>266</v>
      </c>
    </row>
    <row r="44" spans="1:23" ht="15.4">
      <c r="A44" s="4"/>
      <c r="B44" s="563" t="s">
        <v>26</v>
      </c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63"/>
      <c r="R44" s="563"/>
      <c r="S44" s="563"/>
      <c r="T44" s="563"/>
      <c r="U44" s="8"/>
    </row>
    <row r="45" spans="1:23" ht="15.4">
      <c r="A45" s="4"/>
      <c r="B45" s="9" t="s">
        <v>27</v>
      </c>
      <c r="C45" s="8"/>
      <c r="D45" s="8"/>
      <c r="E45" s="10"/>
      <c r="F45" s="10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53"/>
      <c r="T45" s="53"/>
      <c r="U45" s="8"/>
    </row>
    <row r="46" spans="1:23" ht="15" customHeight="1">
      <c r="A46" s="23"/>
      <c r="B46" s="562" t="s">
        <v>49</v>
      </c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</row>
    <row r="47" spans="1:23" ht="15" customHeight="1">
      <c r="A47" s="23"/>
      <c r="B47" s="54" t="s">
        <v>290</v>
      </c>
      <c r="C47" s="54"/>
      <c r="D47" s="54"/>
      <c r="E47" s="331"/>
      <c r="F47" s="331"/>
      <c r="G47" s="331"/>
      <c r="H47" s="484"/>
      <c r="I47" s="484"/>
      <c r="J47" s="484"/>
      <c r="K47" s="584"/>
      <c r="L47" s="584"/>
      <c r="M47" s="584"/>
      <c r="N47" s="584"/>
      <c r="O47" s="484"/>
      <c r="P47" s="587"/>
      <c r="Q47" s="587"/>
      <c r="R47" s="587"/>
      <c r="S47" s="587"/>
      <c r="T47" s="587"/>
      <c r="U47" s="490"/>
    </row>
    <row r="48" spans="1:23" ht="15" customHeight="1">
      <c r="A48" s="23"/>
      <c r="B48" s="56" t="s">
        <v>28</v>
      </c>
      <c r="C48" s="57" t="s">
        <v>29</v>
      </c>
      <c r="D48" s="57"/>
      <c r="E48" s="57"/>
      <c r="F48" s="57"/>
      <c r="G48" s="57"/>
      <c r="H48" s="334"/>
      <c r="I48" s="491"/>
      <c r="J48" s="491"/>
      <c r="K48" s="492"/>
      <c r="L48" s="492"/>
      <c r="M48" s="492"/>
      <c r="N48" s="493"/>
      <c r="O48" s="494"/>
      <c r="P48" s="491"/>
      <c r="Q48" s="491"/>
      <c r="R48" s="485"/>
      <c r="S48" s="485"/>
      <c r="T48" s="486"/>
      <c r="U48" s="490"/>
    </row>
    <row r="49" spans="1:21" ht="15.4">
      <c r="A49" s="23"/>
      <c r="B49" s="54" t="s">
        <v>291</v>
      </c>
      <c r="C49" s="55"/>
      <c r="D49" s="55"/>
      <c r="E49" s="55"/>
      <c r="F49" s="55"/>
      <c r="G49" s="55"/>
      <c r="H49" s="484"/>
      <c r="I49" s="484"/>
      <c r="J49" s="484"/>
      <c r="K49" s="586"/>
      <c r="L49" s="586"/>
      <c r="M49" s="586"/>
      <c r="N49" s="586"/>
      <c r="O49" s="484"/>
      <c r="P49" s="587"/>
      <c r="Q49" s="587"/>
      <c r="R49" s="587"/>
      <c r="S49" s="587"/>
      <c r="T49" s="587"/>
      <c r="U49" s="33"/>
    </row>
    <row r="50" spans="1:21" ht="17.25">
      <c r="B50" s="56" t="s">
        <v>28</v>
      </c>
      <c r="C50" s="57" t="s">
        <v>29</v>
      </c>
      <c r="D50" s="57"/>
      <c r="E50" s="58"/>
      <c r="F50" s="58"/>
      <c r="G50" s="58"/>
      <c r="H50" s="58"/>
      <c r="I50" s="58"/>
      <c r="J50" s="58"/>
      <c r="K50" s="55"/>
      <c r="L50" s="55"/>
      <c r="M50" s="55"/>
      <c r="N50" s="495"/>
      <c r="O50" s="496"/>
      <c r="P50" s="496"/>
      <c r="Q50" s="496"/>
      <c r="R50" s="55"/>
      <c r="S50" s="55"/>
      <c r="T50" s="55"/>
      <c r="U50" s="59"/>
    </row>
    <row r="51" spans="1:21">
      <c r="B51" s="54" t="s">
        <v>289</v>
      </c>
      <c r="C51" s="55"/>
      <c r="D51" s="55"/>
      <c r="E51" s="55"/>
      <c r="F51" s="55"/>
      <c r="G51" s="55"/>
      <c r="H51" s="484"/>
      <c r="I51" s="484" t="s">
        <v>288</v>
      </c>
      <c r="J51" s="484" t="s">
        <v>38</v>
      </c>
      <c r="K51" s="585" t="str">
        <f>'List of inspection '!AB8</f>
        <v>ABC</v>
      </c>
      <c r="L51" s="585"/>
      <c r="M51" s="585"/>
      <c r="N51" s="585"/>
      <c r="O51" s="585"/>
      <c r="P51" s="488" t="s">
        <v>15</v>
      </c>
      <c r="Q51" s="487" t="s">
        <v>38</v>
      </c>
      <c r="R51" s="567">
        <f>'List of inspection '!AC8</f>
        <v>44403</v>
      </c>
      <c r="S51" s="567"/>
      <c r="T51" s="567"/>
      <c r="U51" s="567"/>
    </row>
    <row r="52" spans="1:21" ht="12" customHeight="1">
      <c r="B52" s="56" t="s">
        <v>28</v>
      </c>
      <c r="C52" s="57" t="s">
        <v>29</v>
      </c>
      <c r="D52" s="57"/>
      <c r="E52" s="58"/>
      <c r="F52" s="58"/>
      <c r="G52" s="58"/>
      <c r="H52" s="58"/>
      <c r="I52" s="58"/>
      <c r="J52" s="58"/>
      <c r="N52" s="56"/>
      <c r="O52" s="57"/>
      <c r="P52" s="57"/>
      <c r="Q52" s="57"/>
      <c r="R52" s="55"/>
      <c r="S52" s="55"/>
      <c r="T52" s="55"/>
      <c r="U52" s="59"/>
    </row>
    <row r="53" spans="1:21" ht="15.4">
      <c r="A53" s="4"/>
      <c r="B53" s="9" t="s">
        <v>271</v>
      </c>
      <c r="C53" s="8"/>
      <c r="D53" s="8"/>
      <c r="E53" s="10"/>
      <c r="F53" s="10"/>
      <c r="G53" s="10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7.25">
      <c r="A54" s="4"/>
      <c r="B54" s="56" t="s">
        <v>28</v>
      </c>
      <c r="C54" s="57" t="s">
        <v>29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8"/>
    </row>
    <row r="55" spans="1:21" ht="17.25">
      <c r="A55" s="4"/>
      <c r="B55" s="56" t="s">
        <v>28</v>
      </c>
      <c r="C55" s="57" t="s">
        <v>30</v>
      </c>
      <c r="D55" s="57"/>
      <c r="E55" s="57"/>
      <c r="F55" s="57"/>
      <c r="G55" s="57"/>
      <c r="H55" s="60"/>
      <c r="I55" s="60"/>
      <c r="J55" s="60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8"/>
    </row>
    <row r="56" spans="1:21" ht="17.25">
      <c r="A56" s="4"/>
      <c r="B56" s="56" t="s">
        <v>28</v>
      </c>
      <c r="C56" s="57" t="s">
        <v>292</v>
      </c>
      <c r="D56" s="334"/>
      <c r="E56" s="334" t="s">
        <v>38</v>
      </c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17"/>
    </row>
    <row r="57" spans="1:21" ht="18" customHeight="1">
      <c r="A57" s="4"/>
      <c r="B57" s="12"/>
      <c r="C57" s="317"/>
      <c r="D57" s="317"/>
      <c r="E57" s="328"/>
      <c r="F57" s="328"/>
      <c r="G57" s="328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44"/>
    </row>
    <row r="58" spans="1:21" ht="12" customHeight="1">
      <c r="A58" s="4"/>
      <c r="B58" s="12"/>
      <c r="C58" s="12"/>
      <c r="D58" s="12"/>
      <c r="E58" s="10"/>
      <c r="F58" s="10"/>
      <c r="G58" s="10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</row>
    <row r="59" spans="1:21" ht="15.4">
      <c r="A59" s="4"/>
      <c r="B59" s="9" t="s">
        <v>31</v>
      </c>
      <c r="C59" s="8"/>
      <c r="D59" s="8"/>
      <c r="E59" s="10"/>
      <c r="F59" s="10"/>
      <c r="G59" s="10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2" customHeight="1">
      <c r="A60" s="4"/>
      <c r="B60" s="9"/>
      <c r="C60" s="8"/>
      <c r="D60" s="8"/>
      <c r="E60" s="10"/>
      <c r="F60" s="10"/>
      <c r="G60" s="10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20.100000000000001" customHeight="1">
      <c r="A61" s="4"/>
      <c r="B61" s="61"/>
      <c r="C61" s="572" t="s">
        <v>41</v>
      </c>
      <c r="D61" s="573"/>
      <c r="E61" s="574"/>
      <c r="F61" s="572" t="s">
        <v>44</v>
      </c>
      <c r="G61" s="573"/>
      <c r="H61" s="573"/>
      <c r="I61" s="573"/>
      <c r="J61" s="573"/>
      <c r="K61" s="573"/>
      <c r="L61" s="573"/>
      <c r="M61" s="574"/>
      <c r="N61" s="572" t="s">
        <v>45</v>
      </c>
      <c r="O61" s="573"/>
      <c r="P61" s="573"/>
      <c r="Q61" s="574"/>
      <c r="R61" s="572" t="s">
        <v>275</v>
      </c>
      <c r="S61" s="573"/>
      <c r="T61" s="573"/>
      <c r="U61" s="574"/>
    </row>
    <row r="62" spans="1:21" ht="14.45" customHeight="1">
      <c r="A62" s="4"/>
      <c r="B62" s="61"/>
      <c r="C62" s="575"/>
      <c r="D62" s="576"/>
      <c r="E62" s="577"/>
      <c r="F62" s="575"/>
      <c r="G62" s="576"/>
      <c r="H62" s="576"/>
      <c r="I62" s="576"/>
      <c r="J62" s="576"/>
      <c r="K62" s="576"/>
      <c r="L62" s="576"/>
      <c r="M62" s="577"/>
      <c r="N62" s="575"/>
      <c r="O62" s="576"/>
      <c r="P62" s="576"/>
      <c r="Q62" s="577"/>
      <c r="R62" s="575"/>
      <c r="S62" s="576"/>
      <c r="T62" s="576"/>
      <c r="U62" s="577"/>
    </row>
    <row r="63" spans="1:21" ht="14.45" customHeight="1">
      <c r="A63" s="4"/>
      <c r="B63" s="61"/>
      <c r="C63" s="578"/>
      <c r="D63" s="579"/>
      <c r="E63" s="580"/>
      <c r="F63" s="578"/>
      <c r="G63" s="579"/>
      <c r="H63" s="579"/>
      <c r="I63" s="579"/>
      <c r="J63" s="579"/>
      <c r="K63" s="579"/>
      <c r="L63" s="579"/>
      <c r="M63" s="580"/>
      <c r="N63" s="578"/>
      <c r="O63" s="579"/>
      <c r="P63" s="579"/>
      <c r="Q63" s="580"/>
      <c r="R63" s="578"/>
      <c r="S63" s="579"/>
      <c r="T63" s="579"/>
      <c r="U63" s="580"/>
    </row>
    <row r="64" spans="1:21" ht="14.45" customHeight="1">
      <c r="A64" s="62"/>
      <c r="B64" s="63"/>
      <c r="C64" s="578"/>
      <c r="D64" s="579"/>
      <c r="E64" s="580"/>
      <c r="F64" s="578"/>
      <c r="G64" s="579"/>
      <c r="H64" s="579"/>
      <c r="I64" s="579"/>
      <c r="J64" s="579"/>
      <c r="K64" s="579"/>
      <c r="L64" s="579"/>
      <c r="M64" s="580"/>
      <c r="N64" s="578"/>
      <c r="O64" s="579"/>
      <c r="P64" s="579"/>
      <c r="Q64" s="580"/>
      <c r="R64" s="578"/>
      <c r="S64" s="579"/>
      <c r="T64" s="579"/>
      <c r="U64" s="580"/>
    </row>
    <row r="65" spans="1:21" ht="14.45" customHeight="1">
      <c r="A65" s="62"/>
      <c r="B65" s="63"/>
      <c r="C65" s="578"/>
      <c r="D65" s="579"/>
      <c r="E65" s="580"/>
      <c r="F65" s="578"/>
      <c r="G65" s="579"/>
      <c r="H65" s="579"/>
      <c r="I65" s="579"/>
      <c r="J65" s="579"/>
      <c r="K65" s="579"/>
      <c r="L65" s="579"/>
      <c r="M65" s="580"/>
      <c r="N65" s="578"/>
      <c r="O65" s="579"/>
      <c r="P65" s="579"/>
      <c r="Q65" s="580"/>
      <c r="R65" s="578"/>
      <c r="S65" s="579"/>
      <c r="T65" s="579"/>
      <c r="U65" s="580"/>
    </row>
    <row r="66" spans="1:21" ht="14.45" customHeight="1">
      <c r="A66" s="4"/>
      <c r="B66" s="65"/>
      <c r="C66" s="578"/>
      <c r="D66" s="579"/>
      <c r="E66" s="580"/>
      <c r="F66" s="578"/>
      <c r="G66" s="579"/>
      <c r="H66" s="579"/>
      <c r="I66" s="579"/>
      <c r="J66" s="579"/>
      <c r="K66" s="579"/>
      <c r="L66" s="579"/>
      <c r="M66" s="580"/>
      <c r="N66" s="578"/>
      <c r="O66" s="579"/>
      <c r="P66" s="579"/>
      <c r="Q66" s="580"/>
      <c r="R66" s="578"/>
      <c r="S66" s="579"/>
      <c r="T66" s="579"/>
      <c r="U66" s="580"/>
    </row>
    <row r="67" spans="1:21" ht="14.45" customHeight="1">
      <c r="A67" s="7"/>
      <c r="B67" s="63"/>
      <c r="C67" s="581"/>
      <c r="D67" s="582"/>
      <c r="E67" s="583"/>
      <c r="F67" s="581"/>
      <c r="G67" s="582"/>
      <c r="H67" s="582"/>
      <c r="I67" s="582"/>
      <c r="J67" s="582"/>
      <c r="K67" s="582"/>
      <c r="L67" s="582"/>
      <c r="M67" s="583"/>
      <c r="N67" s="581"/>
      <c r="O67" s="582"/>
      <c r="P67" s="582"/>
      <c r="Q67" s="583"/>
      <c r="R67" s="581"/>
      <c r="S67" s="582"/>
      <c r="T67" s="582"/>
      <c r="U67" s="583"/>
    </row>
    <row r="68" spans="1:21" ht="9.9499999999999993" customHeight="1">
      <c r="A68" s="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8"/>
      <c r="M68" s="68"/>
      <c r="N68" s="8"/>
      <c r="O68" s="8"/>
      <c r="P68" s="8"/>
      <c r="Q68" s="8"/>
      <c r="R68" s="67"/>
      <c r="S68" s="67"/>
      <c r="T68" s="67"/>
      <c r="U68" s="67"/>
    </row>
    <row r="69" spans="1:21">
      <c r="A69" s="7"/>
      <c r="B69" s="69" t="s">
        <v>32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8"/>
    </row>
    <row r="70" spans="1:21" ht="15.4">
      <c r="A70" s="4"/>
      <c r="B70" s="569" t="s">
        <v>33</v>
      </c>
      <c r="C70" s="569"/>
      <c r="D70" s="569"/>
      <c r="E70" s="569"/>
      <c r="F70" s="569"/>
      <c r="G70" s="569"/>
      <c r="H70" s="569"/>
      <c r="I70" s="569"/>
      <c r="J70" s="569"/>
      <c r="K70" s="569"/>
      <c r="L70" s="569"/>
      <c r="M70" s="569"/>
      <c r="N70" s="569"/>
      <c r="O70" s="569"/>
      <c r="P70" s="569"/>
      <c r="Q70" s="569"/>
      <c r="R70" s="569"/>
      <c r="S70" s="569"/>
      <c r="T70" s="569"/>
      <c r="U70" s="8"/>
    </row>
    <row r="71" spans="1:21">
      <c r="A71" s="7"/>
      <c r="B71" s="70" t="s">
        <v>34</v>
      </c>
      <c r="C71" s="71"/>
      <c r="D71" s="71"/>
      <c r="E71" s="330"/>
      <c r="F71" s="330"/>
      <c r="G71" s="330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8"/>
    </row>
    <row r="73" spans="1:21" ht="15">
      <c r="B73" s="72"/>
      <c r="C73" s="72"/>
    </row>
    <row r="74" spans="1:21" ht="15.4">
      <c r="B74" s="73"/>
      <c r="C74" s="73"/>
    </row>
  </sheetData>
  <mergeCells count="39">
    <mergeCell ref="F61:M61"/>
    <mergeCell ref="F62:M67"/>
    <mergeCell ref="H29:K29"/>
    <mergeCell ref="H30:K30"/>
    <mergeCell ref="N61:Q61"/>
    <mergeCell ref="N62:Q67"/>
    <mergeCell ref="B37:H37"/>
    <mergeCell ref="B38:H38"/>
    <mergeCell ref="K37:O37"/>
    <mergeCell ref="K38:O38"/>
    <mergeCell ref="B70:T70"/>
    <mergeCell ref="B42:C42"/>
    <mergeCell ref="H42:N42"/>
    <mergeCell ref="B43:D43"/>
    <mergeCell ref="H43:N43"/>
    <mergeCell ref="B44:T44"/>
    <mergeCell ref="C61:E61"/>
    <mergeCell ref="C62:E67"/>
    <mergeCell ref="R61:U61"/>
    <mergeCell ref="R62:U67"/>
    <mergeCell ref="K47:N47"/>
    <mergeCell ref="R51:U51"/>
    <mergeCell ref="K51:O51"/>
    <mergeCell ref="K49:N49"/>
    <mergeCell ref="P47:T47"/>
    <mergeCell ref="P49:T49"/>
    <mergeCell ref="A1:U1"/>
    <mergeCell ref="A2:U2"/>
    <mergeCell ref="K4:U4"/>
    <mergeCell ref="B46:U46"/>
    <mergeCell ref="B35:U35"/>
    <mergeCell ref="B36:U36"/>
    <mergeCell ref="A6:U6"/>
    <mergeCell ref="A7:U7"/>
    <mergeCell ref="D15:U15"/>
    <mergeCell ref="R37:U37"/>
    <mergeCell ref="R38:U38"/>
    <mergeCell ref="F16:U16"/>
    <mergeCell ref="F17:U17"/>
  </mergeCells>
  <dataValidations count="5">
    <dataValidation type="list" allowBlank="1" showInputMessage="1" showErrorMessage="1" sqref="C41" xr:uid="{00000000-0002-0000-0200-000000000000}">
      <formula1>$W$41:$W$43</formula1>
    </dataValidation>
    <dataValidation type="list" allowBlank="1" showInputMessage="1" showErrorMessage="1" sqref="R61:U61" xr:uid="{00000000-0002-0000-0200-000001000000}">
      <formula1>"INVESTOR,CONSULTANT"</formula1>
    </dataValidation>
    <dataValidation type="list" allowBlank="1" showInputMessage="1" showErrorMessage="1" sqref="C40" xr:uid="{00000000-0002-0000-0200-000002000000}">
      <formula1>$W$35:$W$38</formula1>
    </dataValidation>
    <dataValidation type="list" allowBlank="1" showInputMessage="1" showErrorMessage="1" sqref="P26:Q26" xr:uid="{00000000-0002-0000-0200-000003000000}">
      <formula1>$W$24:$W$28</formula1>
    </dataValidation>
    <dataValidation type="list" allowBlank="1" showInputMessage="1" showErrorMessage="1" sqref="P25:Q25" xr:uid="{00000000-0002-0000-0200-000004000000}">
      <formula1>$W$23:$W$28</formula1>
    </dataValidation>
  </dataValidations>
  <pageMargins left="0.78740157480314965" right="0.39370078740157483" top="0.39370078740157483" bottom="0.39370078740157483" header="0.31496062992125984" footer="0.31496062992125984"/>
  <pageSetup paperSize="9" scale="8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123"/>
  <sheetViews>
    <sheetView view="pageBreakPreview" zoomScaleNormal="115" zoomScaleSheetLayoutView="100" workbookViewId="0">
      <selection activeCell="H9" sqref="H9"/>
    </sheetView>
  </sheetViews>
  <sheetFormatPr defaultColWidth="9" defaultRowHeight="10.15"/>
  <cols>
    <col min="1" max="1" width="4" style="256" customWidth="1"/>
    <col min="2" max="5" width="9.33203125" style="272" customWidth="1"/>
    <col min="6" max="6" width="11.1328125" style="272" customWidth="1"/>
    <col min="7" max="9" width="9.86328125" style="272" customWidth="1"/>
    <col min="10" max="10" width="9.33203125" style="272" customWidth="1"/>
    <col min="11" max="11" width="9.19921875" style="256" bestFit="1" customWidth="1"/>
    <col min="12" max="12" width="13.86328125" style="256" customWidth="1"/>
    <col min="13" max="13" width="10.19921875" style="256" bestFit="1" customWidth="1"/>
    <col min="14" max="16384" width="9" style="256"/>
  </cols>
  <sheetData>
    <row r="1" spans="1:14" ht="14.25" customHeight="1">
      <c r="A1" s="599" t="s">
        <v>352</v>
      </c>
      <c r="B1" s="600"/>
      <c r="C1" s="600"/>
      <c r="D1" s="600"/>
      <c r="E1" s="600"/>
      <c r="F1" s="600"/>
      <c r="G1" s="605"/>
      <c r="H1" s="605"/>
      <c r="I1" s="254"/>
      <c r="J1" s="255"/>
    </row>
    <row r="2" spans="1:14" ht="14.25" customHeight="1">
      <c r="A2" s="601"/>
      <c r="B2" s="602"/>
      <c r="C2" s="602"/>
      <c r="D2" s="602"/>
      <c r="E2" s="602"/>
      <c r="F2" s="602"/>
      <c r="G2" s="606"/>
      <c r="H2" s="606"/>
      <c r="I2" s="257"/>
      <c r="J2" s="258"/>
    </row>
    <row r="3" spans="1:14" ht="14.25" customHeight="1">
      <c r="A3" s="603"/>
      <c r="B3" s="604"/>
      <c r="C3" s="604"/>
      <c r="D3" s="604"/>
      <c r="E3" s="604"/>
      <c r="F3" s="604"/>
      <c r="G3" s="607"/>
      <c r="H3" s="607"/>
      <c r="I3" s="259"/>
      <c r="J3" s="260"/>
    </row>
    <row r="4" spans="1:14" ht="15" customHeight="1">
      <c r="A4" s="608" t="s">
        <v>183</v>
      </c>
      <c r="B4" s="609"/>
      <c r="C4" s="609"/>
      <c r="D4" s="609"/>
      <c r="E4" s="609"/>
      <c r="F4" s="609"/>
      <c r="G4" s="609"/>
      <c r="H4" s="609"/>
      <c r="I4" s="609"/>
      <c r="J4" s="610"/>
    </row>
    <row r="5" spans="1:14" ht="15" customHeight="1">
      <c r="A5" s="611"/>
      <c r="B5" s="612"/>
      <c r="C5" s="612"/>
      <c r="D5" s="612"/>
      <c r="E5" s="612"/>
      <c r="F5" s="612"/>
      <c r="G5" s="612"/>
      <c r="H5" s="612"/>
      <c r="I5" s="612"/>
      <c r="J5" s="613"/>
    </row>
    <row r="6" spans="1:14" s="263" customFormat="1" ht="56.25" customHeight="1">
      <c r="A6" s="614" t="s">
        <v>79</v>
      </c>
      <c r="B6" s="616" t="s">
        <v>184</v>
      </c>
      <c r="C6" s="617"/>
      <c r="D6" s="617"/>
      <c r="E6" s="618"/>
      <c r="F6" s="622" t="s">
        <v>185</v>
      </c>
      <c r="G6" s="622" t="s">
        <v>186</v>
      </c>
      <c r="H6" s="261" t="s">
        <v>187</v>
      </c>
      <c r="I6" s="261" t="s">
        <v>188</v>
      </c>
      <c r="J6" s="262" t="s">
        <v>189</v>
      </c>
      <c r="L6" s="264"/>
      <c r="M6" s="264"/>
      <c r="N6" s="265"/>
    </row>
    <row r="7" spans="1:14" s="263" customFormat="1" ht="15" customHeight="1">
      <c r="A7" s="615"/>
      <c r="B7" s="619"/>
      <c r="C7" s="620"/>
      <c r="D7" s="620"/>
      <c r="E7" s="621"/>
      <c r="F7" s="623"/>
      <c r="G7" s="623"/>
      <c r="H7" s="266" t="s">
        <v>190</v>
      </c>
      <c r="I7" s="266" t="s">
        <v>191</v>
      </c>
      <c r="J7" s="267" t="s">
        <v>192</v>
      </c>
      <c r="L7" s="264"/>
      <c r="M7" s="264"/>
    </row>
    <row r="8" spans="1:14" ht="17.45" customHeight="1">
      <c r="A8" s="268">
        <v>1</v>
      </c>
      <c r="B8" s="269">
        <v>1.41</v>
      </c>
      <c r="C8" s="269">
        <f>2040/1000</f>
        <v>2.04</v>
      </c>
      <c r="D8" s="269">
        <v>1.5</v>
      </c>
      <c r="E8" s="269">
        <v>2.5</v>
      </c>
      <c r="F8" s="270">
        <f>(B8+C8+D8+E8)/4</f>
        <v>1.8625</v>
      </c>
      <c r="G8" s="270">
        <f>(4400-385)/1000</f>
        <v>4.0149999999999997</v>
      </c>
      <c r="H8" s="270">
        <v>0.2</v>
      </c>
      <c r="I8" s="270">
        <v>506.8</v>
      </c>
      <c r="J8" s="271">
        <f>I8*H8</f>
        <v>101.36000000000001</v>
      </c>
      <c r="L8" s="272"/>
      <c r="M8" s="272"/>
      <c r="N8" s="273"/>
    </row>
    <row r="9" spans="1:14" ht="17.45" customHeight="1">
      <c r="A9" s="274">
        <v>2</v>
      </c>
      <c r="B9" s="275">
        <v>2.04</v>
      </c>
      <c r="C9" s="275">
        <v>2.2400000000000002</v>
      </c>
      <c r="D9" s="275">
        <v>2.5</v>
      </c>
      <c r="E9" s="275">
        <v>2.75</v>
      </c>
      <c r="F9" s="276">
        <f t="shared" ref="F9:F39" si="0">(B9+C9+D9+E9)/4</f>
        <v>2.3825000000000003</v>
      </c>
      <c r="G9" s="276">
        <f t="shared" ref="G9:G39" si="1">(4400-385)/1000</f>
        <v>4.0149999999999997</v>
      </c>
      <c r="H9" s="276">
        <v>0.2</v>
      </c>
      <c r="I9" s="276">
        <v>506.8</v>
      </c>
      <c r="J9" s="277">
        <f t="shared" ref="J9:J39" si="2">I9*H9</f>
        <v>101.36000000000001</v>
      </c>
      <c r="L9" s="272"/>
      <c r="M9" s="272"/>
    </row>
    <row r="10" spans="1:14" ht="17.45" customHeight="1">
      <c r="A10" s="274">
        <v>3</v>
      </c>
      <c r="B10" s="275">
        <v>2.2400000000000002</v>
      </c>
      <c r="C10" s="275">
        <v>3.23</v>
      </c>
      <c r="D10" s="275">
        <v>2.75</v>
      </c>
      <c r="E10" s="275">
        <v>3.4750000000000001</v>
      </c>
      <c r="F10" s="276">
        <f t="shared" si="0"/>
        <v>2.9237500000000001</v>
      </c>
      <c r="G10" s="276">
        <f t="shared" si="1"/>
        <v>4.0149999999999997</v>
      </c>
      <c r="H10" s="276">
        <v>0.2</v>
      </c>
      <c r="I10" s="276">
        <v>506.8</v>
      </c>
      <c r="J10" s="277">
        <f t="shared" si="2"/>
        <v>101.36000000000001</v>
      </c>
      <c r="L10" s="272"/>
      <c r="M10" s="272"/>
    </row>
    <row r="11" spans="1:14" ht="17.45" customHeight="1">
      <c r="A11" s="274">
        <v>4</v>
      </c>
      <c r="B11" s="275">
        <v>3.23</v>
      </c>
      <c r="C11" s="275">
        <v>4.22</v>
      </c>
      <c r="D11" s="275">
        <v>3.4750000000000001</v>
      </c>
      <c r="E11" s="275">
        <v>4.3</v>
      </c>
      <c r="F11" s="276">
        <f t="shared" si="0"/>
        <v>3.8062499999999995</v>
      </c>
      <c r="G11" s="276">
        <f t="shared" si="1"/>
        <v>4.0149999999999997</v>
      </c>
      <c r="H11" s="276">
        <v>0.2</v>
      </c>
      <c r="I11" s="276">
        <v>506.8</v>
      </c>
      <c r="J11" s="277">
        <f t="shared" si="2"/>
        <v>101.36000000000001</v>
      </c>
      <c r="L11" s="272"/>
      <c r="M11" s="272"/>
    </row>
    <row r="12" spans="1:14" ht="17.45" customHeight="1">
      <c r="A12" s="274">
        <v>5</v>
      </c>
      <c r="B12" s="275">
        <v>4.22</v>
      </c>
      <c r="C12" s="275">
        <v>4.7</v>
      </c>
      <c r="D12" s="275">
        <v>4.2</v>
      </c>
      <c r="E12" s="275">
        <v>4.8</v>
      </c>
      <c r="F12" s="276">
        <f t="shared" si="0"/>
        <v>4.4800000000000004</v>
      </c>
      <c r="G12" s="276">
        <f t="shared" si="1"/>
        <v>4.0149999999999997</v>
      </c>
      <c r="H12" s="276">
        <v>0.2</v>
      </c>
      <c r="I12" s="276">
        <v>506.8</v>
      </c>
      <c r="J12" s="277">
        <f t="shared" si="2"/>
        <v>101.36000000000001</v>
      </c>
      <c r="L12" s="272"/>
      <c r="M12" s="272"/>
    </row>
    <row r="13" spans="1:14" ht="17.45" customHeight="1">
      <c r="A13" s="274">
        <v>6</v>
      </c>
      <c r="B13" s="275">
        <v>4.7</v>
      </c>
      <c r="C13" s="275">
        <v>5.2</v>
      </c>
      <c r="D13" s="275">
        <v>4.8</v>
      </c>
      <c r="E13" s="275">
        <v>5.4</v>
      </c>
      <c r="F13" s="276">
        <f t="shared" si="0"/>
        <v>5.0250000000000004</v>
      </c>
      <c r="G13" s="276">
        <f t="shared" si="1"/>
        <v>4.0149999999999997</v>
      </c>
      <c r="H13" s="276">
        <v>0.2</v>
      </c>
      <c r="I13" s="276">
        <v>506.8</v>
      </c>
      <c r="J13" s="277">
        <f t="shared" si="2"/>
        <v>101.36000000000001</v>
      </c>
      <c r="L13" s="272"/>
      <c r="M13" s="272"/>
    </row>
    <row r="14" spans="1:14" ht="17.45" customHeight="1">
      <c r="A14" s="274">
        <v>7</v>
      </c>
      <c r="B14" s="275">
        <v>5.2</v>
      </c>
      <c r="C14" s="275">
        <v>6.5</v>
      </c>
      <c r="D14" s="275">
        <v>5.4</v>
      </c>
      <c r="E14" s="275">
        <v>6.45</v>
      </c>
      <c r="F14" s="276">
        <f t="shared" si="0"/>
        <v>5.8875000000000002</v>
      </c>
      <c r="G14" s="276">
        <f t="shared" si="1"/>
        <v>4.0149999999999997</v>
      </c>
      <c r="H14" s="276">
        <v>0.2</v>
      </c>
      <c r="I14" s="276">
        <v>506.8</v>
      </c>
      <c r="J14" s="277">
        <f t="shared" si="2"/>
        <v>101.36000000000001</v>
      </c>
      <c r="L14" s="272"/>
      <c r="M14" s="272"/>
    </row>
    <row r="15" spans="1:14" ht="17.45" customHeight="1">
      <c r="A15" s="274">
        <v>8</v>
      </c>
      <c r="B15" s="275">
        <v>6.5</v>
      </c>
      <c r="C15" s="275">
        <v>7.8</v>
      </c>
      <c r="D15" s="275">
        <v>6.45</v>
      </c>
      <c r="E15" s="275">
        <v>7.5</v>
      </c>
      <c r="F15" s="276">
        <f t="shared" si="0"/>
        <v>7.0625</v>
      </c>
      <c r="G15" s="276">
        <f t="shared" si="1"/>
        <v>4.0149999999999997</v>
      </c>
      <c r="H15" s="276">
        <v>0.2</v>
      </c>
      <c r="I15" s="276">
        <v>506.8</v>
      </c>
      <c r="J15" s="277">
        <f t="shared" si="2"/>
        <v>101.36000000000001</v>
      </c>
      <c r="L15" s="272"/>
      <c r="M15" s="272"/>
    </row>
    <row r="16" spans="1:14" ht="17.45" customHeight="1">
      <c r="A16" s="274">
        <v>9</v>
      </c>
      <c r="B16" s="275">
        <v>1.5</v>
      </c>
      <c r="C16" s="275">
        <v>2.5</v>
      </c>
      <c r="D16" s="275">
        <v>1.51</v>
      </c>
      <c r="E16" s="275">
        <v>2.37</v>
      </c>
      <c r="F16" s="276">
        <f t="shared" si="0"/>
        <v>1.97</v>
      </c>
      <c r="G16" s="276">
        <f t="shared" si="1"/>
        <v>4.0149999999999997</v>
      </c>
      <c r="H16" s="276">
        <v>0.2</v>
      </c>
      <c r="I16" s="276">
        <v>506.8</v>
      </c>
      <c r="J16" s="277">
        <f t="shared" si="2"/>
        <v>101.36000000000001</v>
      </c>
      <c r="L16" s="272"/>
      <c r="M16" s="272"/>
    </row>
    <row r="17" spans="1:13" ht="17.45" customHeight="1">
      <c r="A17" s="274">
        <v>10</v>
      </c>
      <c r="B17" s="275">
        <v>2.5</v>
      </c>
      <c r="C17" s="275">
        <v>2.75</v>
      </c>
      <c r="D17" s="275">
        <v>2.37</v>
      </c>
      <c r="E17" s="275">
        <v>2.59</v>
      </c>
      <c r="F17" s="276">
        <f t="shared" si="0"/>
        <v>2.5525000000000002</v>
      </c>
      <c r="G17" s="276">
        <f t="shared" si="1"/>
        <v>4.0149999999999997</v>
      </c>
      <c r="H17" s="276">
        <v>0.2</v>
      </c>
      <c r="I17" s="276">
        <v>506.8</v>
      </c>
      <c r="J17" s="277">
        <f t="shared" si="2"/>
        <v>101.36000000000001</v>
      </c>
      <c r="L17" s="272"/>
      <c r="M17" s="272"/>
    </row>
    <row r="18" spans="1:13" ht="17.45" customHeight="1">
      <c r="A18" s="274">
        <v>11</v>
      </c>
      <c r="B18" s="275">
        <v>2.75</v>
      </c>
      <c r="C18" s="275">
        <v>3.4750000000000001</v>
      </c>
      <c r="D18" s="275">
        <v>2.59</v>
      </c>
      <c r="E18" s="275">
        <v>3.3450000000000002</v>
      </c>
      <c r="F18" s="276">
        <f t="shared" si="0"/>
        <v>3.04</v>
      </c>
      <c r="G18" s="276">
        <f t="shared" si="1"/>
        <v>4.0149999999999997</v>
      </c>
      <c r="H18" s="276">
        <v>0.2</v>
      </c>
      <c r="I18" s="276">
        <v>506.8</v>
      </c>
      <c r="J18" s="277">
        <f t="shared" si="2"/>
        <v>101.36000000000001</v>
      </c>
      <c r="L18" s="272"/>
      <c r="M18" s="272"/>
    </row>
    <row r="19" spans="1:13" ht="17.45" customHeight="1">
      <c r="A19" s="274">
        <v>12</v>
      </c>
      <c r="B19" s="275">
        <v>3.4750000000000001</v>
      </c>
      <c r="C19" s="275">
        <v>4.2</v>
      </c>
      <c r="D19" s="275">
        <v>3.3450000000000002</v>
      </c>
      <c r="E19" s="275">
        <v>4.0999999999999996</v>
      </c>
      <c r="F19" s="276">
        <f t="shared" si="0"/>
        <v>3.7800000000000002</v>
      </c>
      <c r="G19" s="276">
        <f t="shared" si="1"/>
        <v>4.0149999999999997</v>
      </c>
      <c r="H19" s="276">
        <v>0.2</v>
      </c>
      <c r="I19" s="276">
        <v>506.8</v>
      </c>
      <c r="J19" s="277">
        <f t="shared" si="2"/>
        <v>101.36000000000001</v>
      </c>
      <c r="L19" s="272"/>
      <c r="M19" s="272"/>
    </row>
    <row r="20" spans="1:13" ht="17.45" customHeight="1">
      <c r="A20" s="274">
        <v>13</v>
      </c>
      <c r="B20" s="275">
        <v>4.2</v>
      </c>
      <c r="C20" s="275">
        <v>4.8</v>
      </c>
      <c r="D20" s="275">
        <v>4.0999999999999996</v>
      </c>
      <c r="E20" s="275">
        <v>4.82</v>
      </c>
      <c r="F20" s="276">
        <f t="shared" si="0"/>
        <v>4.4800000000000004</v>
      </c>
      <c r="G20" s="276">
        <f t="shared" si="1"/>
        <v>4.0149999999999997</v>
      </c>
      <c r="H20" s="276">
        <v>0.2</v>
      </c>
      <c r="I20" s="276">
        <v>506.8</v>
      </c>
      <c r="J20" s="277">
        <f t="shared" si="2"/>
        <v>101.36000000000001</v>
      </c>
      <c r="L20" s="272"/>
      <c r="M20" s="272"/>
    </row>
    <row r="21" spans="1:13" ht="17.45" customHeight="1">
      <c r="A21" s="274">
        <v>14</v>
      </c>
      <c r="B21" s="275">
        <v>4.8</v>
      </c>
      <c r="C21" s="275">
        <v>5.4</v>
      </c>
      <c r="D21" s="275">
        <v>4.82</v>
      </c>
      <c r="E21" s="275">
        <v>5.41</v>
      </c>
      <c r="F21" s="276">
        <f t="shared" si="0"/>
        <v>5.1074999999999999</v>
      </c>
      <c r="G21" s="276">
        <f t="shared" si="1"/>
        <v>4.0149999999999997</v>
      </c>
      <c r="H21" s="276">
        <v>0.2</v>
      </c>
      <c r="I21" s="276">
        <v>506.8</v>
      </c>
      <c r="J21" s="277">
        <f t="shared" si="2"/>
        <v>101.36000000000001</v>
      </c>
    </row>
    <row r="22" spans="1:13" ht="17.45" customHeight="1">
      <c r="A22" s="274">
        <v>15</v>
      </c>
      <c r="B22" s="275">
        <v>5.4</v>
      </c>
      <c r="C22" s="275">
        <v>6.45</v>
      </c>
      <c r="D22" s="275">
        <v>5.41</v>
      </c>
      <c r="E22" s="275">
        <v>6.75</v>
      </c>
      <c r="F22" s="276">
        <f>(B22+C22+D22+E22)/4</f>
        <v>6.0025000000000004</v>
      </c>
      <c r="G22" s="276">
        <f t="shared" si="1"/>
        <v>4.0149999999999997</v>
      </c>
      <c r="H22" s="276">
        <v>0.2</v>
      </c>
      <c r="I22" s="276">
        <v>506.8</v>
      </c>
      <c r="J22" s="277">
        <f t="shared" si="2"/>
        <v>101.36000000000001</v>
      </c>
      <c r="K22" s="272"/>
    </row>
    <row r="23" spans="1:13" ht="17.45" customHeight="1">
      <c r="A23" s="274">
        <v>16</v>
      </c>
      <c r="B23" s="275">
        <v>6.45</v>
      </c>
      <c r="C23" s="275">
        <v>7.5</v>
      </c>
      <c r="D23" s="275">
        <v>6.75</v>
      </c>
      <c r="E23" s="275">
        <v>8.1</v>
      </c>
      <c r="F23" s="276">
        <f t="shared" si="0"/>
        <v>7.1999999999999993</v>
      </c>
      <c r="G23" s="276">
        <f t="shared" si="1"/>
        <v>4.0149999999999997</v>
      </c>
      <c r="H23" s="276">
        <v>0.2</v>
      </c>
      <c r="I23" s="276">
        <v>506.8</v>
      </c>
      <c r="J23" s="277">
        <f t="shared" si="2"/>
        <v>101.36000000000001</v>
      </c>
    </row>
    <row r="24" spans="1:13" ht="17.45" customHeight="1">
      <c r="A24" s="274">
        <v>17</v>
      </c>
      <c r="B24" s="275">
        <v>1.51</v>
      </c>
      <c r="C24" s="275">
        <v>2.37</v>
      </c>
      <c r="D24" s="275">
        <v>1.0900000000000001</v>
      </c>
      <c r="E24" s="275">
        <v>2.1</v>
      </c>
      <c r="F24" s="276">
        <f t="shared" si="0"/>
        <v>1.7675000000000001</v>
      </c>
      <c r="G24" s="276">
        <f t="shared" si="1"/>
        <v>4.0149999999999997</v>
      </c>
      <c r="H24" s="276">
        <v>0.2</v>
      </c>
      <c r="I24" s="276">
        <v>506.8</v>
      </c>
      <c r="J24" s="277">
        <f t="shared" si="2"/>
        <v>101.36000000000001</v>
      </c>
    </row>
    <row r="25" spans="1:13" ht="17.45" customHeight="1">
      <c r="A25" s="274">
        <v>18</v>
      </c>
      <c r="B25" s="275">
        <v>2.37</v>
      </c>
      <c r="C25" s="275">
        <v>2.59</v>
      </c>
      <c r="D25" s="275">
        <v>2.1</v>
      </c>
      <c r="E25" s="275">
        <v>2.9</v>
      </c>
      <c r="F25" s="276">
        <f t="shared" si="0"/>
        <v>2.4900000000000002</v>
      </c>
      <c r="G25" s="276">
        <f t="shared" si="1"/>
        <v>4.0149999999999997</v>
      </c>
      <c r="H25" s="276">
        <v>0.2</v>
      </c>
      <c r="I25" s="276">
        <v>506.8</v>
      </c>
      <c r="J25" s="277">
        <f t="shared" si="2"/>
        <v>101.36000000000001</v>
      </c>
    </row>
    <row r="26" spans="1:13" ht="17.45" customHeight="1">
      <c r="A26" s="274">
        <v>19</v>
      </c>
      <c r="B26" s="275">
        <v>2.59</v>
      </c>
      <c r="C26" s="275">
        <v>3.3450000000000002</v>
      </c>
      <c r="D26" s="275">
        <v>2.9</v>
      </c>
      <c r="E26" s="275">
        <v>3.75</v>
      </c>
      <c r="F26" s="276">
        <f t="shared" si="0"/>
        <v>3.1462500000000002</v>
      </c>
      <c r="G26" s="276">
        <f t="shared" si="1"/>
        <v>4.0149999999999997</v>
      </c>
      <c r="H26" s="276">
        <v>0.2</v>
      </c>
      <c r="I26" s="276">
        <v>506.8</v>
      </c>
      <c r="J26" s="277">
        <f t="shared" si="2"/>
        <v>101.36000000000001</v>
      </c>
    </row>
    <row r="27" spans="1:13" ht="17.45" customHeight="1">
      <c r="A27" s="274">
        <v>20</v>
      </c>
      <c r="B27" s="275">
        <v>3.3450000000000002</v>
      </c>
      <c r="C27" s="275">
        <v>4.0999999999999996</v>
      </c>
      <c r="D27" s="275">
        <v>3.75</v>
      </c>
      <c r="E27" s="275">
        <v>4.9000000000000004</v>
      </c>
      <c r="F27" s="276">
        <f t="shared" si="0"/>
        <v>4.0237499999999997</v>
      </c>
      <c r="G27" s="276">
        <f t="shared" si="1"/>
        <v>4.0149999999999997</v>
      </c>
      <c r="H27" s="276">
        <v>0.2</v>
      </c>
      <c r="I27" s="276">
        <v>506.8</v>
      </c>
      <c r="J27" s="277">
        <f t="shared" si="2"/>
        <v>101.36000000000001</v>
      </c>
    </row>
    <row r="28" spans="1:13" ht="17.45" customHeight="1">
      <c r="A28" s="274">
        <v>21</v>
      </c>
      <c r="B28" s="275">
        <v>4.0999999999999996</v>
      </c>
      <c r="C28" s="275">
        <v>4.82</v>
      </c>
      <c r="D28" s="275">
        <v>4.9000000000000004</v>
      </c>
      <c r="E28" s="275">
        <v>5</v>
      </c>
      <c r="F28" s="276">
        <f>(B28+C28+D28+E28)/4</f>
        <v>4.7050000000000001</v>
      </c>
      <c r="G28" s="276">
        <f t="shared" si="1"/>
        <v>4.0149999999999997</v>
      </c>
      <c r="H28" s="276">
        <v>0.2</v>
      </c>
      <c r="I28" s="276">
        <v>506.8</v>
      </c>
      <c r="J28" s="277">
        <f t="shared" si="2"/>
        <v>101.36000000000001</v>
      </c>
    </row>
    <row r="29" spans="1:13" ht="17.45" customHeight="1">
      <c r="A29" s="274">
        <v>22</v>
      </c>
      <c r="B29" s="275">
        <v>4.82</v>
      </c>
      <c r="C29" s="275">
        <v>5.41</v>
      </c>
      <c r="D29" s="275">
        <v>5</v>
      </c>
      <c r="E29" s="275">
        <v>5.0999999999999996</v>
      </c>
      <c r="F29" s="276">
        <f t="shared" si="0"/>
        <v>5.0824999999999996</v>
      </c>
      <c r="G29" s="276">
        <f t="shared" si="1"/>
        <v>4.0149999999999997</v>
      </c>
      <c r="H29" s="276">
        <v>0.2</v>
      </c>
      <c r="I29" s="276">
        <v>506.8</v>
      </c>
      <c r="J29" s="277">
        <f t="shared" si="2"/>
        <v>101.36000000000001</v>
      </c>
    </row>
    <row r="30" spans="1:13" ht="17.45" customHeight="1">
      <c r="A30" s="274">
        <v>23</v>
      </c>
      <c r="B30" s="275">
        <v>5.41</v>
      </c>
      <c r="C30" s="275">
        <v>6.75</v>
      </c>
      <c r="D30" s="275">
        <v>5.0999999999999996</v>
      </c>
      <c r="E30" s="275">
        <v>6.5</v>
      </c>
      <c r="F30" s="276">
        <f t="shared" si="0"/>
        <v>5.9399999999999995</v>
      </c>
      <c r="G30" s="276">
        <f t="shared" si="1"/>
        <v>4.0149999999999997</v>
      </c>
      <c r="H30" s="276">
        <v>0.2</v>
      </c>
      <c r="I30" s="276">
        <v>506.8</v>
      </c>
      <c r="J30" s="277">
        <f t="shared" si="2"/>
        <v>101.36000000000001</v>
      </c>
    </row>
    <row r="31" spans="1:13" ht="17.45" customHeight="1">
      <c r="A31" s="274">
        <v>24</v>
      </c>
      <c r="B31" s="275">
        <v>6.75</v>
      </c>
      <c r="C31" s="275">
        <v>8.1</v>
      </c>
      <c r="D31" s="275">
        <v>6.5</v>
      </c>
      <c r="E31" s="275">
        <v>7</v>
      </c>
      <c r="F31" s="276">
        <f t="shared" si="0"/>
        <v>7.0875000000000004</v>
      </c>
      <c r="G31" s="276">
        <f t="shared" si="1"/>
        <v>4.0149999999999997</v>
      </c>
      <c r="H31" s="276">
        <v>0.2</v>
      </c>
      <c r="I31" s="276">
        <v>506.8</v>
      </c>
      <c r="J31" s="277">
        <f t="shared" si="2"/>
        <v>101.36000000000001</v>
      </c>
    </row>
    <row r="32" spans="1:13" ht="17.45" customHeight="1">
      <c r="A32" s="274">
        <v>25</v>
      </c>
      <c r="B32" s="275">
        <v>1.0900000000000001</v>
      </c>
      <c r="C32" s="275">
        <v>2.1</v>
      </c>
      <c r="D32" s="275">
        <v>1.39</v>
      </c>
      <c r="E32" s="275">
        <v>2.36</v>
      </c>
      <c r="F32" s="276">
        <f t="shared" si="0"/>
        <v>1.7349999999999999</v>
      </c>
      <c r="G32" s="276">
        <f t="shared" si="1"/>
        <v>4.0149999999999997</v>
      </c>
      <c r="H32" s="276">
        <v>0.2</v>
      </c>
      <c r="I32" s="276">
        <v>506.8</v>
      </c>
      <c r="J32" s="277">
        <f t="shared" si="2"/>
        <v>101.36000000000001</v>
      </c>
    </row>
    <row r="33" spans="1:11" ht="17.45" customHeight="1">
      <c r="A33" s="274">
        <v>26</v>
      </c>
      <c r="B33" s="275">
        <v>2.1</v>
      </c>
      <c r="C33" s="275">
        <v>2.9</v>
      </c>
      <c r="D33" s="275">
        <v>2.36</v>
      </c>
      <c r="E33" s="275">
        <v>3.17</v>
      </c>
      <c r="F33" s="276">
        <f t="shared" si="0"/>
        <v>2.6324999999999998</v>
      </c>
      <c r="G33" s="276">
        <f t="shared" si="1"/>
        <v>4.0149999999999997</v>
      </c>
      <c r="H33" s="276">
        <v>0.2</v>
      </c>
      <c r="I33" s="276">
        <v>506.8</v>
      </c>
      <c r="J33" s="277">
        <f t="shared" si="2"/>
        <v>101.36000000000001</v>
      </c>
    </row>
    <row r="34" spans="1:11" ht="17.45" customHeight="1">
      <c r="A34" s="274">
        <v>27</v>
      </c>
      <c r="B34" s="275">
        <v>2.9</v>
      </c>
      <c r="C34" s="275">
        <v>3.75</v>
      </c>
      <c r="D34" s="275">
        <v>3.17</v>
      </c>
      <c r="E34" s="275">
        <v>3.5</v>
      </c>
      <c r="F34" s="276">
        <f t="shared" si="0"/>
        <v>3.33</v>
      </c>
      <c r="G34" s="276">
        <f t="shared" si="1"/>
        <v>4.0149999999999997</v>
      </c>
      <c r="H34" s="276">
        <v>0.2</v>
      </c>
      <c r="I34" s="276">
        <v>506.8</v>
      </c>
      <c r="J34" s="277">
        <f t="shared" si="2"/>
        <v>101.36000000000001</v>
      </c>
    </row>
    <row r="35" spans="1:11" ht="17.45" customHeight="1">
      <c r="A35" s="274">
        <v>28</v>
      </c>
      <c r="B35" s="275">
        <v>3.75</v>
      </c>
      <c r="C35" s="275">
        <v>4.9000000000000004</v>
      </c>
      <c r="D35" s="275">
        <v>3.5</v>
      </c>
      <c r="E35" s="275">
        <v>4.0999999999999996</v>
      </c>
      <c r="F35" s="276">
        <f t="shared" si="0"/>
        <v>4.0625</v>
      </c>
      <c r="G35" s="276">
        <f t="shared" si="1"/>
        <v>4.0149999999999997</v>
      </c>
      <c r="H35" s="276">
        <v>0.2</v>
      </c>
      <c r="I35" s="276">
        <v>506.8</v>
      </c>
      <c r="J35" s="277">
        <f t="shared" si="2"/>
        <v>101.36000000000001</v>
      </c>
      <c r="K35" s="272"/>
    </row>
    <row r="36" spans="1:11" ht="17.45" customHeight="1">
      <c r="A36" s="274">
        <v>29</v>
      </c>
      <c r="B36" s="275">
        <v>4.9000000000000004</v>
      </c>
      <c r="C36" s="275">
        <v>5</v>
      </c>
      <c r="D36" s="275">
        <v>4.0999999999999996</v>
      </c>
      <c r="E36" s="275">
        <v>4.5999999999999996</v>
      </c>
      <c r="F36" s="276">
        <f t="shared" si="0"/>
        <v>4.6500000000000004</v>
      </c>
      <c r="G36" s="276">
        <f t="shared" si="1"/>
        <v>4.0149999999999997</v>
      </c>
      <c r="H36" s="276">
        <v>0.2</v>
      </c>
      <c r="I36" s="276">
        <v>506.8</v>
      </c>
      <c r="J36" s="277">
        <f t="shared" si="2"/>
        <v>101.36000000000001</v>
      </c>
    </row>
    <row r="37" spans="1:11" ht="17.45" customHeight="1">
      <c r="A37" s="274">
        <v>30</v>
      </c>
      <c r="B37" s="275">
        <v>5</v>
      </c>
      <c r="C37" s="275">
        <v>5.0999999999999996</v>
      </c>
      <c r="D37" s="275">
        <v>4.5999999999999996</v>
      </c>
      <c r="E37" s="275">
        <v>4.9000000000000004</v>
      </c>
      <c r="F37" s="276">
        <f t="shared" si="0"/>
        <v>4.9000000000000004</v>
      </c>
      <c r="G37" s="276">
        <f t="shared" si="1"/>
        <v>4.0149999999999997</v>
      </c>
      <c r="H37" s="276">
        <v>0.2</v>
      </c>
      <c r="I37" s="276">
        <v>506.8</v>
      </c>
      <c r="J37" s="277">
        <f t="shared" si="2"/>
        <v>101.36000000000001</v>
      </c>
      <c r="K37" s="272"/>
    </row>
    <row r="38" spans="1:11" ht="17.45" customHeight="1">
      <c r="A38" s="274">
        <v>31</v>
      </c>
      <c r="B38" s="275">
        <v>5.0999999999999996</v>
      </c>
      <c r="C38" s="275">
        <v>6.5</v>
      </c>
      <c r="D38" s="275">
        <v>4.9000000000000004</v>
      </c>
      <c r="E38" s="275">
        <v>6.45</v>
      </c>
      <c r="F38" s="276">
        <f t="shared" si="0"/>
        <v>5.7374999999999998</v>
      </c>
      <c r="G38" s="276">
        <f t="shared" si="1"/>
        <v>4.0149999999999997</v>
      </c>
      <c r="H38" s="276">
        <v>0.2</v>
      </c>
      <c r="I38" s="276">
        <v>506.8</v>
      </c>
      <c r="J38" s="277">
        <f t="shared" si="2"/>
        <v>101.36000000000001</v>
      </c>
    </row>
    <row r="39" spans="1:11" ht="17.45" customHeight="1">
      <c r="A39" s="278">
        <v>32</v>
      </c>
      <c r="B39" s="279">
        <v>6.5</v>
      </c>
      <c r="C39" s="279">
        <v>7.9</v>
      </c>
      <c r="D39" s="279">
        <v>6.45</v>
      </c>
      <c r="E39" s="279">
        <v>8</v>
      </c>
      <c r="F39" s="280">
        <f t="shared" si="0"/>
        <v>7.2125000000000004</v>
      </c>
      <c r="G39" s="280">
        <f t="shared" si="1"/>
        <v>4.0149999999999997</v>
      </c>
      <c r="H39" s="280">
        <v>0.2</v>
      </c>
      <c r="I39" s="280">
        <v>506.8</v>
      </c>
      <c r="J39" s="281">
        <f t="shared" si="2"/>
        <v>101.36000000000001</v>
      </c>
    </row>
    <row r="40" spans="1:11" ht="16.5" customHeight="1">
      <c r="A40" s="282"/>
      <c r="B40" s="283"/>
      <c r="C40" s="283"/>
      <c r="D40" s="283"/>
      <c r="E40" s="283"/>
      <c r="F40" s="284"/>
      <c r="G40" s="284"/>
      <c r="H40" s="284"/>
      <c r="I40" s="284"/>
      <c r="J40" s="285"/>
    </row>
    <row r="41" spans="1:11" ht="20.100000000000001" customHeight="1">
      <c r="A41" s="593" t="s">
        <v>193</v>
      </c>
      <c r="B41" s="594"/>
      <c r="C41" s="594"/>
      <c r="D41" s="594"/>
      <c r="E41" s="594"/>
      <c r="F41" s="594"/>
      <c r="G41" s="594"/>
      <c r="H41" s="594"/>
      <c r="I41" s="286">
        <f>SUM(I8:I39)</f>
        <v>16217.599999999991</v>
      </c>
      <c r="J41" s="287" t="s">
        <v>194</v>
      </c>
    </row>
    <row r="42" spans="1:11" ht="20.100000000000001" customHeight="1">
      <c r="A42" s="595" t="s">
        <v>195</v>
      </c>
      <c r="B42" s="596"/>
      <c r="C42" s="596"/>
      <c r="D42" s="596"/>
      <c r="E42" s="596"/>
      <c r="F42" s="596"/>
      <c r="G42" s="596"/>
      <c r="H42" s="596"/>
      <c r="I42" s="288">
        <f>SUM(J8:J39)</f>
        <v>3243.5200000000027</v>
      </c>
      <c r="J42" s="289" t="s">
        <v>192</v>
      </c>
    </row>
    <row r="43" spans="1:11" ht="20.100000000000001" customHeight="1" thickBot="1">
      <c r="A43" s="597" t="s">
        <v>196</v>
      </c>
      <c r="B43" s="598"/>
      <c r="C43" s="598"/>
      <c r="D43" s="598"/>
      <c r="E43" s="598"/>
      <c r="F43" s="598"/>
      <c r="G43" s="598"/>
      <c r="H43" s="598"/>
      <c r="I43" s="290">
        <f>I41</f>
        <v>16217.599999999991</v>
      </c>
      <c r="J43" s="291" t="s">
        <v>194</v>
      </c>
    </row>
    <row r="44" spans="1:11" ht="13.5" customHeight="1"/>
    <row r="45" spans="1:11" ht="13.5" customHeight="1"/>
    <row r="46" spans="1:11" ht="13.5" customHeight="1"/>
    <row r="47" spans="1:11" ht="13.5" customHeight="1"/>
    <row r="48" spans="1:11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</sheetData>
  <mergeCells count="10">
    <mergeCell ref="A41:H41"/>
    <mergeCell ref="A42:H42"/>
    <mergeCell ref="A43:H43"/>
    <mergeCell ref="A1:F3"/>
    <mergeCell ref="G1:H3"/>
    <mergeCell ref="A4:J5"/>
    <mergeCell ref="A6:A7"/>
    <mergeCell ref="B6:E7"/>
    <mergeCell ref="F6:F7"/>
    <mergeCell ref="G6:G7"/>
  </mergeCells>
  <printOptions horizontalCentered="1"/>
  <pageMargins left="0.78740157480314965" right="0.39370078740157483" top="0.39370078740157483" bottom="0.39370078740157483" header="0.31496062992125984" footer="0.31496062992125984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P126"/>
  <sheetViews>
    <sheetView view="pageBreakPreview" zoomScaleNormal="115" zoomScaleSheetLayoutView="100" workbookViewId="0">
      <selection activeCell="G8" sqref="G8"/>
    </sheetView>
  </sheetViews>
  <sheetFormatPr defaultColWidth="9" defaultRowHeight="10.15"/>
  <cols>
    <col min="1" max="1" width="4" style="256" customWidth="1"/>
    <col min="2" max="5" width="7.19921875" style="272" customWidth="1"/>
    <col min="6" max="6" width="11.1328125" style="272" customWidth="1"/>
    <col min="7" max="8" width="7.6640625" style="272" customWidth="1"/>
    <col min="9" max="9" width="8.46484375" style="272" customWidth="1"/>
    <col min="10" max="10" width="6.86328125" style="272" customWidth="1"/>
    <col min="11" max="11" width="7.6640625" style="272" customWidth="1"/>
    <col min="12" max="12" width="9" style="272" customWidth="1"/>
    <col min="13" max="13" width="9.19921875" style="256" bestFit="1" customWidth="1"/>
    <col min="14" max="14" width="13.86328125" style="256" customWidth="1"/>
    <col min="15" max="15" width="10.19921875" style="256" bestFit="1" customWidth="1"/>
    <col min="16" max="16384" width="9" style="256"/>
  </cols>
  <sheetData>
    <row r="1" spans="1:16" ht="14.25" customHeight="1">
      <c r="A1" s="599" t="s">
        <v>352</v>
      </c>
      <c r="B1" s="600"/>
      <c r="C1" s="600"/>
      <c r="D1" s="600"/>
      <c r="E1" s="600"/>
      <c r="F1" s="600"/>
      <c r="G1" s="605"/>
      <c r="H1" s="605"/>
      <c r="I1" s="605"/>
      <c r="J1" s="254"/>
      <c r="K1" s="254"/>
      <c r="L1" s="255"/>
    </row>
    <row r="2" spans="1:16" ht="14.25" customHeight="1">
      <c r="A2" s="601"/>
      <c r="B2" s="602"/>
      <c r="C2" s="602"/>
      <c r="D2" s="602"/>
      <c r="E2" s="602"/>
      <c r="F2" s="602"/>
      <c r="G2" s="606"/>
      <c r="H2" s="606"/>
      <c r="I2" s="606"/>
      <c r="J2" s="257"/>
      <c r="K2" s="257"/>
      <c r="L2" s="258"/>
    </row>
    <row r="3" spans="1:16" ht="14.25" customHeight="1">
      <c r="A3" s="603"/>
      <c r="B3" s="604"/>
      <c r="C3" s="604"/>
      <c r="D3" s="604"/>
      <c r="E3" s="604"/>
      <c r="F3" s="604"/>
      <c r="G3" s="607"/>
      <c r="H3" s="607"/>
      <c r="I3" s="607"/>
      <c r="J3" s="259"/>
      <c r="K3" s="259"/>
      <c r="L3" s="260"/>
    </row>
    <row r="4" spans="1:16" ht="15" customHeight="1">
      <c r="A4" s="608" t="s">
        <v>197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10"/>
    </row>
    <row r="5" spans="1:16" ht="15" customHeight="1">
      <c r="A5" s="611"/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3"/>
    </row>
    <row r="6" spans="1:16" s="263" customFormat="1" ht="56.25" customHeight="1">
      <c r="A6" s="614" t="s">
        <v>79</v>
      </c>
      <c r="B6" s="616" t="s">
        <v>198</v>
      </c>
      <c r="C6" s="617"/>
      <c r="D6" s="617"/>
      <c r="E6" s="618"/>
      <c r="F6" s="622" t="s">
        <v>185</v>
      </c>
      <c r="G6" s="622" t="s">
        <v>186</v>
      </c>
      <c r="H6" s="261" t="s">
        <v>199</v>
      </c>
      <c r="I6" s="261" t="s">
        <v>200</v>
      </c>
      <c r="J6" s="261" t="s">
        <v>188</v>
      </c>
      <c r="K6" s="292" t="s">
        <v>201</v>
      </c>
      <c r="L6" s="262" t="s">
        <v>202</v>
      </c>
      <c r="N6" s="264"/>
      <c r="O6" s="264"/>
      <c r="P6" s="265"/>
    </row>
    <row r="7" spans="1:16" s="263" customFormat="1" ht="15" customHeight="1">
      <c r="A7" s="615"/>
      <c r="B7" s="619"/>
      <c r="C7" s="620"/>
      <c r="D7" s="620"/>
      <c r="E7" s="621"/>
      <c r="F7" s="623"/>
      <c r="G7" s="623"/>
      <c r="H7" s="266" t="s">
        <v>190</v>
      </c>
      <c r="I7" s="266" t="s">
        <v>190</v>
      </c>
      <c r="J7" s="266" t="s">
        <v>191</v>
      </c>
      <c r="K7" s="293" t="s">
        <v>192</v>
      </c>
      <c r="L7" s="267" t="s">
        <v>192</v>
      </c>
      <c r="N7" s="264"/>
      <c r="O7" s="264"/>
    </row>
    <row r="8" spans="1:16" ht="17.45" customHeight="1">
      <c r="A8" s="268">
        <v>1</v>
      </c>
      <c r="B8" s="269">
        <f>'Top soil removal'!B8-'Top soil removal'!$H$8</f>
        <v>1.21</v>
      </c>
      <c r="C8" s="269">
        <f>'Top soil removal'!C8-'Top soil removal'!$H$8</f>
        <v>1.84</v>
      </c>
      <c r="D8" s="269">
        <f>'Top soil removal'!D8-'Top soil removal'!$H$8</f>
        <v>1.3</v>
      </c>
      <c r="E8" s="269">
        <f>'Top soil removal'!E8-'Top soil removal'!$H$8</f>
        <v>2.2999999999999998</v>
      </c>
      <c r="F8" s="270">
        <f>(B8+C8+D8+E8)/4</f>
        <v>1.6624999999999999</v>
      </c>
      <c r="G8" s="270">
        <f>(4400-385)/1000</f>
        <v>4.0149999999999997</v>
      </c>
      <c r="H8" s="270">
        <f>IF(F8-G8&gt;0,"-",F8-G8)</f>
        <v>-2.3525</v>
      </c>
      <c r="I8" s="270" t="str">
        <f>IF(F8-G8&lt;0,"-",F8-G8)</f>
        <v>-</v>
      </c>
      <c r="J8" s="270">
        <v>506.8</v>
      </c>
      <c r="K8" s="294">
        <f>H8*J8</f>
        <v>-1192.2470000000001</v>
      </c>
      <c r="L8" s="271"/>
      <c r="N8" s="272"/>
      <c r="O8" s="272"/>
      <c r="P8" s="273"/>
    </row>
    <row r="9" spans="1:16" ht="17.45" customHeight="1">
      <c r="A9" s="274">
        <v>2</v>
      </c>
      <c r="B9" s="275">
        <f>'Top soil removal'!B9-'Top soil removal'!$H$9</f>
        <v>1.84</v>
      </c>
      <c r="C9" s="275">
        <f>'Top soil removal'!C9-'Top soil removal'!$H$9</f>
        <v>2.04</v>
      </c>
      <c r="D9" s="275">
        <f>'Top soil removal'!D9-'Top soil removal'!$H$9</f>
        <v>2.2999999999999998</v>
      </c>
      <c r="E9" s="275">
        <f>'Top soil removal'!E9-'Top soil removal'!$H$9</f>
        <v>2.5499999999999998</v>
      </c>
      <c r="F9" s="276">
        <f t="shared" ref="F9:F39" si="0">(B9+C9+D9+E9)/4</f>
        <v>2.1825000000000001</v>
      </c>
      <c r="G9" s="276">
        <f t="shared" ref="G9:G39" si="1">(4400-385)/1000</f>
        <v>4.0149999999999997</v>
      </c>
      <c r="H9" s="276">
        <f t="shared" ref="H9:H39" si="2">IF(F9-G9&gt;0,"-",F9-G9)</f>
        <v>-1.8324999999999996</v>
      </c>
      <c r="I9" s="276" t="str">
        <f t="shared" ref="I9:I39" si="3">IF(F9-G9&lt;0,"-",F9-G9)</f>
        <v>-</v>
      </c>
      <c r="J9" s="276">
        <v>506.8</v>
      </c>
      <c r="K9" s="295">
        <f t="shared" ref="K9:K35" si="4">H9*J9</f>
        <v>-928.71099999999979</v>
      </c>
      <c r="L9" s="277"/>
      <c r="N9" s="272"/>
      <c r="O9" s="272"/>
    </row>
    <row r="10" spans="1:16" ht="17.45" customHeight="1">
      <c r="A10" s="274">
        <v>3</v>
      </c>
      <c r="B10" s="275">
        <f>'Top soil removal'!B10-'Top soil removal'!$H$9</f>
        <v>2.04</v>
      </c>
      <c r="C10" s="275">
        <f>'Top soil removal'!C10-'Top soil removal'!$H$9</f>
        <v>3.03</v>
      </c>
      <c r="D10" s="275">
        <f>'Top soil removal'!D10-'Top soil removal'!$H$9</f>
        <v>2.5499999999999998</v>
      </c>
      <c r="E10" s="275">
        <f>'Top soil removal'!E10-'Top soil removal'!$H$9</f>
        <v>3.2749999999999999</v>
      </c>
      <c r="F10" s="276">
        <f t="shared" si="0"/>
        <v>2.7237499999999999</v>
      </c>
      <c r="G10" s="276">
        <f t="shared" si="1"/>
        <v>4.0149999999999997</v>
      </c>
      <c r="H10" s="276">
        <f t="shared" si="2"/>
        <v>-1.2912499999999998</v>
      </c>
      <c r="I10" s="276" t="str">
        <f t="shared" si="3"/>
        <v>-</v>
      </c>
      <c r="J10" s="276">
        <v>506.8</v>
      </c>
      <c r="K10" s="295">
        <f t="shared" si="4"/>
        <v>-654.40549999999996</v>
      </c>
      <c r="L10" s="277"/>
      <c r="N10" s="272"/>
      <c r="O10" s="272"/>
    </row>
    <row r="11" spans="1:16" ht="17.45" customHeight="1">
      <c r="A11" s="274">
        <v>4</v>
      </c>
      <c r="B11" s="275">
        <f>'Top soil removal'!B11-'Top soil removal'!$H$9</f>
        <v>3.03</v>
      </c>
      <c r="C11" s="275">
        <f>'Top soil removal'!C11-'Top soil removal'!$H$9</f>
        <v>4.0199999999999996</v>
      </c>
      <c r="D11" s="275">
        <f>'Top soil removal'!D11-'Top soil removal'!$H$9</f>
        <v>3.2749999999999999</v>
      </c>
      <c r="E11" s="275">
        <f>'Top soil removal'!E11-'Top soil removal'!$H$9</f>
        <v>4.0999999999999996</v>
      </c>
      <c r="F11" s="276">
        <f t="shared" si="0"/>
        <v>3.6062499999999997</v>
      </c>
      <c r="G11" s="276">
        <f t="shared" si="1"/>
        <v>4.0149999999999997</v>
      </c>
      <c r="H11" s="276">
        <f t="shared" si="2"/>
        <v>-0.40874999999999995</v>
      </c>
      <c r="I11" s="276" t="str">
        <f t="shared" si="3"/>
        <v>-</v>
      </c>
      <c r="J11" s="276">
        <v>506.8</v>
      </c>
      <c r="K11" s="295">
        <f t="shared" si="4"/>
        <v>-207.15449999999998</v>
      </c>
      <c r="L11" s="277"/>
      <c r="N11" s="272"/>
      <c r="O11" s="272"/>
    </row>
    <row r="12" spans="1:16" ht="17.45" customHeight="1">
      <c r="A12" s="274">
        <v>5</v>
      </c>
      <c r="B12" s="275">
        <f>'Top soil removal'!B12-'Top soil removal'!$H$9</f>
        <v>4.0199999999999996</v>
      </c>
      <c r="C12" s="275">
        <f>'Top soil removal'!C12-'Top soil removal'!$H$9</f>
        <v>4.5</v>
      </c>
      <c r="D12" s="275">
        <f>'Top soil removal'!D12-'Top soil removal'!$H$9</f>
        <v>4</v>
      </c>
      <c r="E12" s="275">
        <f>'Top soil removal'!E12-'Top soil removal'!$H$9</f>
        <v>4.5999999999999996</v>
      </c>
      <c r="F12" s="276">
        <f t="shared" si="0"/>
        <v>4.2799999999999994</v>
      </c>
      <c r="G12" s="276">
        <f t="shared" si="1"/>
        <v>4.0149999999999997</v>
      </c>
      <c r="H12" s="276" t="str">
        <f t="shared" si="2"/>
        <v>-</v>
      </c>
      <c r="I12" s="276">
        <f t="shared" si="3"/>
        <v>0.26499999999999968</v>
      </c>
      <c r="J12" s="276">
        <v>506.8</v>
      </c>
      <c r="K12" s="295"/>
      <c r="L12" s="296">
        <f t="shared" ref="L12:L39" si="5">I12*J12</f>
        <v>134.30199999999985</v>
      </c>
      <c r="N12" s="272"/>
      <c r="O12" s="272"/>
    </row>
    <row r="13" spans="1:16" ht="17.45" customHeight="1">
      <c r="A13" s="274">
        <v>6</v>
      </c>
      <c r="B13" s="275">
        <f>'Top soil removal'!B13-'Top soil removal'!$H$9</f>
        <v>4.5</v>
      </c>
      <c r="C13" s="275">
        <f>'Top soil removal'!C13-'Top soil removal'!$H$9</f>
        <v>5</v>
      </c>
      <c r="D13" s="275">
        <f>'Top soil removal'!D13-'Top soil removal'!$H$9</f>
        <v>4.5999999999999996</v>
      </c>
      <c r="E13" s="275">
        <f>'Top soil removal'!E13-'Top soil removal'!$H$9</f>
        <v>5.2</v>
      </c>
      <c r="F13" s="276">
        <f t="shared" si="0"/>
        <v>4.8250000000000002</v>
      </c>
      <c r="G13" s="276">
        <f t="shared" si="1"/>
        <v>4.0149999999999997</v>
      </c>
      <c r="H13" s="276" t="str">
        <f t="shared" si="2"/>
        <v>-</v>
      </c>
      <c r="I13" s="276">
        <f t="shared" si="3"/>
        <v>0.8100000000000005</v>
      </c>
      <c r="J13" s="276">
        <v>506.8</v>
      </c>
      <c r="K13" s="295"/>
      <c r="L13" s="296">
        <f t="shared" si="5"/>
        <v>410.50800000000027</v>
      </c>
      <c r="N13" s="272"/>
      <c r="O13" s="272"/>
    </row>
    <row r="14" spans="1:16" ht="17.45" customHeight="1">
      <c r="A14" s="274">
        <v>7</v>
      </c>
      <c r="B14" s="275">
        <f>'Top soil removal'!B14-'Top soil removal'!$H$9</f>
        <v>5</v>
      </c>
      <c r="C14" s="275">
        <f>'Top soil removal'!C14-'Top soil removal'!$H$9</f>
        <v>6.3</v>
      </c>
      <c r="D14" s="275">
        <f>'Top soil removal'!D14-'Top soil removal'!$H$9</f>
        <v>5.2</v>
      </c>
      <c r="E14" s="275">
        <f>'Top soil removal'!E14-'Top soil removal'!$H$9</f>
        <v>6.25</v>
      </c>
      <c r="F14" s="276">
        <f t="shared" si="0"/>
        <v>5.6875</v>
      </c>
      <c r="G14" s="276">
        <f t="shared" si="1"/>
        <v>4.0149999999999997</v>
      </c>
      <c r="H14" s="276" t="str">
        <f t="shared" si="2"/>
        <v>-</v>
      </c>
      <c r="I14" s="276">
        <f t="shared" si="3"/>
        <v>1.6725000000000003</v>
      </c>
      <c r="J14" s="276">
        <v>506.8</v>
      </c>
      <c r="K14" s="295"/>
      <c r="L14" s="296">
        <f t="shared" si="5"/>
        <v>847.62300000000016</v>
      </c>
      <c r="N14" s="272"/>
      <c r="O14" s="272"/>
    </row>
    <row r="15" spans="1:16" ht="17.45" customHeight="1">
      <c r="A15" s="274">
        <v>8</v>
      </c>
      <c r="B15" s="275">
        <f>'Top soil removal'!B15-'Top soil removal'!$H$9</f>
        <v>6.3</v>
      </c>
      <c r="C15" s="275">
        <f>'Top soil removal'!C15-'Top soil removal'!$H$9</f>
        <v>7.6</v>
      </c>
      <c r="D15" s="275">
        <f>'Top soil removal'!D15-'Top soil removal'!$H$9</f>
        <v>6.25</v>
      </c>
      <c r="E15" s="275">
        <f>'Top soil removal'!E15-'Top soil removal'!$H$9</f>
        <v>7.3</v>
      </c>
      <c r="F15" s="276">
        <f t="shared" si="0"/>
        <v>6.8624999999999998</v>
      </c>
      <c r="G15" s="276">
        <f t="shared" si="1"/>
        <v>4.0149999999999997</v>
      </c>
      <c r="H15" s="276" t="str">
        <f t="shared" si="2"/>
        <v>-</v>
      </c>
      <c r="I15" s="276">
        <f t="shared" si="3"/>
        <v>2.8475000000000001</v>
      </c>
      <c r="J15" s="276">
        <v>506.8</v>
      </c>
      <c r="K15" s="295"/>
      <c r="L15" s="296">
        <f t="shared" si="5"/>
        <v>1443.1130000000001</v>
      </c>
      <c r="N15" s="272"/>
      <c r="O15" s="272"/>
    </row>
    <row r="16" spans="1:16" ht="17.45" customHeight="1">
      <c r="A16" s="274">
        <v>9</v>
      </c>
      <c r="B16" s="275">
        <f>'Top soil removal'!B16-'Top soil removal'!$H$9</f>
        <v>1.3</v>
      </c>
      <c r="C16" s="275">
        <f>'Top soil removal'!C16-'Top soil removal'!$H$9</f>
        <v>2.2999999999999998</v>
      </c>
      <c r="D16" s="275">
        <f>'Top soil removal'!D16-'Top soil removal'!$H$9</f>
        <v>1.31</v>
      </c>
      <c r="E16" s="275">
        <f>'Top soil removal'!E16-'Top soil removal'!$H$9</f>
        <v>2.17</v>
      </c>
      <c r="F16" s="276">
        <f t="shared" si="0"/>
        <v>1.77</v>
      </c>
      <c r="G16" s="276">
        <f t="shared" si="1"/>
        <v>4.0149999999999997</v>
      </c>
      <c r="H16" s="276">
        <f t="shared" si="2"/>
        <v>-2.2449999999999997</v>
      </c>
      <c r="I16" s="276" t="str">
        <f t="shared" si="3"/>
        <v>-</v>
      </c>
      <c r="J16" s="276">
        <v>506.8</v>
      </c>
      <c r="K16" s="295">
        <f t="shared" si="4"/>
        <v>-1137.7659999999998</v>
      </c>
      <c r="L16" s="296"/>
      <c r="N16" s="272"/>
      <c r="O16" s="272"/>
    </row>
    <row r="17" spans="1:15" ht="17.45" customHeight="1">
      <c r="A17" s="274">
        <v>10</v>
      </c>
      <c r="B17" s="275">
        <f>'Top soil removal'!B17-'Top soil removal'!$H$9</f>
        <v>2.2999999999999998</v>
      </c>
      <c r="C17" s="275">
        <f>'Top soil removal'!C17-'Top soil removal'!$H$9</f>
        <v>2.5499999999999998</v>
      </c>
      <c r="D17" s="275">
        <f>'Top soil removal'!D17-'Top soil removal'!$H$9</f>
        <v>2.17</v>
      </c>
      <c r="E17" s="275">
        <f>'Top soil removal'!E17-'Top soil removal'!$H$9</f>
        <v>2.3899999999999997</v>
      </c>
      <c r="F17" s="276">
        <f t="shared" si="0"/>
        <v>2.3525</v>
      </c>
      <c r="G17" s="276">
        <f t="shared" si="1"/>
        <v>4.0149999999999997</v>
      </c>
      <c r="H17" s="276">
        <f t="shared" si="2"/>
        <v>-1.6624999999999996</v>
      </c>
      <c r="I17" s="276" t="str">
        <f t="shared" si="3"/>
        <v>-</v>
      </c>
      <c r="J17" s="276">
        <v>506.8</v>
      </c>
      <c r="K17" s="295">
        <f t="shared" si="4"/>
        <v>-842.55499999999984</v>
      </c>
      <c r="L17" s="296"/>
      <c r="N17" s="272"/>
      <c r="O17" s="272"/>
    </row>
    <row r="18" spans="1:15" ht="17.45" customHeight="1">
      <c r="A18" s="274">
        <v>11</v>
      </c>
      <c r="B18" s="275">
        <f>'Top soil removal'!B18-'Top soil removal'!$H$9</f>
        <v>2.5499999999999998</v>
      </c>
      <c r="C18" s="275">
        <f>'Top soil removal'!C18-'Top soil removal'!$H$9</f>
        <v>3.2749999999999999</v>
      </c>
      <c r="D18" s="275">
        <f>'Top soil removal'!D18-'Top soil removal'!$H$9</f>
        <v>2.3899999999999997</v>
      </c>
      <c r="E18" s="275">
        <f>'Top soil removal'!E18-'Top soil removal'!$H$9</f>
        <v>3.145</v>
      </c>
      <c r="F18" s="276">
        <f t="shared" si="0"/>
        <v>2.84</v>
      </c>
      <c r="G18" s="276">
        <f t="shared" si="1"/>
        <v>4.0149999999999997</v>
      </c>
      <c r="H18" s="276">
        <f t="shared" si="2"/>
        <v>-1.1749999999999998</v>
      </c>
      <c r="I18" s="276" t="str">
        <f t="shared" si="3"/>
        <v>-</v>
      </c>
      <c r="J18" s="276">
        <v>506.8</v>
      </c>
      <c r="K18" s="295">
        <f t="shared" si="4"/>
        <v>-595.4899999999999</v>
      </c>
      <c r="L18" s="296"/>
      <c r="N18" s="272"/>
      <c r="O18" s="272"/>
    </row>
    <row r="19" spans="1:15" ht="17.45" customHeight="1">
      <c r="A19" s="274">
        <v>12</v>
      </c>
      <c r="B19" s="275">
        <f>'Top soil removal'!B19-'Top soil removal'!$H$9</f>
        <v>3.2749999999999999</v>
      </c>
      <c r="C19" s="275">
        <f>'Top soil removal'!C19-'Top soil removal'!$H$9</f>
        <v>4</v>
      </c>
      <c r="D19" s="275">
        <f>'Top soil removal'!D19-'Top soil removal'!$H$9</f>
        <v>3.145</v>
      </c>
      <c r="E19" s="275">
        <f>'Top soil removal'!E19-'Top soil removal'!$H$9</f>
        <v>3.8999999999999995</v>
      </c>
      <c r="F19" s="276">
        <f t="shared" si="0"/>
        <v>3.58</v>
      </c>
      <c r="G19" s="276">
        <f t="shared" si="1"/>
        <v>4.0149999999999997</v>
      </c>
      <c r="H19" s="276">
        <f t="shared" si="2"/>
        <v>-0.43499999999999961</v>
      </c>
      <c r="I19" s="276" t="str">
        <f t="shared" si="3"/>
        <v>-</v>
      </c>
      <c r="J19" s="276">
        <v>506.8</v>
      </c>
      <c r="K19" s="295">
        <f t="shared" si="4"/>
        <v>-220.4579999999998</v>
      </c>
      <c r="L19" s="296"/>
      <c r="N19" s="272"/>
      <c r="O19" s="272"/>
    </row>
    <row r="20" spans="1:15" ht="17.45" customHeight="1">
      <c r="A20" s="274">
        <v>13</v>
      </c>
      <c r="B20" s="275">
        <f>'Top soil removal'!B20-'Top soil removal'!$H$9</f>
        <v>4</v>
      </c>
      <c r="C20" s="275">
        <f>'Top soil removal'!C20-'Top soil removal'!$H$9</f>
        <v>4.5999999999999996</v>
      </c>
      <c r="D20" s="275">
        <f>'Top soil removal'!D20-'Top soil removal'!$H$9</f>
        <v>3.8999999999999995</v>
      </c>
      <c r="E20" s="275">
        <f>'Top soil removal'!E20-'Top soil removal'!$H$9</f>
        <v>4.62</v>
      </c>
      <c r="F20" s="276">
        <f t="shared" si="0"/>
        <v>4.28</v>
      </c>
      <c r="G20" s="276">
        <f t="shared" si="1"/>
        <v>4.0149999999999997</v>
      </c>
      <c r="H20" s="276" t="str">
        <f t="shared" si="2"/>
        <v>-</v>
      </c>
      <c r="I20" s="276">
        <f t="shared" si="3"/>
        <v>0.26500000000000057</v>
      </c>
      <c r="J20" s="276">
        <v>506.8</v>
      </c>
      <c r="K20" s="297"/>
      <c r="L20" s="296">
        <f t="shared" si="5"/>
        <v>134.30200000000031</v>
      </c>
      <c r="N20" s="272"/>
      <c r="O20" s="272"/>
    </row>
    <row r="21" spans="1:15" ht="17.45" customHeight="1">
      <c r="A21" s="274">
        <v>14</v>
      </c>
      <c r="B21" s="275">
        <f>'Top soil removal'!B21-'Top soil removal'!$H$9</f>
        <v>4.5999999999999996</v>
      </c>
      <c r="C21" s="275">
        <f>'Top soil removal'!C21-'Top soil removal'!$H$9</f>
        <v>5.2</v>
      </c>
      <c r="D21" s="275">
        <f>'Top soil removal'!D21-'Top soil removal'!$H$9</f>
        <v>4.62</v>
      </c>
      <c r="E21" s="275">
        <f>'Top soil removal'!E21-'Top soil removal'!$H$9</f>
        <v>5.21</v>
      </c>
      <c r="F21" s="276">
        <f t="shared" si="0"/>
        <v>4.9075000000000006</v>
      </c>
      <c r="G21" s="276">
        <f t="shared" si="1"/>
        <v>4.0149999999999997</v>
      </c>
      <c r="H21" s="276" t="str">
        <f t="shared" si="2"/>
        <v>-</v>
      </c>
      <c r="I21" s="276">
        <f t="shared" si="3"/>
        <v>0.89250000000000096</v>
      </c>
      <c r="J21" s="276">
        <v>506.8</v>
      </c>
      <c r="K21" s="297"/>
      <c r="L21" s="296">
        <f t="shared" si="5"/>
        <v>452.31900000000047</v>
      </c>
    </row>
    <row r="22" spans="1:15" ht="17.45" customHeight="1">
      <c r="A22" s="274">
        <v>15</v>
      </c>
      <c r="B22" s="275">
        <f>'Top soil removal'!B22-'Top soil removal'!$H$9</f>
        <v>5.2</v>
      </c>
      <c r="C22" s="275">
        <f>'Top soil removal'!C22-'Top soil removal'!$H$9</f>
        <v>6.25</v>
      </c>
      <c r="D22" s="275">
        <f>'Top soil removal'!D22-'Top soil removal'!$H$9</f>
        <v>5.21</v>
      </c>
      <c r="E22" s="275">
        <f>'Top soil removal'!E22-'Top soil removal'!$H$9</f>
        <v>6.55</v>
      </c>
      <c r="F22" s="276">
        <f>(B22+C22+D22+E22)/4</f>
        <v>5.8025000000000002</v>
      </c>
      <c r="G22" s="276">
        <f t="shared" si="1"/>
        <v>4.0149999999999997</v>
      </c>
      <c r="H22" s="276" t="str">
        <f t="shared" si="2"/>
        <v>-</v>
      </c>
      <c r="I22" s="276">
        <f t="shared" si="3"/>
        <v>1.7875000000000005</v>
      </c>
      <c r="J22" s="276">
        <v>506.8</v>
      </c>
      <c r="K22" s="297"/>
      <c r="L22" s="296">
        <f t="shared" si="5"/>
        <v>905.90500000000031</v>
      </c>
      <c r="M22" s="272">
        <f>SUM(K8:K39)</f>
        <v>-11116.657999999998</v>
      </c>
    </row>
    <row r="23" spans="1:15" ht="17.45" customHeight="1">
      <c r="A23" s="274">
        <v>16</v>
      </c>
      <c r="B23" s="275">
        <f>'Top soil removal'!B23-'Top soil removal'!$H$9</f>
        <v>6.25</v>
      </c>
      <c r="C23" s="275">
        <f>'Top soil removal'!C23-'Top soil removal'!$H$9</f>
        <v>7.3</v>
      </c>
      <c r="D23" s="275">
        <f>'Top soil removal'!D23-'Top soil removal'!$H$9</f>
        <v>6.55</v>
      </c>
      <c r="E23" s="275">
        <f>'Top soil removal'!E23-'Top soil removal'!$H$9</f>
        <v>7.8999999999999995</v>
      </c>
      <c r="F23" s="276">
        <f t="shared" si="0"/>
        <v>7</v>
      </c>
      <c r="G23" s="276">
        <f t="shared" si="1"/>
        <v>4.0149999999999997</v>
      </c>
      <c r="H23" s="276" t="str">
        <f t="shared" si="2"/>
        <v>-</v>
      </c>
      <c r="I23" s="276">
        <f t="shared" si="3"/>
        <v>2.9850000000000003</v>
      </c>
      <c r="J23" s="276">
        <v>506.8</v>
      </c>
      <c r="K23" s="297"/>
      <c r="L23" s="296">
        <f t="shared" si="5"/>
        <v>1512.7980000000002</v>
      </c>
    </row>
    <row r="24" spans="1:15" ht="17.45" customHeight="1">
      <c r="A24" s="274">
        <v>17</v>
      </c>
      <c r="B24" s="275">
        <f>'Top soil removal'!B24-'Top soil removal'!$H$9</f>
        <v>1.31</v>
      </c>
      <c r="C24" s="275">
        <f>'Top soil removal'!C24-'Top soil removal'!$H$9</f>
        <v>2.17</v>
      </c>
      <c r="D24" s="275">
        <f>'Top soil removal'!D24-'Top soil removal'!$H$9</f>
        <v>0.89000000000000012</v>
      </c>
      <c r="E24" s="275">
        <f>'Top soil removal'!E24-'Top soil removal'!$H$9</f>
        <v>1.9000000000000001</v>
      </c>
      <c r="F24" s="276">
        <f t="shared" si="0"/>
        <v>1.5675000000000001</v>
      </c>
      <c r="G24" s="276">
        <f t="shared" si="1"/>
        <v>4.0149999999999997</v>
      </c>
      <c r="H24" s="276">
        <f t="shared" si="2"/>
        <v>-2.4474999999999998</v>
      </c>
      <c r="I24" s="276" t="str">
        <f t="shared" si="3"/>
        <v>-</v>
      </c>
      <c r="J24" s="276">
        <v>506.8</v>
      </c>
      <c r="K24" s="295">
        <f t="shared" si="4"/>
        <v>-1240.393</v>
      </c>
      <c r="L24" s="296"/>
    </row>
    <row r="25" spans="1:15" ht="17.45" customHeight="1">
      <c r="A25" s="274">
        <v>18</v>
      </c>
      <c r="B25" s="275">
        <f>'Top soil removal'!B25-'Top soil removal'!$H$9</f>
        <v>2.17</v>
      </c>
      <c r="C25" s="275">
        <f>'Top soil removal'!C25-'Top soil removal'!$H$9</f>
        <v>2.3899999999999997</v>
      </c>
      <c r="D25" s="275">
        <f>'Top soil removal'!D25-'Top soil removal'!$H$9</f>
        <v>1.9000000000000001</v>
      </c>
      <c r="E25" s="275">
        <f>'Top soil removal'!E25-'Top soil removal'!$H$9</f>
        <v>2.6999999999999997</v>
      </c>
      <c r="F25" s="276">
        <f t="shared" si="0"/>
        <v>2.29</v>
      </c>
      <c r="G25" s="276">
        <f t="shared" si="1"/>
        <v>4.0149999999999997</v>
      </c>
      <c r="H25" s="276">
        <f t="shared" si="2"/>
        <v>-1.7249999999999996</v>
      </c>
      <c r="I25" s="276" t="str">
        <f t="shared" si="3"/>
        <v>-</v>
      </c>
      <c r="J25" s="276">
        <v>506.8</v>
      </c>
      <c r="K25" s="295">
        <f t="shared" si="4"/>
        <v>-874.22999999999979</v>
      </c>
      <c r="L25" s="296"/>
    </row>
    <row r="26" spans="1:15" ht="17.45" customHeight="1">
      <c r="A26" s="274">
        <v>19</v>
      </c>
      <c r="B26" s="275">
        <f>'Top soil removal'!B26-'Top soil removal'!$H$9</f>
        <v>2.3899999999999997</v>
      </c>
      <c r="C26" s="275">
        <f>'Top soil removal'!C26-'Top soil removal'!$H$9</f>
        <v>3.145</v>
      </c>
      <c r="D26" s="275">
        <f>'Top soil removal'!D26-'Top soil removal'!$H$9</f>
        <v>2.6999999999999997</v>
      </c>
      <c r="E26" s="275">
        <f>'Top soil removal'!E26-'Top soil removal'!$H$9</f>
        <v>3.55</v>
      </c>
      <c r="F26" s="276">
        <f t="shared" si="0"/>
        <v>2.94625</v>
      </c>
      <c r="G26" s="276">
        <f t="shared" si="1"/>
        <v>4.0149999999999997</v>
      </c>
      <c r="H26" s="276">
        <f t="shared" si="2"/>
        <v>-1.0687499999999996</v>
      </c>
      <c r="I26" s="276" t="str">
        <f t="shared" si="3"/>
        <v>-</v>
      </c>
      <c r="J26" s="276">
        <v>506.8</v>
      </c>
      <c r="K26" s="295">
        <f t="shared" si="4"/>
        <v>-541.64249999999981</v>
      </c>
      <c r="L26" s="296"/>
    </row>
    <row r="27" spans="1:15" ht="17.45" customHeight="1">
      <c r="A27" s="274">
        <v>20</v>
      </c>
      <c r="B27" s="275">
        <f>'Top soil removal'!B27-'Top soil removal'!$H$9</f>
        <v>3.145</v>
      </c>
      <c r="C27" s="275">
        <f>'Top soil removal'!C27-'Top soil removal'!$H$9</f>
        <v>3.8999999999999995</v>
      </c>
      <c r="D27" s="275">
        <f>'Top soil removal'!D27-'Top soil removal'!$H$9</f>
        <v>3.55</v>
      </c>
      <c r="E27" s="275">
        <f>'Top soil removal'!E27-'Top soil removal'!$H$9</f>
        <v>4.7</v>
      </c>
      <c r="F27" s="276">
        <f t="shared" si="0"/>
        <v>3.8237499999999995</v>
      </c>
      <c r="G27" s="276">
        <f t="shared" si="1"/>
        <v>4.0149999999999997</v>
      </c>
      <c r="H27" s="276">
        <f t="shared" si="2"/>
        <v>-0.19125000000000014</v>
      </c>
      <c r="I27" s="276" t="str">
        <f t="shared" si="3"/>
        <v>-</v>
      </c>
      <c r="J27" s="276">
        <v>506.8</v>
      </c>
      <c r="K27" s="295">
        <f t="shared" si="4"/>
        <v>-96.925500000000071</v>
      </c>
      <c r="L27" s="296"/>
    </row>
    <row r="28" spans="1:15" ht="17.45" customHeight="1">
      <c r="A28" s="274">
        <v>21</v>
      </c>
      <c r="B28" s="275">
        <f>'Top soil removal'!B28-'Top soil removal'!$H$9</f>
        <v>3.8999999999999995</v>
      </c>
      <c r="C28" s="275">
        <f>'Top soil removal'!C28-'Top soil removal'!$H$9</f>
        <v>4.62</v>
      </c>
      <c r="D28" s="275">
        <f>'Top soil removal'!D28-'Top soil removal'!$H$9</f>
        <v>4.7</v>
      </c>
      <c r="E28" s="275">
        <f>'Top soil removal'!E28-'Top soil removal'!$H$9</f>
        <v>4.8</v>
      </c>
      <c r="F28" s="276">
        <f>(B28+C28+D28+E28)/4</f>
        <v>4.5049999999999999</v>
      </c>
      <c r="G28" s="276">
        <f t="shared" si="1"/>
        <v>4.0149999999999997</v>
      </c>
      <c r="H28" s="276" t="str">
        <f t="shared" si="2"/>
        <v>-</v>
      </c>
      <c r="I28" s="276">
        <f t="shared" si="3"/>
        <v>0.49000000000000021</v>
      </c>
      <c r="J28" s="276">
        <v>506.8</v>
      </c>
      <c r="K28" s="297"/>
      <c r="L28" s="296">
        <f t="shared" si="5"/>
        <v>248.33200000000011</v>
      </c>
    </row>
    <row r="29" spans="1:15" ht="17.45" customHeight="1">
      <c r="A29" s="274">
        <v>22</v>
      </c>
      <c r="B29" s="275">
        <f>'Top soil removal'!B29-'Top soil removal'!$H$9</f>
        <v>4.62</v>
      </c>
      <c r="C29" s="275">
        <f>'Top soil removal'!C29-'Top soil removal'!$H$9</f>
        <v>5.21</v>
      </c>
      <c r="D29" s="275">
        <f>'Top soil removal'!D29-'Top soil removal'!$H$9</f>
        <v>4.8</v>
      </c>
      <c r="E29" s="275">
        <f>'Top soil removal'!E29-'Top soil removal'!$H$9</f>
        <v>4.8999999999999995</v>
      </c>
      <c r="F29" s="276">
        <f t="shared" si="0"/>
        <v>4.8824999999999994</v>
      </c>
      <c r="G29" s="276">
        <f t="shared" si="1"/>
        <v>4.0149999999999997</v>
      </c>
      <c r="H29" s="276" t="str">
        <f t="shared" si="2"/>
        <v>-</v>
      </c>
      <c r="I29" s="276">
        <f t="shared" si="3"/>
        <v>0.86749999999999972</v>
      </c>
      <c r="J29" s="276">
        <v>506.8</v>
      </c>
      <c r="K29" s="297"/>
      <c r="L29" s="296">
        <f t="shared" si="5"/>
        <v>439.64899999999989</v>
      </c>
    </row>
    <row r="30" spans="1:15" ht="17.45" customHeight="1">
      <c r="A30" s="274">
        <v>23</v>
      </c>
      <c r="B30" s="275">
        <f>'Top soil removal'!B30-'Top soil removal'!$H$9</f>
        <v>5.21</v>
      </c>
      <c r="C30" s="275">
        <f>'Top soil removal'!C30-'Top soil removal'!$H$9</f>
        <v>6.55</v>
      </c>
      <c r="D30" s="275">
        <f>'Top soil removal'!D30-'Top soil removal'!$H$9</f>
        <v>4.8999999999999995</v>
      </c>
      <c r="E30" s="275">
        <f>'Top soil removal'!E30-'Top soil removal'!$H$9</f>
        <v>6.3</v>
      </c>
      <c r="F30" s="276">
        <f t="shared" si="0"/>
        <v>5.74</v>
      </c>
      <c r="G30" s="276">
        <f t="shared" si="1"/>
        <v>4.0149999999999997</v>
      </c>
      <c r="H30" s="276" t="str">
        <f t="shared" si="2"/>
        <v>-</v>
      </c>
      <c r="I30" s="276">
        <f t="shared" si="3"/>
        <v>1.7250000000000005</v>
      </c>
      <c r="J30" s="276">
        <v>506.8</v>
      </c>
      <c r="K30" s="297"/>
      <c r="L30" s="296">
        <f t="shared" si="5"/>
        <v>874.23000000000025</v>
      </c>
    </row>
    <row r="31" spans="1:15" ht="17.45" customHeight="1">
      <c r="A31" s="274">
        <v>24</v>
      </c>
      <c r="B31" s="275">
        <f>'Top soil removal'!B31-'Top soil removal'!$H$9</f>
        <v>6.55</v>
      </c>
      <c r="C31" s="275">
        <f>'Top soil removal'!C31-'Top soil removal'!$H$9</f>
        <v>7.8999999999999995</v>
      </c>
      <c r="D31" s="275">
        <f>'Top soil removal'!D31-'Top soil removal'!$H$9</f>
        <v>6.3</v>
      </c>
      <c r="E31" s="275">
        <f>'Top soil removal'!E31-'Top soil removal'!$H$9</f>
        <v>6.8</v>
      </c>
      <c r="F31" s="276">
        <f t="shared" si="0"/>
        <v>6.8875000000000002</v>
      </c>
      <c r="G31" s="276">
        <f t="shared" si="1"/>
        <v>4.0149999999999997</v>
      </c>
      <c r="H31" s="276" t="str">
        <f t="shared" si="2"/>
        <v>-</v>
      </c>
      <c r="I31" s="276">
        <f t="shared" si="3"/>
        <v>2.8725000000000005</v>
      </c>
      <c r="J31" s="276">
        <v>506.8</v>
      </c>
      <c r="K31" s="297"/>
      <c r="L31" s="296">
        <f t="shared" si="5"/>
        <v>1455.7830000000004</v>
      </c>
    </row>
    <row r="32" spans="1:15" ht="17.45" customHeight="1">
      <c r="A32" s="274">
        <v>25</v>
      </c>
      <c r="B32" s="275">
        <f>'Top soil removal'!B32-'Top soil removal'!$H$9</f>
        <v>0.89000000000000012</v>
      </c>
      <c r="C32" s="275">
        <f>'Top soil removal'!C32-'Top soil removal'!$H$9</f>
        <v>1.9000000000000001</v>
      </c>
      <c r="D32" s="275">
        <f>'Top soil removal'!D32-'Top soil removal'!$H$9</f>
        <v>1.19</v>
      </c>
      <c r="E32" s="275">
        <f>'Top soil removal'!E32-'Top soil removal'!$H$9</f>
        <v>2.1599999999999997</v>
      </c>
      <c r="F32" s="276">
        <f t="shared" si="0"/>
        <v>1.5349999999999999</v>
      </c>
      <c r="G32" s="276">
        <f t="shared" si="1"/>
        <v>4.0149999999999997</v>
      </c>
      <c r="H32" s="276">
        <f t="shared" si="2"/>
        <v>-2.4799999999999995</v>
      </c>
      <c r="I32" s="276" t="str">
        <f t="shared" si="3"/>
        <v>-</v>
      </c>
      <c r="J32" s="276">
        <v>506.8</v>
      </c>
      <c r="K32" s="295">
        <f t="shared" si="4"/>
        <v>-1256.8639999999998</v>
      </c>
      <c r="L32" s="296"/>
    </row>
    <row r="33" spans="1:13" ht="17.45" customHeight="1">
      <c r="A33" s="274">
        <v>26</v>
      </c>
      <c r="B33" s="275">
        <f>'Top soil removal'!B33-'Top soil removal'!$H$9</f>
        <v>1.9000000000000001</v>
      </c>
      <c r="C33" s="275">
        <f>'Top soil removal'!C33-'Top soil removal'!$H$9</f>
        <v>2.6999999999999997</v>
      </c>
      <c r="D33" s="275">
        <f>'Top soil removal'!D33-'Top soil removal'!$H$9</f>
        <v>2.1599999999999997</v>
      </c>
      <c r="E33" s="275">
        <f>'Top soil removal'!E33-'Top soil removal'!$H$9</f>
        <v>2.9699999999999998</v>
      </c>
      <c r="F33" s="276">
        <f t="shared" si="0"/>
        <v>2.4325000000000001</v>
      </c>
      <c r="G33" s="276">
        <f t="shared" si="1"/>
        <v>4.0149999999999997</v>
      </c>
      <c r="H33" s="276">
        <f t="shared" si="2"/>
        <v>-1.5824999999999996</v>
      </c>
      <c r="I33" s="276" t="str">
        <f t="shared" si="3"/>
        <v>-</v>
      </c>
      <c r="J33" s="276">
        <v>506.8</v>
      </c>
      <c r="K33" s="295">
        <f t="shared" si="4"/>
        <v>-802.01099999999985</v>
      </c>
      <c r="L33" s="296"/>
      <c r="M33" s="256">
        <f>(F35+F27+F19+F11)/4</f>
        <v>3.7181249999999997</v>
      </c>
    </row>
    <row r="34" spans="1:13" ht="17.45" customHeight="1">
      <c r="A34" s="274">
        <v>27</v>
      </c>
      <c r="B34" s="275">
        <f>'Top soil removal'!B34-'Top soil removal'!$H$9</f>
        <v>2.6999999999999997</v>
      </c>
      <c r="C34" s="275">
        <f>'Top soil removal'!C34-'Top soil removal'!$H$9</f>
        <v>3.55</v>
      </c>
      <c r="D34" s="275">
        <f>'Top soil removal'!D34-'Top soil removal'!$H$9</f>
        <v>2.9699999999999998</v>
      </c>
      <c r="E34" s="275">
        <f>'Top soil removal'!E34-'Top soil removal'!$H$9</f>
        <v>3.3</v>
      </c>
      <c r="F34" s="276">
        <f t="shared" si="0"/>
        <v>3.13</v>
      </c>
      <c r="G34" s="276">
        <f t="shared" si="1"/>
        <v>4.0149999999999997</v>
      </c>
      <c r="H34" s="276">
        <f t="shared" si="2"/>
        <v>-0.88499999999999979</v>
      </c>
      <c r="I34" s="276" t="str">
        <f t="shared" si="3"/>
        <v>-</v>
      </c>
      <c r="J34" s="276">
        <v>506.8</v>
      </c>
      <c r="K34" s="295">
        <f t="shared" si="4"/>
        <v>-448.51799999999992</v>
      </c>
      <c r="L34" s="296"/>
    </row>
    <row r="35" spans="1:13" ht="17.45" customHeight="1">
      <c r="A35" s="274">
        <v>28</v>
      </c>
      <c r="B35" s="275">
        <f>'Top soil removal'!B35-'Top soil removal'!$H$9</f>
        <v>3.55</v>
      </c>
      <c r="C35" s="275">
        <f>'Top soil removal'!C35-'Top soil removal'!$H$9</f>
        <v>4.7</v>
      </c>
      <c r="D35" s="275">
        <f>'Top soil removal'!D35-'Top soil removal'!$H$9</f>
        <v>3.3</v>
      </c>
      <c r="E35" s="275">
        <f>'Top soil removal'!E35-'Top soil removal'!$H$9</f>
        <v>3.8999999999999995</v>
      </c>
      <c r="F35" s="276">
        <f t="shared" si="0"/>
        <v>3.8624999999999998</v>
      </c>
      <c r="G35" s="276">
        <f t="shared" si="1"/>
        <v>4.0149999999999997</v>
      </c>
      <c r="H35" s="276">
        <f t="shared" si="2"/>
        <v>-0.15249999999999986</v>
      </c>
      <c r="I35" s="276" t="str">
        <f t="shared" si="3"/>
        <v>-</v>
      </c>
      <c r="J35" s="276">
        <v>506.8</v>
      </c>
      <c r="K35" s="295">
        <f t="shared" si="4"/>
        <v>-77.286999999999935</v>
      </c>
      <c r="L35" s="296"/>
      <c r="M35" s="272">
        <f>(F34+F26+F18+F10)/4</f>
        <v>2.91</v>
      </c>
    </row>
    <row r="36" spans="1:13" ht="17.45" customHeight="1">
      <c r="A36" s="274">
        <v>29</v>
      </c>
      <c r="B36" s="275">
        <f>'Top soil removal'!B36-'Top soil removal'!$H$9</f>
        <v>4.7</v>
      </c>
      <c r="C36" s="275">
        <f>'Top soil removal'!C36-'Top soil removal'!$H$9</f>
        <v>4.8</v>
      </c>
      <c r="D36" s="275">
        <f>'Top soil removal'!D36-'Top soil removal'!$H$9</f>
        <v>3.8999999999999995</v>
      </c>
      <c r="E36" s="275">
        <f>'Top soil removal'!E36-'Top soil removal'!$H$9</f>
        <v>4.3999999999999995</v>
      </c>
      <c r="F36" s="276">
        <f t="shared" si="0"/>
        <v>4.4499999999999993</v>
      </c>
      <c r="G36" s="276">
        <f t="shared" si="1"/>
        <v>4.0149999999999997</v>
      </c>
      <c r="H36" s="276" t="str">
        <f t="shared" si="2"/>
        <v>-</v>
      </c>
      <c r="I36" s="276">
        <f t="shared" si="3"/>
        <v>0.43499999999999961</v>
      </c>
      <c r="J36" s="276">
        <v>506.8</v>
      </c>
      <c r="K36" s="297"/>
      <c r="L36" s="296">
        <f t="shared" si="5"/>
        <v>220.4579999999998</v>
      </c>
    </row>
    <row r="37" spans="1:13" ht="17.45" customHeight="1">
      <c r="A37" s="274">
        <v>30</v>
      </c>
      <c r="B37" s="275">
        <f>'Top soil removal'!B37-'Top soil removal'!$H$9</f>
        <v>4.8</v>
      </c>
      <c r="C37" s="275">
        <f>'Top soil removal'!C37-'Top soil removal'!$H$9</f>
        <v>4.8999999999999995</v>
      </c>
      <c r="D37" s="275">
        <f>'Top soil removal'!D37-'Top soil removal'!$H$9</f>
        <v>4.3999999999999995</v>
      </c>
      <c r="E37" s="275">
        <f>'Top soil removal'!E37-'Top soil removal'!$H$9</f>
        <v>4.7</v>
      </c>
      <c r="F37" s="276">
        <f t="shared" si="0"/>
        <v>4.6999999999999993</v>
      </c>
      <c r="G37" s="276">
        <f t="shared" si="1"/>
        <v>4.0149999999999997</v>
      </c>
      <c r="H37" s="276" t="str">
        <f t="shared" si="2"/>
        <v>-</v>
      </c>
      <c r="I37" s="276">
        <f t="shared" si="3"/>
        <v>0.68499999999999961</v>
      </c>
      <c r="J37" s="276">
        <v>506.8</v>
      </c>
      <c r="K37" s="297"/>
      <c r="L37" s="296">
        <f t="shared" si="5"/>
        <v>347.15799999999979</v>
      </c>
      <c r="M37" s="272">
        <f>(F36+F37+F28+F29+F20+F21+F12+F13)/8</f>
        <v>4.6037500000000007</v>
      </c>
    </row>
    <row r="38" spans="1:13" ht="17.45" customHeight="1">
      <c r="A38" s="274">
        <v>31</v>
      </c>
      <c r="B38" s="275">
        <f>'Top soil removal'!B38-'Top soil removal'!$H$9</f>
        <v>4.8999999999999995</v>
      </c>
      <c r="C38" s="275">
        <f>'Top soil removal'!C38-'Top soil removal'!$H$9</f>
        <v>6.3</v>
      </c>
      <c r="D38" s="275">
        <f>'Top soil removal'!D38-'Top soil removal'!$H$9</f>
        <v>4.7</v>
      </c>
      <c r="E38" s="275">
        <f>'Top soil removal'!E38-'Top soil removal'!$H$9</f>
        <v>6.25</v>
      </c>
      <c r="F38" s="276">
        <f t="shared" si="0"/>
        <v>5.5374999999999996</v>
      </c>
      <c r="G38" s="276">
        <f t="shared" si="1"/>
        <v>4.0149999999999997</v>
      </c>
      <c r="H38" s="276" t="str">
        <f t="shared" si="2"/>
        <v>-</v>
      </c>
      <c r="I38" s="276">
        <f t="shared" si="3"/>
        <v>1.5225</v>
      </c>
      <c r="J38" s="276">
        <v>506.8</v>
      </c>
      <c r="K38" s="297"/>
      <c r="L38" s="296">
        <f t="shared" si="5"/>
        <v>771.60299999999995</v>
      </c>
    </row>
    <row r="39" spans="1:13" ht="17.45" customHeight="1">
      <c r="A39" s="278">
        <v>32</v>
      </c>
      <c r="B39" s="275">
        <f>'Top soil removal'!B39-'Top soil removal'!$H$9</f>
        <v>6.3</v>
      </c>
      <c r="C39" s="275">
        <f>'Top soil removal'!C39-'Top soil removal'!$H$9</f>
        <v>7.7</v>
      </c>
      <c r="D39" s="275">
        <f>'Top soil removal'!D39-'Top soil removal'!$H$9</f>
        <v>6.25</v>
      </c>
      <c r="E39" s="275">
        <f>'Top soil removal'!E39-'Top soil removal'!$H$9</f>
        <v>7.8</v>
      </c>
      <c r="F39" s="280">
        <f t="shared" si="0"/>
        <v>7.0125000000000002</v>
      </c>
      <c r="G39" s="280">
        <f t="shared" si="1"/>
        <v>4.0149999999999997</v>
      </c>
      <c r="H39" s="280" t="str">
        <f t="shared" si="2"/>
        <v>-</v>
      </c>
      <c r="I39" s="280">
        <f t="shared" si="3"/>
        <v>2.9975000000000005</v>
      </c>
      <c r="J39" s="280">
        <v>506.8</v>
      </c>
      <c r="K39" s="298"/>
      <c r="L39" s="299">
        <f t="shared" si="5"/>
        <v>1519.1330000000003</v>
      </c>
    </row>
    <row r="40" spans="1:13" ht="16.5" customHeight="1">
      <c r="A40" s="282"/>
      <c r="B40" s="283"/>
      <c r="C40" s="283"/>
      <c r="D40" s="283"/>
      <c r="E40" s="283"/>
      <c r="F40" s="284"/>
      <c r="G40" s="284"/>
      <c r="H40" s="284"/>
      <c r="I40" s="284"/>
      <c r="J40" s="284"/>
      <c r="K40" s="284"/>
      <c r="L40" s="285"/>
    </row>
    <row r="41" spans="1:13" ht="20.100000000000001" customHeight="1">
      <c r="A41" s="593" t="s">
        <v>193</v>
      </c>
      <c r="B41" s="594"/>
      <c r="C41" s="594"/>
      <c r="D41" s="594"/>
      <c r="E41" s="594"/>
      <c r="F41" s="594"/>
      <c r="G41" s="594"/>
      <c r="H41" s="594"/>
      <c r="I41" s="594"/>
      <c r="J41" s="625"/>
      <c r="K41" s="300">
        <f>SUM(J8:J39)</f>
        <v>16217.599999999991</v>
      </c>
      <c r="L41" s="287" t="s">
        <v>194</v>
      </c>
    </row>
    <row r="42" spans="1:13" ht="20.100000000000001" customHeight="1">
      <c r="A42" s="595" t="s">
        <v>203</v>
      </c>
      <c r="B42" s="596"/>
      <c r="C42" s="596"/>
      <c r="D42" s="596"/>
      <c r="E42" s="596"/>
      <c r="F42" s="596"/>
      <c r="G42" s="596"/>
      <c r="H42" s="596"/>
      <c r="I42" s="596"/>
      <c r="J42" s="626"/>
      <c r="K42" s="301">
        <f>SUM(K8:K39)</f>
        <v>-11116.657999999998</v>
      </c>
      <c r="L42" s="302" t="s">
        <v>204</v>
      </c>
    </row>
    <row r="43" spans="1:13" ht="20.100000000000001" customHeight="1">
      <c r="A43" s="595" t="s">
        <v>205</v>
      </c>
      <c r="B43" s="596"/>
      <c r="C43" s="596"/>
      <c r="D43" s="596"/>
      <c r="E43" s="596"/>
      <c r="F43" s="596"/>
      <c r="G43" s="596"/>
      <c r="H43" s="596"/>
      <c r="I43" s="596"/>
      <c r="J43" s="596"/>
      <c r="K43" s="303">
        <f>SUM(L8:L39)</f>
        <v>11717.216</v>
      </c>
      <c r="L43" s="289" t="s">
        <v>192</v>
      </c>
      <c r="M43" s="272"/>
    </row>
    <row r="44" spans="1:13" ht="20.100000000000001" customHeight="1">
      <c r="A44" s="627" t="s">
        <v>206</v>
      </c>
      <c r="B44" s="628"/>
      <c r="C44" s="628"/>
      <c r="D44" s="628"/>
      <c r="E44" s="628"/>
      <c r="F44" s="628"/>
      <c r="G44" s="628"/>
      <c r="H44" s="628"/>
      <c r="I44" s="628"/>
      <c r="J44" s="629"/>
      <c r="K44" s="304">
        <f>(ABS(SUM(K8:K39))/ABS(SUM(H8:H39)))*2</f>
        <v>1013.5999999999998</v>
      </c>
      <c r="L44" s="305" t="s">
        <v>194</v>
      </c>
    </row>
    <row r="45" spans="1:13" ht="20.100000000000001" customHeight="1">
      <c r="A45" s="627" t="s">
        <v>207</v>
      </c>
      <c r="B45" s="628"/>
      <c r="C45" s="628"/>
      <c r="D45" s="628"/>
      <c r="E45" s="628"/>
      <c r="F45" s="628"/>
      <c r="G45" s="628"/>
      <c r="H45" s="628"/>
      <c r="I45" s="628"/>
      <c r="J45" s="629"/>
      <c r="K45" s="304">
        <f>K41-K44</f>
        <v>15203.999999999991</v>
      </c>
      <c r="L45" s="305" t="s">
        <v>194</v>
      </c>
    </row>
    <row r="46" spans="1:13" ht="20.100000000000001" customHeight="1" thickBot="1">
      <c r="A46" s="597" t="s">
        <v>208</v>
      </c>
      <c r="B46" s="598"/>
      <c r="C46" s="598"/>
      <c r="D46" s="598"/>
      <c r="E46" s="598"/>
      <c r="F46" s="598"/>
      <c r="G46" s="598"/>
      <c r="H46" s="598"/>
      <c r="I46" s="598"/>
      <c r="J46" s="624"/>
      <c r="K46" s="306">
        <f>K41</f>
        <v>16217.599999999991</v>
      </c>
      <c r="L46" s="291" t="s">
        <v>194</v>
      </c>
    </row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</sheetData>
  <mergeCells count="13">
    <mergeCell ref="A46:J46"/>
    <mergeCell ref="A1:F3"/>
    <mergeCell ref="G1:I3"/>
    <mergeCell ref="A4:L5"/>
    <mergeCell ref="A6:A7"/>
    <mergeCell ref="B6:E7"/>
    <mergeCell ref="F6:F7"/>
    <mergeCell ref="G6:G7"/>
    <mergeCell ref="A41:J41"/>
    <mergeCell ref="A42:J42"/>
    <mergeCell ref="A43:J43"/>
    <mergeCell ref="A44:J44"/>
    <mergeCell ref="A45:J45"/>
  </mergeCells>
  <printOptions horizontalCentered="1"/>
  <pageMargins left="0.78740157480314965" right="0.39370078740157483" top="0.39370078740157483" bottom="0.39370078740157483" header="0.31496062992125984" footer="0.31496062992125984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8"/>
  <sheetViews>
    <sheetView view="pageBreakPreview" topLeftCell="C7" zoomScale="85" zoomScaleNormal="75" zoomScaleSheetLayoutView="85" workbookViewId="0">
      <selection activeCell="R39" sqref="R39"/>
    </sheetView>
  </sheetViews>
  <sheetFormatPr defaultColWidth="9" defaultRowHeight="12.75"/>
  <cols>
    <col min="1" max="5" width="9.6640625" style="94" customWidth="1"/>
    <col min="6" max="15" width="9.33203125" style="94" customWidth="1"/>
    <col min="16" max="25" width="10.796875" style="94" customWidth="1"/>
    <col min="26" max="27" width="11.1328125" style="94" customWidth="1"/>
    <col min="28" max="28" width="11.6640625" style="94" customWidth="1"/>
    <col min="29" max="16384" width="9" style="94"/>
  </cols>
  <sheetData>
    <row r="1" spans="1:36">
      <c r="A1" s="630" t="s">
        <v>281</v>
      </c>
      <c r="B1" s="633" t="str">
        <f>'Inspection Request'!F10</f>
        <v>Phnom Penh Cambodia Temple</v>
      </c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124"/>
      <c r="N1" s="124"/>
      <c r="O1" s="125"/>
      <c r="P1" s="630" t="s">
        <v>280</v>
      </c>
      <c r="Q1" s="636" t="str">
        <f>B1</f>
        <v>Phnom Penh Cambodia Temple</v>
      </c>
      <c r="R1" s="636"/>
      <c r="S1" s="636"/>
      <c r="T1" s="636"/>
      <c r="U1" s="636"/>
      <c r="V1" s="636"/>
      <c r="W1" s="636"/>
      <c r="X1" s="636"/>
      <c r="Y1" s="636"/>
      <c r="Z1" s="138"/>
      <c r="AA1" s="138"/>
      <c r="AB1" s="139"/>
    </row>
    <row r="2" spans="1:36" ht="13.15">
      <c r="A2" s="631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90"/>
      <c r="N2" s="90"/>
      <c r="O2" s="91"/>
      <c r="P2" s="631"/>
      <c r="Q2" s="637"/>
      <c r="R2" s="637"/>
      <c r="S2" s="637"/>
      <c r="T2" s="637"/>
      <c r="U2" s="637"/>
      <c r="V2" s="637"/>
      <c r="W2" s="637"/>
      <c r="X2" s="637"/>
      <c r="Y2" s="637"/>
      <c r="Z2" s="83"/>
      <c r="AA2" s="83"/>
      <c r="AB2" s="93"/>
      <c r="AC2" s="123" t="s">
        <v>35</v>
      </c>
      <c r="AD2" s="98" t="s">
        <v>36</v>
      </c>
      <c r="AE2" s="95"/>
      <c r="AF2" s="95"/>
      <c r="AG2" s="95"/>
      <c r="AH2" s="95"/>
      <c r="AI2" s="95"/>
      <c r="AJ2" s="95"/>
    </row>
    <row r="3" spans="1:36" ht="13.15">
      <c r="A3" s="631"/>
      <c r="B3" s="634"/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90"/>
      <c r="N3" s="90"/>
      <c r="O3" s="91"/>
      <c r="P3" s="631"/>
      <c r="Q3" s="637"/>
      <c r="R3" s="637"/>
      <c r="S3" s="637"/>
      <c r="T3" s="637"/>
      <c r="U3" s="637"/>
      <c r="V3" s="637"/>
      <c r="W3" s="637"/>
      <c r="X3" s="637"/>
      <c r="Y3" s="637"/>
      <c r="Z3" s="83"/>
      <c r="AA3" s="83"/>
      <c r="AB3" s="93"/>
      <c r="AC3" s="98"/>
      <c r="AD3" s="98" t="s">
        <v>37</v>
      </c>
      <c r="AE3" s="95"/>
      <c r="AF3" s="95"/>
      <c r="AG3" s="95"/>
      <c r="AH3" s="95"/>
      <c r="AI3" s="95"/>
      <c r="AJ3" s="95"/>
    </row>
    <row r="4" spans="1:36">
      <c r="A4" s="632"/>
      <c r="B4" s="635"/>
      <c r="C4" s="635"/>
      <c r="D4" s="635"/>
      <c r="E4" s="635"/>
      <c r="F4" s="635"/>
      <c r="G4" s="635"/>
      <c r="H4" s="635"/>
      <c r="I4" s="635"/>
      <c r="J4" s="635"/>
      <c r="K4" s="635"/>
      <c r="L4" s="635"/>
      <c r="M4" s="122"/>
      <c r="N4" s="122"/>
      <c r="O4" s="126"/>
      <c r="P4" s="632"/>
      <c r="Q4" s="638"/>
      <c r="R4" s="638"/>
      <c r="S4" s="638"/>
      <c r="T4" s="638"/>
      <c r="U4" s="638"/>
      <c r="V4" s="638"/>
      <c r="W4" s="638"/>
      <c r="X4" s="638"/>
      <c r="Y4" s="638"/>
      <c r="Z4" s="84"/>
      <c r="AA4" s="84"/>
      <c r="AB4" s="140"/>
    </row>
    <row r="5" spans="1:36" ht="22.5" customHeight="1">
      <c r="A5" s="127" t="s">
        <v>60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8"/>
      <c r="P5" s="141" t="s">
        <v>51</v>
      </c>
      <c r="Q5" s="120"/>
      <c r="R5" s="120"/>
      <c r="S5" s="120"/>
      <c r="T5" s="83"/>
      <c r="U5" s="83"/>
      <c r="V5" s="83"/>
      <c r="W5" s="83"/>
      <c r="X5" s="83"/>
      <c r="Y5" s="83"/>
      <c r="Z5" s="83"/>
      <c r="AA5" s="83"/>
      <c r="AB5" s="93"/>
    </row>
    <row r="6" spans="1:36" ht="18" customHeight="1">
      <c r="A6" s="514" t="s">
        <v>15</v>
      </c>
      <c r="B6" s="639">
        <f>'List of inspection '!Y8</f>
        <v>44403</v>
      </c>
      <c r="C6" s="639"/>
      <c r="D6" s="96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29"/>
      <c r="P6" s="142"/>
      <c r="Q6" s="103"/>
      <c r="R6" s="103"/>
      <c r="S6" s="103"/>
      <c r="T6" s="83"/>
      <c r="U6" s="83"/>
      <c r="V6" s="83"/>
      <c r="W6" s="83"/>
      <c r="X6" s="83"/>
      <c r="Y6" s="83"/>
      <c r="Z6" s="83"/>
      <c r="AA6" s="83"/>
      <c r="AB6" s="93"/>
    </row>
    <row r="7" spans="1:36" ht="18" customHeight="1">
      <c r="A7" s="218" t="s">
        <v>39</v>
      </c>
      <c r="B7" s="97" t="str">
        <f>'List of inspection '!AE8</f>
        <v>Temple Building</v>
      </c>
      <c r="C7" s="97"/>
      <c r="D7" s="97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29"/>
      <c r="P7" s="142"/>
      <c r="Q7" s="103"/>
      <c r="R7" s="103"/>
      <c r="S7" s="103"/>
      <c r="T7" s="83"/>
      <c r="U7" s="83"/>
      <c r="V7" s="83"/>
      <c r="W7" s="83"/>
      <c r="X7" s="83"/>
      <c r="Y7" s="83"/>
      <c r="Z7" s="83"/>
      <c r="AA7" s="83"/>
      <c r="AB7" s="93"/>
    </row>
    <row r="8" spans="1:36" ht="18" customHeight="1">
      <c r="A8" s="218" t="s">
        <v>296</v>
      </c>
      <c r="B8" s="97" t="str">
        <f>'List of inspection '!AD8</f>
        <v>Land leveling work</v>
      </c>
      <c r="C8" s="97"/>
      <c r="D8" s="97"/>
      <c r="E8" s="101"/>
      <c r="F8" s="513" t="s">
        <v>286</v>
      </c>
      <c r="G8" s="515" t="str">
        <f>'List of inspection '!V8</f>
        <v>Land Area 1 - Layer 1</v>
      </c>
      <c r="H8" s="101"/>
      <c r="I8" s="101"/>
      <c r="J8" s="101"/>
      <c r="K8" s="101"/>
      <c r="L8" s="101"/>
      <c r="M8" s="101"/>
      <c r="N8" s="101"/>
      <c r="O8" s="129"/>
      <c r="P8" s="142"/>
      <c r="Q8" s="103"/>
      <c r="R8" s="103"/>
      <c r="S8" s="103"/>
      <c r="T8" s="83"/>
      <c r="U8" s="83"/>
      <c r="V8" s="83"/>
      <c r="W8" s="83"/>
      <c r="X8" s="83"/>
      <c r="Y8" s="83"/>
      <c r="Z8" s="83"/>
      <c r="AA8" s="83"/>
      <c r="AB8" s="93"/>
    </row>
    <row r="9" spans="1:36" ht="18" customHeight="1" thickBot="1">
      <c r="A9" s="219" t="s">
        <v>40</v>
      </c>
      <c r="B9" s="102" t="str">
        <f>'List of inspection '!W8</f>
        <v>Axis: B; Ba; C; D; Da - 9; 8</v>
      </c>
      <c r="C9" s="363"/>
      <c r="D9" s="119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29"/>
      <c r="P9" s="142"/>
      <c r="Q9" s="103"/>
      <c r="R9" s="103"/>
      <c r="S9" s="103"/>
      <c r="T9" s="83"/>
      <c r="U9" s="83"/>
      <c r="V9" s="83"/>
      <c r="W9" s="83"/>
      <c r="X9" s="83"/>
      <c r="Y9" s="83"/>
      <c r="Z9" s="83"/>
      <c r="AA9" s="83"/>
      <c r="AB9" s="93"/>
    </row>
    <row r="10" spans="1:36" ht="15.95" customHeight="1" thickTop="1">
      <c r="A10" s="104" t="s">
        <v>53</v>
      </c>
      <c r="B10" s="104" t="s">
        <v>54</v>
      </c>
      <c r="C10" s="106" t="s">
        <v>59</v>
      </c>
      <c r="D10" s="106" t="s">
        <v>42</v>
      </c>
      <c r="E10" s="220" t="s">
        <v>58</v>
      </c>
      <c r="F10" s="105" t="s">
        <v>53</v>
      </c>
      <c r="G10" s="104" t="s">
        <v>54</v>
      </c>
      <c r="H10" s="106" t="s">
        <v>59</v>
      </c>
      <c r="I10" s="106" t="s">
        <v>42</v>
      </c>
      <c r="J10" s="220" t="s">
        <v>58</v>
      </c>
      <c r="K10" s="105" t="s">
        <v>53</v>
      </c>
      <c r="L10" s="104" t="s">
        <v>54</v>
      </c>
      <c r="M10" s="106" t="s">
        <v>59</v>
      </c>
      <c r="N10" s="106" t="s">
        <v>42</v>
      </c>
      <c r="O10" s="221" t="s">
        <v>58</v>
      </c>
      <c r="P10" s="143"/>
      <c r="Q10" s="118"/>
      <c r="R10" s="640"/>
      <c r="S10" s="640"/>
      <c r="T10" s="83"/>
      <c r="U10" s="83"/>
      <c r="V10" s="83"/>
      <c r="W10" s="83"/>
      <c r="X10" s="83"/>
      <c r="Y10" s="83"/>
      <c r="Z10" s="83"/>
      <c r="AA10" s="83"/>
      <c r="AB10" s="93"/>
    </row>
    <row r="11" spans="1:36" ht="15.95" customHeight="1">
      <c r="A11" s="107" t="s">
        <v>46</v>
      </c>
      <c r="B11" s="107" t="s">
        <v>55</v>
      </c>
      <c r="C11" s="109" t="s">
        <v>55</v>
      </c>
      <c r="D11" s="109" t="s">
        <v>56</v>
      </c>
      <c r="E11" s="222"/>
      <c r="F11" s="108" t="s">
        <v>46</v>
      </c>
      <c r="G11" s="107" t="s">
        <v>55</v>
      </c>
      <c r="H11" s="109" t="s">
        <v>55</v>
      </c>
      <c r="I11" s="109" t="s">
        <v>56</v>
      </c>
      <c r="J11" s="222"/>
      <c r="K11" s="108" t="s">
        <v>46</v>
      </c>
      <c r="L11" s="107" t="s">
        <v>55</v>
      </c>
      <c r="M11" s="109" t="s">
        <v>55</v>
      </c>
      <c r="N11" s="109" t="s">
        <v>56</v>
      </c>
      <c r="O11" s="223"/>
      <c r="P11" s="142"/>
      <c r="Q11" s="103"/>
      <c r="R11" s="103"/>
      <c r="S11" s="103"/>
      <c r="T11" s="83"/>
      <c r="U11" s="83"/>
      <c r="V11" s="83"/>
      <c r="W11" s="83"/>
      <c r="X11" s="83"/>
      <c r="Y11" s="83"/>
      <c r="Z11" s="83"/>
      <c r="AA11" s="83"/>
      <c r="AB11" s="93"/>
    </row>
    <row r="12" spans="1:36" ht="15.95" customHeight="1">
      <c r="A12" s="130">
        <v>1</v>
      </c>
      <c r="B12" s="111"/>
      <c r="C12" s="117"/>
      <c r="D12" s="117"/>
      <c r="E12" s="112"/>
      <c r="F12" s="110">
        <v>20</v>
      </c>
      <c r="G12" s="111"/>
      <c r="H12" s="117"/>
      <c r="I12" s="117"/>
      <c r="J12" s="112"/>
      <c r="K12" s="110">
        <v>39</v>
      </c>
      <c r="L12" s="111"/>
      <c r="M12" s="117"/>
      <c r="N12" s="117"/>
      <c r="O12" s="111"/>
      <c r="P12" s="142"/>
      <c r="Q12" s="103"/>
      <c r="R12" s="103"/>
      <c r="S12" s="103"/>
      <c r="T12" s="83"/>
      <c r="U12" s="83"/>
      <c r="V12" s="83"/>
      <c r="W12" s="83"/>
      <c r="X12" s="83"/>
      <c r="Y12" s="83"/>
      <c r="Z12" s="83"/>
      <c r="AA12" s="83"/>
      <c r="AB12" s="93"/>
    </row>
    <row r="13" spans="1:36" ht="15.95" customHeight="1">
      <c r="A13" s="131">
        <v>2</v>
      </c>
      <c r="B13" s="85"/>
      <c r="C13" s="87"/>
      <c r="D13" s="87"/>
      <c r="E13" s="114"/>
      <c r="F13" s="113">
        <v>21</v>
      </c>
      <c r="G13" s="85"/>
      <c r="H13" s="87"/>
      <c r="I13" s="87"/>
      <c r="J13" s="114"/>
      <c r="K13" s="113">
        <v>40</v>
      </c>
      <c r="L13" s="85"/>
      <c r="M13" s="87"/>
      <c r="N13" s="87"/>
      <c r="O13" s="85"/>
      <c r="P13" s="142"/>
      <c r="Q13" s="103"/>
      <c r="R13" s="103"/>
      <c r="S13" s="103"/>
      <c r="T13" s="83"/>
      <c r="U13" s="83"/>
      <c r="V13" s="83"/>
      <c r="W13" s="83"/>
      <c r="X13" s="83"/>
      <c r="Y13" s="83"/>
      <c r="Z13" s="83"/>
      <c r="AA13" s="83"/>
      <c r="AB13" s="93"/>
    </row>
    <row r="14" spans="1:36" ht="15.95" customHeight="1">
      <c r="A14" s="131">
        <v>3</v>
      </c>
      <c r="B14" s="85"/>
      <c r="C14" s="87"/>
      <c r="D14" s="87"/>
      <c r="E14" s="114"/>
      <c r="F14" s="113">
        <v>22</v>
      </c>
      <c r="G14" s="85"/>
      <c r="H14" s="87"/>
      <c r="I14" s="87"/>
      <c r="J14" s="114"/>
      <c r="K14" s="113">
        <v>41</v>
      </c>
      <c r="L14" s="85"/>
      <c r="M14" s="87"/>
      <c r="N14" s="87"/>
      <c r="O14" s="85"/>
      <c r="P14" s="142"/>
      <c r="Q14" s="103"/>
      <c r="R14" s="103"/>
      <c r="S14" s="103"/>
      <c r="T14" s="83"/>
      <c r="U14" s="83"/>
      <c r="V14" s="83"/>
      <c r="W14" s="83"/>
      <c r="X14" s="83"/>
      <c r="Y14" s="83"/>
      <c r="Z14" s="83"/>
      <c r="AA14" s="83"/>
      <c r="AB14" s="93"/>
    </row>
    <row r="15" spans="1:36" ht="15.95" customHeight="1">
      <c r="A15" s="131">
        <v>4</v>
      </c>
      <c r="B15" s="210"/>
      <c r="C15" s="214"/>
      <c r="D15" s="214"/>
      <c r="E15" s="211"/>
      <c r="F15" s="113">
        <v>23</v>
      </c>
      <c r="G15" s="131"/>
      <c r="H15" s="235"/>
      <c r="I15" s="235"/>
      <c r="J15" s="253"/>
      <c r="K15" s="113">
        <v>42</v>
      </c>
      <c r="L15" s="210"/>
      <c r="M15" s="99"/>
      <c r="N15" s="99"/>
      <c r="O15" s="86"/>
      <c r="P15" s="142"/>
      <c r="Q15" s="103"/>
      <c r="R15" s="103"/>
      <c r="S15" s="103"/>
      <c r="T15" s="83"/>
      <c r="U15" s="83"/>
      <c r="V15" s="83"/>
      <c r="W15" s="83"/>
      <c r="X15" s="83"/>
      <c r="Y15" s="83"/>
      <c r="Z15" s="83"/>
      <c r="AA15" s="83"/>
      <c r="AB15" s="93"/>
    </row>
    <row r="16" spans="1:36" ht="15.95" customHeight="1">
      <c r="A16" s="131">
        <v>5</v>
      </c>
      <c r="B16" s="85"/>
      <c r="C16" s="87"/>
      <c r="D16" s="87"/>
      <c r="E16" s="114"/>
      <c r="F16" s="113">
        <v>24</v>
      </c>
      <c r="G16" s="85"/>
      <c r="H16" s="87"/>
      <c r="I16" s="87"/>
      <c r="J16" s="114"/>
      <c r="K16" s="113">
        <v>43</v>
      </c>
      <c r="L16" s="85"/>
      <c r="M16" s="87"/>
      <c r="N16" s="87"/>
      <c r="O16" s="85"/>
      <c r="P16" s="142"/>
      <c r="Q16" s="103"/>
      <c r="R16" s="103"/>
      <c r="S16" s="103"/>
      <c r="T16" s="83"/>
      <c r="U16" s="83"/>
      <c r="V16" s="83"/>
      <c r="W16" s="83"/>
      <c r="X16" s="83"/>
      <c r="Y16" s="83"/>
      <c r="Z16" s="83"/>
      <c r="AA16" s="83"/>
      <c r="AB16" s="93"/>
    </row>
    <row r="17" spans="1:28" ht="15.95" customHeight="1">
      <c r="A17" s="131">
        <v>6</v>
      </c>
      <c r="B17" s="85"/>
      <c r="C17" s="87"/>
      <c r="D17" s="87"/>
      <c r="E17" s="114"/>
      <c r="F17" s="113">
        <v>25</v>
      </c>
      <c r="G17" s="85"/>
      <c r="H17" s="87"/>
      <c r="I17" s="87"/>
      <c r="J17" s="114"/>
      <c r="K17" s="113">
        <v>44</v>
      </c>
      <c r="L17" s="85"/>
      <c r="M17" s="87"/>
      <c r="N17" s="87"/>
      <c r="O17" s="85"/>
      <c r="P17" s="142"/>
      <c r="Q17" s="103"/>
      <c r="R17" s="103"/>
      <c r="S17" s="103"/>
      <c r="T17" s="83"/>
      <c r="U17" s="83"/>
      <c r="V17" s="83"/>
      <c r="W17" s="83"/>
      <c r="X17" s="83"/>
      <c r="Y17" s="83"/>
      <c r="Z17" s="83"/>
      <c r="AA17" s="83"/>
      <c r="AB17" s="93"/>
    </row>
    <row r="18" spans="1:28" ht="15.95" customHeight="1">
      <c r="A18" s="131">
        <v>7</v>
      </c>
      <c r="B18" s="85"/>
      <c r="C18" s="87"/>
      <c r="D18" s="87"/>
      <c r="E18" s="114"/>
      <c r="F18" s="113">
        <v>26</v>
      </c>
      <c r="G18" s="85"/>
      <c r="H18" s="87"/>
      <c r="I18" s="87"/>
      <c r="J18" s="114"/>
      <c r="K18" s="113">
        <v>45</v>
      </c>
      <c r="L18" s="85"/>
      <c r="M18" s="87"/>
      <c r="N18" s="87"/>
      <c r="O18" s="85"/>
      <c r="P18" s="142"/>
      <c r="Q18" s="103"/>
      <c r="R18" s="103"/>
      <c r="S18" s="103"/>
      <c r="T18" s="83"/>
      <c r="U18" s="83"/>
      <c r="V18" s="83"/>
      <c r="W18" s="83"/>
      <c r="X18" s="83"/>
      <c r="Y18" s="83"/>
      <c r="Z18" s="83"/>
      <c r="AA18" s="83"/>
      <c r="AB18" s="93"/>
    </row>
    <row r="19" spans="1:28" ht="15.95" customHeight="1">
      <c r="A19" s="131">
        <v>8</v>
      </c>
      <c r="B19" s="85"/>
      <c r="C19" s="87"/>
      <c r="D19" s="87"/>
      <c r="E19" s="114"/>
      <c r="F19" s="113">
        <v>27</v>
      </c>
      <c r="G19" s="85"/>
      <c r="H19" s="87"/>
      <c r="I19" s="87"/>
      <c r="J19" s="114"/>
      <c r="K19" s="113">
        <v>46</v>
      </c>
      <c r="L19" s="85"/>
      <c r="M19" s="87"/>
      <c r="N19" s="87"/>
      <c r="O19" s="85"/>
      <c r="P19" s="142"/>
      <c r="Q19" s="103"/>
      <c r="R19" s="103"/>
      <c r="S19" s="103"/>
      <c r="T19" s="83"/>
      <c r="U19" s="83"/>
      <c r="V19" s="83"/>
      <c r="W19" s="83"/>
      <c r="X19" s="83"/>
      <c r="Y19" s="83"/>
      <c r="Z19" s="83"/>
      <c r="AA19" s="83"/>
      <c r="AB19" s="93"/>
    </row>
    <row r="20" spans="1:28" ht="15.95" customHeight="1">
      <c r="A20" s="131">
        <v>9</v>
      </c>
      <c r="B20" s="85"/>
      <c r="C20" s="87"/>
      <c r="D20" s="87"/>
      <c r="E20" s="114"/>
      <c r="F20" s="113">
        <v>28</v>
      </c>
      <c r="G20" s="85"/>
      <c r="H20" s="87"/>
      <c r="I20" s="87"/>
      <c r="J20" s="114"/>
      <c r="K20" s="113">
        <v>47</v>
      </c>
      <c r="L20" s="85"/>
      <c r="M20" s="87"/>
      <c r="N20" s="87"/>
      <c r="O20" s="85"/>
      <c r="P20" s="142"/>
      <c r="Q20" s="103"/>
      <c r="R20" s="103"/>
      <c r="S20" s="103"/>
      <c r="T20" s="83"/>
      <c r="U20" s="83"/>
      <c r="V20" s="83"/>
      <c r="W20" s="83"/>
      <c r="X20" s="83"/>
      <c r="Y20" s="83"/>
      <c r="Z20" s="83"/>
      <c r="AA20" s="83"/>
      <c r="AB20" s="93"/>
    </row>
    <row r="21" spans="1:28" ht="15.95" customHeight="1">
      <c r="A21" s="131">
        <v>10</v>
      </c>
      <c r="B21" s="85"/>
      <c r="C21" s="87"/>
      <c r="D21" s="87"/>
      <c r="E21" s="114"/>
      <c r="F21" s="113">
        <v>29</v>
      </c>
      <c r="G21" s="85"/>
      <c r="H21" s="87"/>
      <c r="I21" s="87"/>
      <c r="J21" s="114"/>
      <c r="K21" s="113">
        <v>48</v>
      </c>
      <c r="L21" s="85"/>
      <c r="M21" s="87"/>
      <c r="N21" s="87"/>
      <c r="O21" s="85"/>
      <c r="P21" s="142"/>
      <c r="Q21" s="103"/>
      <c r="R21" s="103"/>
      <c r="S21" s="103"/>
      <c r="T21" s="83"/>
      <c r="U21" s="83"/>
      <c r="V21" s="83"/>
      <c r="W21" s="83"/>
      <c r="X21" s="83"/>
      <c r="Y21" s="83"/>
      <c r="Z21" s="83"/>
      <c r="AA21" s="83"/>
      <c r="AB21" s="93"/>
    </row>
    <row r="22" spans="1:28" ht="15.95" customHeight="1">
      <c r="A22" s="131">
        <v>11</v>
      </c>
      <c r="B22" s="85"/>
      <c r="C22" s="87"/>
      <c r="D22" s="87"/>
      <c r="E22" s="114"/>
      <c r="F22" s="113">
        <v>30</v>
      </c>
      <c r="G22" s="85"/>
      <c r="H22" s="87"/>
      <c r="I22" s="87"/>
      <c r="J22" s="114"/>
      <c r="K22" s="113">
        <v>49</v>
      </c>
      <c r="L22" s="85"/>
      <c r="M22" s="87"/>
      <c r="N22" s="87"/>
      <c r="O22" s="85"/>
      <c r="P22" s="142"/>
      <c r="Q22" s="103"/>
      <c r="R22" s="103"/>
      <c r="S22" s="103"/>
      <c r="T22" s="83"/>
      <c r="U22" s="83"/>
      <c r="V22" s="83"/>
      <c r="W22" s="83"/>
      <c r="X22" s="83"/>
      <c r="Y22" s="83"/>
      <c r="Z22" s="83"/>
      <c r="AA22" s="83"/>
      <c r="AB22" s="93"/>
    </row>
    <row r="23" spans="1:28" ht="15.95" customHeight="1">
      <c r="A23" s="131">
        <v>12</v>
      </c>
      <c r="B23" s="85"/>
      <c r="C23" s="87"/>
      <c r="D23" s="87"/>
      <c r="E23" s="114"/>
      <c r="F23" s="113">
        <v>31</v>
      </c>
      <c r="G23" s="85"/>
      <c r="H23" s="87"/>
      <c r="I23" s="87"/>
      <c r="J23" s="114"/>
      <c r="K23" s="113">
        <v>50</v>
      </c>
      <c r="L23" s="85"/>
      <c r="M23" s="87"/>
      <c r="N23" s="87"/>
      <c r="O23" s="85"/>
      <c r="P23" s="142"/>
      <c r="Q23" s="103"/>
      <c r="R23" s="103"/>
      <c r="S23" s="103"/>
      <c r="T23" s="83"/>
      <c r="U23" s="83"/>
      <c r="V23" s="83"/>
      <c r="W23" s="83"/>
      <c r="X23" s="83"/>
      <c r="Y23" s="83"/>
      <c r="Z23" s="83"/>
      <c r="AA23" s="83"/>
      <c r="AB23" s="93"/>
    </row>
    <row r="24" spans="1:28" ht="15.95" customHeight="1">
      <c r="A24" s="131">
        <v>13</v>
      </c>
      <c r="B24" s="85"/>
      <c r="C24" s="87"/>
      <c r="D24" s="87"/>
      <c r="E24" s="114"/>
      <c r="F24" s="113">
        <v>32</v>
      </c>
      <c r="G24" s="85"/>
      <c r="H24" s="87"/>
      <c r="I24" s="87"/>
      <c r="J24" s="114"/>
      <c r="K24" s="113">
        <v>51</v>
      </c>
      <c r="L24" s="85"/>
      <c r="M24" s="87"/>
      <c r="N24" s="87"/>
      <c r="O24" s="85"/>
      <c r="P24" s="142"/>
      <c r="Q24" s="103"/>
      <c r="R24" s="103"/>
      <c r="S24" s="103"/>
      <c r="T24" s="83"/>
      <c r="U24" s="83"/>
      <c r="V24" s="83"/>
      <c r="W24" s="83"/>
      <c r="X24" s="83"/>
      <c r="Y24" s="83"/>
      <c r="Z24" s="83"/>
      <c r="AA24" s="83"/>
      <c r="AB24" s="93"/>
    </row>
    <row r="25" spans="1:28" ht="15.95" customHeight="1">
      <c r="A25" s="131">
        <v>14</v>
      </c>
      <c r="B25" s="85"/>
      <c r="C25" s="87"/>
      <c r="D25" s="87"/>
      <c r="E25" s="114"/>
      <c r="F25" s="113">
        <v>33</v>
      </c>
      <c r="G25" s="85"/>
      <c r="H25" s="87"/>
      <c r="I25" s="87"/>
      <c r="J25" s="114"/>
      <c r="K25" s="113">
        <v>52</v>
      </c>
      <c r="L25" s="85"/>
      <c r="M25" s="87"/>
      <c r="N25" s="87"/>
      <c r="O25" s="85"/>
      <c r="P25" s="142"/>
      <c r="Q25" s="103"/>
      <c r="R25" s="103"/>
      <c r="S25" s="103"/>
      <c r="T25" s="83"/>
      <c r="U25" s="83"/>
      <c r="V25" s="83"/>
      <c r="W25" s="83"/>
      <c r="X25" s="83"/>
      <c r="Y25" s="83"/>
      <c r="Z25" s="83"/>
      <c r="AA25" s="83"/>
      <c r="AB25" s="93"/>
    </row>
    <row r="26" spans="1:28" ht="15.95" customHeight="1">
      <c r="A26" s="131">
        <v>15</v>
      </c>
      <c r="B26" s="85"/>
      <c r="C26" s="87"/>
      <c r="D26" s="87"/>
      <c r="E26" s="114"/>
      <c r="F26" s="113">
        <v>34</v>
      </c>
      <c r="G26" s="85"/>
      <c r="H26" s="87"/>
      <c r="I26" s="87"/>
      <c r="J26" s="114"/>
      <c r="K26" s="113">
        <v>53</v>
      </c>
      <c r="L26" s="85"/>
      <c r="M26" s="87"/>
      <c r="N26" s="87"/>
      <c r="O26" s="85"/>
      <c r="P26" s="142"/>
      <c r="Q26" s="103"/>
      <c r="R26" s="103"/>
      <c r="S26" s="103"/>
      <c r="T26" s="83"/>
      <c r="U26" s="83"/>
      <c r="V26" s="83"/>
      <c r="W26" s="83"/>
      <c r="X26" s="83"/>
      <c r="Y26" s="83"/>
      <c r="Z26" s="83"/>
      <c r="AA26" s="83"/>
      <c r="AB26" s="93"/>
    </row>
    <row r="27" spans="1:28" ht="15.95" customHeight="1">
      <c r="A27" s="131">
        <v>16</v>
      </c>
      <c r="B27" s="85"/>
      <c r="C27" s="87"/>
      <c r="D27" s="87"/>
      <c r="E27" s="114"/>
      <c r="F27" s="113">
        <v>35</v>
      </c>
      <c r="G27" s="85"/>
      <c r="H27" s="87"/>
      <c r="I27" s="87"/>
      <c r="J27" s="114"/>
      <c r="K27" s="113">
        <v>54</v>
      </c>
      <c r="L27" s="85"/>
      <c r="M27" s="87"/>
      <c r="N27" s="87"/>
      <c r="O27" s="85"/>
      <c r="P27" s="142"/>
      <c r="Q27" s="103"/>
      <c r="R27" s="103"/>
      <c r="S27" s="103"/>
      <c r="T27" s="83"/>
      <c r="U27" s="83"/>
      <c r="V27" s="83"/>
      <c r="W27" s="83"/>
      <c r="X27" s="83"/>
      <c r="Y27" s="83"/>
      <c r="Z27" s="83"/>
      <c r="AA27" s="83"/>
      <c r="AB27" s="93"/>
    </row>
    <row r="28" spans="1:28" ht="15.95" customHeight="1">
      <c r="A28" s="131">
        <v>17</v>
      </c>
      <c r="B28" s="85"/>
      <c r="C28" s="87"/>
      <c r="D28" s="87"/>
      <c r="E28" s="114"/>
      <c r="F28" s="113">
        <v>36</v>
      </c>
      <c r="G28" s="85"/>
      <c r="H28" s="87"/>
      <c r="I28" s="87"/>
      <c r="J28" s="114"/>
      <c r="K28" s="113">
        <v>55</v>
      </c>
      <c r="L28" s="85"/>
      <c r="M28" s="87"/>
      <c r="N28" s="87"/>
      <c r="O28" s="85"/>
      <c r="P28" s="144"/>
      <c r="Q28" s="100"/>
      <c r="R28" s="100"/>
      <c r="S28" s="100"/>
      <c r="T28" s="83"/>
      <c r="U28" s="83"/>
      <c r="V28" s="83"/>
      <c r="W28" s="83"/>
      <c r="X28" s="83"/>
      <c r="Y28" s="83"/>
      <c r="Z28" s="83"/>
      <c r="AA28" s="83"/>
      <c r="AB28" s="93"/>
    </row>
    <row r="29" spans="1:28" ht="15.95" customHeight="1">
      <c r="A29" s="131">
        <v>18</v>
      </c>
      <c r="B29" s="85"/>
      <c r="C29" s="87"/>
      <c r="D29" s="87"/>
      <c r="E29" s="114"/>
      <c r="F29" s="113">
        <v>37</v>
      </c>
      <c r="G29" s="85"/>
      <c r="H29" s="87"/>
      <c r="I29" s="87"/>
      <c r="J29" s="114"/>
      <c r="K29" s="113">
        <v>56</v>
      </c>
      <c r="L29" s="85"/>
      <c r="M29" s="87"/>
      <c r="N29" s="87"/>
      <c r="O29" s="85"/>
      <c r="P29" s="145"/>
      <c r="Q29" s="116"/>
      <c r="R29" s="103"/>
      <c r="S29" s="103"/>
      <c r="T29" s="83"/>
      <c r="U29" s="83"/>
      <c r="V29" s="83"/>
      <c r="W29" s="83"/>
      <c r="X29" s="83"/>
      <c r="Y29" s="83"/>
      <c r="Z29" s="83"/>
      <c r="AA29" s="83"/>
      <c r="AB29" s="93"/>
    </row>
    <row r="30" spans="1:28" ht="15.95" customHeight="1">
      <c r="A30" s="134">
        <v>19</v>
      </c>
      <c r="B30" s="135"/>
      <c r="C30" s="88"/>
      <c r="D30" s="88"/>
      <c r="E30" s="136"/>
      <c r="F30" s="137">
        <v>38</v>
      </c>
      <c r="G30" s="135"/>
      <c r="H30" s="88"/>
      <c r="I30" s="88"/>
      <c r="J30" s="136"/>
      <c r="K30" s="137">
        <v>57</v>
      </c>
      <c r="L30" s="135"/>
      <c r="M30" s="88"/>
      <c r="N30" s="88"/>
      <c r="O30" s="135"/>
      <c r="P30" s="145"/>
      <c r="Q30" s="116"/>
      <c r="R30" s="103"/>
      <c r="S30" s="103"/>
      <c r="T30" s="83"/>
      <c r="U30" s="83"/>
      <c r="V30" s="83"/>
      <c r="W30" s="83"/>
      <c r="X30" s="83"/>
      <c r="Y30" s="83"/>
      <c r="Z30" s="83"/>
      <c r="AA30" s="83"/>
      <c r="AB30" s="93"/>
    </row>
    <row r="31" spans="1:28" ht="20.100000000000001" customHeight="1">
      <c r="A31" s="132"/>
      <c r="B31" s="83"/>
      <c r="C31" s="83"/>
      <c r="D31" s="83"/>
      <c r="E31" s="83"/>
      <c r="F31" s="83"/>
      <c r="G31" s="83"/>
      <c r="H31" s="641" t="s">
        <v>41</v>
      </c>
      <c r="I31" s="642"/>
      <c r="J31" s="643" t="s">
        <v>61</v>
      </c>
      <c r="K31" s="644"/>
      <c r="L31" s="645" t="s">
        <v>353</v>
      </c>
      <c r="M31" s="646"/>
      <c r="N31" s="641" t="s">
        <v>275</v>
      </c>
      <c r="O31" s="642"/>
      <c r="P31" s="92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93"/>
    </row>
    <row r="32" spans="1:28" ht="20.100000000000001" customHeight="1">
      <c r="A32" s="132"/>
      <c r="B32" s="83"/>
      <c r="C32" s="83"/>
      <c r="D32" s="83"/>
      <c r="E32" s="83"/>
      <c r="F32" s="83"/>
      <c r="G32" s="83"/>
      <c r="H32" s="224"/>
      <c r="I32" s="225"/>
      <c r="J32" s="224"/>
      <c r="K32" s="225"/>
      <c r="L32" s="224"/>
      <c r="M32" s="225"/>
      <c r="N32" s="224"/>
      <c r="O32" s="225"/>
      <c r="P32" s="92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93"/>
    </row>
    <row r="33" spans="1:28" ht="15" customHeight="1">
      <c r="A33" s="132"/>
      <c r="B33" s="83"/>
      <c r="C33" s="83"/>
      <c r="D33" s="83"/>
      <c r="E33" s="83"/>
      <c r="F33" s="83"/>
      <c r="G33" s="83"/>
      <c r="H33" s="132"/>
      <c r="I33" s="226"/>
      <c r="J33" s="132"/>
      <c r="K33" s="226"/>
      <c r="L33" s="132"/>
      <c r="M33" s="226"/>
      <c r="N33" s="132"/>
      <c r="O33" s="226"/>
      <c r="P33" s="92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93"/>
    </row>
    <row r="34" spans="1:28" ht="15" customHeight="1">
      <c r="A34" s="132"/>
      <c r="B34" s="83"/>
      <c r="C34" s="83"/>
      <c r="D34" s="83"/>
      <c r="E34" s="83"/>
      <c r="F34" s="83"/>
      <c r="G34" s="83"/>
      <c r="H34" s="132"/>
      <c r="I34" s="226"/>
      <c r="J34" s="132"/>
      <c r="K34" s="226"/>
      <c r="L34" s="132"/>
      <c r="M34" s="226"/>
      <c r="N34" s="132"/>
      <c r="O34" s="226"/>
      <c r="P34" s="92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93"/>
    </row>
    <row r="35" spans="1:28">
      <c r="A35" s="133"/>
      <c r="B35" s="84"/>
      <c r="C35" s="84"/>
      <c r="D35" s="84"/>
      <c r="E35" s="84"/>
      <c r="F35" s="84"/>
      <c r="G35" s="84"/>
      <c r="H35" s="133"/>
      <c r="I35" s="227"/>
      <c r="J35" s="133"/>
      <c r="K35" s="227"/>
      <c r="L35" s="133"/>
      <c r="M35" s="227"/>
      <c r="N35" s="133"/>
      <c r="O35" s="227"/>
      <c r="P35" s="89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140"/>
    </row>
    <row r="36" spans="1:28">
      <c r="A36" s="115"/>
    </row>
    <row r="37" spans="1:28">
      <c r="A37" s="115"/>
    </row>
    <row r="38" spans="1:28">
      <c r="A38" s="115"/>
    </row>
  </sheetData>
  <mergeCells count="10">
    <mergeCell ref="R10:S10"/>
    <mergeCell ref="H31:I31"/>
    <mergeCell ref="J31:K31"/>
    <mergeCell ref="L31:M31"/>
    <mergeCell ref="N31:O31"/>
    <mergeCell ref="A1:A4"/>
    <mergeCell ref="B1:L4"/>
    <mergeCell ref="P1:P4"/>
    <mergeCell ref="Q1:Y4"/>
    <mergeCell ref="B6:C6"/>
  </mergeCells>
  <dataValidations disablePrompts="1" count="2">
    <dataValidation type="list" allowBlank="1" showInputMessage="1" showErrorMessage="1" sqref="L31:M31" xr:uid="{00000000-0002-0000-0500-000000000000}">
      <formula1>"TAK CM, TAK PM"</formula1>
    </dataValidation>
    <dataValidation type="list" allowBlank="1" showInputMessage="1" showErrorMessage="1" sqref="N31:O31" xr:uid="{00000000-0002-0000-0500-000001000000}">
      <formula1>"CONSULTANT, INVESTOR"</formula1>
    </dataValidation>
  </dataValidations>
  <pageMargins left="0.39370078740157483" right="0.39370078740157483" top="0.70866141732283472" bottom="0.39370078740157483" header="0.6692913385826772" footer="0.39370078740157483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66"/>
  </sheetPr>
  <dimension ref="A1:R38"/>
  <sheetViews>
    <sheetView showGridLines="0" view="pageBreakPreview" topLeftCell="A19" zoomScale="85" zoomScaleNormal="90" zoomScaleSheetLayoutView="85" workbookViewId="0">
      <selection activeCell="K41" sqref="K41"/>
    </sheetView>
  </sheetViews>
  <sheetFormatPr defaultRowHeight="13.5"/>
  <cols>
    <col min="1" max="3" width="11.1328125" style="146" customWidth="1"/>
    <col min="4" max="8" width="10.1328125" style="146" customWidth="1"/>
    <col min="9" max="9" width="2.6640625" style="146" customWidth="1"/>
    <col min="10" max="10" width="6.6640625" style="146" customWidth="1"/>
    <col min="11" max="11" width="20.6640625" style="146" customWidth="1"/>
    <col min="12" max="12" width="16.6640625" style="146" customWidth="1"/>
    <col min="13" max="13" width="9.86328125" style="146" customWidth="1"/>
    <col min="14" max="16" width="10.33203125" style="146" customWidth="1"/>
    <col min="17" max="256" width="9" style="146"/>
    <col min="257" max="264" width="11.1328125" style="146" customWidth="1"/>
    <col min="265" max="265" width="2.6640625" style="146" customWidth="1"/>
    <col min="266" max="266" width="6.6640625" style="146" customWidth="1"/>
    <col min="267" max="268" width="15.6640625" style="146" customWidth="1"/>
    <col min="269" max="269" width="9.86328125" style="146" customWidth="1"/>
    <col min="270" max="272" width="10.33203125" style="146" customWidth="1"/>
    <col min="273" max="512" width="9" style="146"/>
    <col min="513" max="520" width="11.1328125" style="146" customWidth="1"/>
    <col min="521" max="521" width="2.6640625" style="146" customWidth="1"/>
    <col min="522" max="522" width="6.6640625" style="146" customWidth="1"/>
    <col min="523" max="524" width="15.6640625" style="146" customWidth="1"/>
    <col min="525" max="525" width="9.86328125" style="146" customWidth="1"/>
    <col min="526" max="528" width="10.33203125" style="146" customWidth="1"/>
    <col min="529" max="768" width="9" style="146"/>
    <col min="769" max="776" width="11.1328125" style="146" customWidth="1"/>
    <col min="777" max="777" width="2.6640625" style="146" customWidth="1"/>
    <col min="778" max="778" width="6.6640625" style="146" customWidth="1"/>
    <col min="779" max="780" width="15.6640625" style="146" customWidth="1"/>
    <col min="781" max="781" width="9.86328125" style="146" customWidth="1"/>
    <col min="782" max="784" width="10.33203125" style="146" customWidth="1"/>
    <col min="785" max="1024" width="9" style="146"/>
    <col min="1025" max="1032" width="11.1328125" style="146" customWidth="1"/>
    <col min="1033" max="1033" width="2.6640625" style="146" customWidth="1"/>
    <col min="1034" max="1034" width="6.6640625" style="146" customWidth="1"/>
    <col min="1035" max="1036" width="15.6640625" style="146" customWidth="1"/>
    <col min="1037" max="1037" width="9.86328125" style="146" customWidth="1"/>
    <col min="1038" max="1040" width="10.33203125" style="146" customWidth="1"/>
    <col min="1041" max="1280" width="9" style="146"/>
    <col min="1281" max="1288" width="11.1328125" style="146" customWidth="1"/>
    <col min="1289" max="1289" width="2.6640625" style="146" customWidth="1"/>
    <col min="1290" max="1290" width="6.6640625" style="146" customWidth="1"/>
    <col min="1291" max="1292" width="15.6640625" style="146" customWidth="1"/>
    <col min="1293" max="1293" width="9.86328125" style="146" customWidth="1"/>
    <col min="1294" max="1296" width="10.33203125" style="146" customWidth="1"/>
    <col min="1297" max="1536" width="9" style="146"/>
    <col min="1537" max="1544" width="11.1328125" style="146" customWidth="1"/>
    <col min="1545" max="1545" width="2.6640625" style="146" customWidth="1"/>
    <col min="1546" max="1546" width="6.6640625" style="146" customWidth="1"/>
    <col min="1547" max="1548" width="15.6640625" style="146" customWidth="1"/>
    <col min="1549" max="1549" width="9.86328125" style="146" customWidth="1"/>
    <col min="1550" max="1552" width="10.33203125" style="146" customWidth="1"/>
    <col min="1553" max="1792" width="9" style="146"/>
    <col min="1793" max="1800" width="11.1328125" style="146" customWidth="1"/>
    <col min="1801" max="1801" width="2.6640625" style="146" customWidth="1"/>
    <col min="1802" max="1802" width="6.6640625" style="146" customWidth="1"/>
    <col min="1803" max="1804" width="15.6640625" style="146" customWidth="1"/>
    <col min="1805" max="1805" width="9.86328125" style="146" customWidth="1"/>
    <col min="1806" max="1808" width="10.33203125" style="146" customWidth="1"/>
    <col min="1809" max="2048" width="9" style="146"/>
    <col min="2049" max="2056" width="11.1328125" style="146" customWidth="1"/>
    <col min="2057" max="2057" width="2.6640625" style="146" customWidth="1"/>
    <col min="2058" max="2058" width="6.6640625" style="146" customWidth="1"/>
    <col min="2059" max="2060" width="15.6640625" style="146" customWidth="1"/>
    <col min="2061" max="2061" width="9.86328125" style="146" customWidth="1"/>
    <col min="2062" max="2064" width="10.33203125" style="146" customWidth="1"/>
    <col min="2065" max="2304" width="9" style="146"/>
    <col min="2305" max="2312" width="11.1328125" style="146" customWidth="1"/>
    <col min="2313" max="2313" width="2.6640625" style="146" customWidth="1"/>
    <col min="2314" max="2314" width="6.6640625" style="146" customWidth="1"/>
    <col min="2315" max="2316" width="15.6640625" style="146" customWidth="1"/>
    <col min="2317" max="2317" width="9.86328125" style="146" customWidth="1"/>
    <col min="2318" max="2320" width="10.33203125" style="146" customWidth="1"/>
    <col min="2321" max="2560" width="9" style="146"/>
    <col min="2561" max="2568" width="11.1328125" style="146" customWidth="1"/>
    <col min="2569" max="2569" width="2.6640625" style="146" customWidth="1"/>
    <col min="2570" max="2570" width="6.6640625" style="146" customWidth="1"/>
    <col min="2571" max="2572" width="15.6640625" style="146" customWidth="1"/>
    <col min="2573" max="2573" width="9.86328125" style="146" customWidth="1"/>
    <col min="2574" max="2576" width="10.33203125" style="146" customWidth="1"/>
    <col min="2577" max="2816" width="9" style="146"/>
    <col min="2817" max="2824" width="11.1328125" style="146" customWidth="1"/>
    <col min="2825" max="2825" width="2.6640625" style="146" customWidth="1"/>
    <col min="2826" max="2826" width="6.6640625" style="146" customWidth="1"/>
    <col min="2827" max="2828" width="15.6640625" style="146" customWidth="1"/>
    <col min="2829" max="2829" width="9.86328125" style="146" customWidth="1"/>
    <col min="2830" max="2832" width="10.33203125" style="146" customWidth="1"/>
    <col min="2833" max="3072" width="9" style="146"/>
    <col min="3073" max="3080" width="11.1328125" style="146" customWidth="1"/>
    <col min="3081" max="3081" width="2.6640625" style="146" customWidth="1"/>
    <col min="3082" max="3082" width="6.6640625" style="146" customWidth="1"/>
    <col min="3083" max="3084" width="15.6640625" style="146" customWidth="1"/>
    <col min="3085" max="3085" width="9.86328125" style="146" customWidth="1"/>
    <col min="3086" max="3088" width="10.33203125" style="146" customWidth="1"/>
    <col min="3089" max="3328" width="9" style="146"/>
    <col min="3329" max="3336" width="11.1328125" style="146" customWidth="1"/>
    <col min="3337" max="3337" width="2.6640625" style="146" customWidth="1"/>
    <col min="3338" max="3338" width="6.6640625" style="146" customWidth="1"/>
    <col min="3339" max="3340" width="15.6640625" style="146" customWidth="1"/>
    <col min="3341" max="3341" width="9.86328125" style="146" customWidth="1"/>
    <col min="3342" max="3344" width="10.33203125" style="146" customWidth="1"/>
    <col min="3345" max="3584" width="9" style="146"/>
    <col min="3585" max="3592" width="11.1328125" style="146" customWidth="1"/>
    <col min="3593" max="3593" width="2.6640625" style="146" customWidth="1"/>
    <col min="3594" max="3594" width="6.6640625" style="146" customWidth="1"/>
    <col min="3595" max="3596" width="15.6640625" style="146" customWidth="1"/>
    <col min="3597" max="3597" width="9.86328125" style="146" customWidth="1"/>
    <col min="3598" max="3600" width="10.33203125" style="146" customWidth="1"/>
    <col min="3601" max="3840" width="9" style="146"/>
    <col min="3841" max="3848" width="11.1328125" style="146" customWidth="1"/>
    <col min="3849" max="3849" width="2.6640625" style="146" customWidth="1"/>
    <col min="3850" max="3850" width="6.6640625" style="146" customWidth="1"/>
    <col min="3851" max="3852" width="15.6640625" style="146" customWidth="1"/>
    <col min="3853" max="3853" width="9.86328125" style="146" customWidth="1"/>
    <col min="3854" max="3856" width="10.33203125" style="146" customWidth="1"/>
    <col min="3857" max="4096" width="9" style="146"/>
    <col min="4097" max="4104" width="11.1328125" style="146" customWidth="1"/>
    <col min="4105" max="4105" width="2.6640625" style="146" customWidth="1"/>
    <col min="4106" max="4106" width="6.6640625" style="146" customWidth="1"/>
    <col min="4107" max="4108" width="15.6640625" style="146" customWidth="1"/>
    <col min="4109" max="4109" width="9.86328125" style="146" customWidth="1"/>
    <col min="4110" max="4112" width="10.33203125" style="146" customWidth="1"/>
    <col min="4113" max="4352" width="9" style="146"/>
    <col min="4353" max="4360" width="11.1328125" style="146" customWidth="1"/>
    <col min="4361" max="4361" width="2.6640625" style="146" customWidth="1"/>
    <col min="4362" max="4362" width="6.6640625" style="146" customWidth="1"/>
    <col min="4363" max="4364" width="15.6640625" style="146" customWidth="1"/>
    <col min="4365" max="4365" width="9.86328125" style="146" customWidth="1"/>
    <col min="4366" max="4368" width="10.33203125" style="146" customWidth="1"/>
    <col min="4369" max="4608" width="9" style="146"/>
    <col min="4609" max="4616" width="11.1328125" style="146" customWidth="1"/>
    <col min="4617" max="4617" width="2.6640625" style="146" customWidth="1"/>
    <col min="4618" max="4618" width="6.6640625" style="146" customWidth="1"/>
    <col min="4619" max="4620" width="15.6640625" style="146" customWidth="1"/>
    <col min="4621" max="4621" width="9.86328125" style="146" customWidth="1"/>
    <col min="4622" max="4624" width="10.33203125" style="146" customWidth="1"/>
    <col min="4625" max="4864" width="9" style="146"/>
    <col min="4865" max="4872" width="11.1328125" style="146" customWidth="1"/>
    <col min="4873" max="4873" width="2.6640625" style="146" customWidth="1"/>
    <col min="4874" max="4874" width="6.6640625" style="146" customWidth="1"/>
    <col min="4875" max="4876" width="15.6640625" style="146" customWidth="1"/>
    <col min="4877" max="4877" width="9.86328125" style="146" customWidth="1"/>
    <col min="4878" max="4880" width="10.33203125" style="146" customWidth="1"/>
    <col min="4881" max="5120" width="9" style="146"/>
    <col min="5121" max="5128" width="11.1328125" style="146" customWidth="1"/>
    <col min="5129" max="5129" width="2.6640625" style="146" customWidth="1"/>
    <col min="5130" max="5130" width="6.6640625" style="146" customWidth="1"/>
    <col min="5131" max="5132" width="15.6640625" style="146" customWidth="1"/>
    <col min="5133" max="5133" width="9.86328125" style="146" customWidth="1"/>
    <col min="5134" max="5136" width="10.33203125" style="146" customWidth="1"/>
    <col min="5137" max="5376" width="9" style="146"/>
    <col min="5377" max="5384" width="11.1328125" style="146" customWidth="1"/>
    <col min="5385" max="5385" width="2.6640625" style="146" customWidth="1"/>
    <col min="5386" max="5386" width="6.6640625" style="146" customWidth="1"/>
    <col min="5387" max="5388" width="15.6640625" style="146" customWidth="1"/>
    <col min="5389" max="5389" width="9.86328125" style="146" customWidth="1"/>
    <col min="5390" max="5392" width="10.33203125" style="146" customWidth="1"/>
    <col min="5393" max="5632" width="9" style="146"/>
    <col min="5633" max="5640" width="11.1328125" style="146" customWidth="1"/>
    <col min="5641" max="5641" width="2.6640625" style="146" customWidth="1"/>
    <col min="5642" max="5642" width="6.6640625" style="146" customWidth="1"/>
    <col min="5643" max="5644" width="15.6640625" style="146" customWidth="1"/>
    <col min="5645" max="5645" width="9.86328125" style="146" customWidth="1"/>
    <col min="5646" max="5648" width="10.33203125" style="146" customWidth="1"/>
    <col min="5649" max="5888" width="9" style="146"/>
    <col min="5889" max="5896" width="11.1328125" style="146" customWidth="1"/>
    <col min="5897" max="5897" width="2.6640625" style="146" customWidth="1"/>
    <col min="5898" max="5898" width="6.6640625" style="146" customWidth="1"/>
    <col min="5899" max="5900" width="15.6640625" style="146" customWidth="1"/>
    <col min="5901" max="5901" width="9.86328125" style="146" customWidth="1"/>
    <col min="5902" max="5904" width="10.33203125" style="146" customWidth="1"/>
    <col min="5905" max="6144" width="9" style="146"/>
    <col min="6145" max="6152" width="11.1328125" style="146" customWidth="1"/>
    <col min="6153" max="6153" width="2.6640625" style="146" customWidth="1"/>
    <col min="6154" max="6154" width="6.6640625" style="146" customWidth="1"/>
    <col min="6155" max="6156" width="15.6640625" style="146" customWidth="1"/>
    <col min="6157" max="6157" width="9.86328125" style="146" customWidth="1"/>
    <col min="6158" max="6160" width="10.33203125" style="146" customWidth="1"/>
    <col min="6161" max="6400" width="9" style="146"/>
    <col min="6401" max="6408" width="11.1328125" style="146" customWidth="1"/>
    <col min="6409" max="6409" width="2.6640625" style="146" customWidth="1"/>
    <col min="6410" max="6410" width="6.6640625" style="146" customWidth="1"/>
    <col min="6411" max="6412" width="15.6640625" style="146" customWidth="1"/>
    <col min="6413" max="6413" width="9.86328125" style="146" customWidth="1"/>
    <col min="6414" max="6416" width="10.33203125" style="146" customWidth="1"/>
    <col min="6417" max="6656" width="9" style="146"/>
    <col min="6657" max="6664" width="11.1328125" style="146" customWidth="1"/>
    <col min="6665" max="6665" width="2.6640625" style="146" customWidth="1"/>
    <col min="6666" max="6666" width="6.6640625" style="146" customWidth="1"/>
    <col min="6667" max="6668" width="15.6640625" style="146" customWidth="1"/>
    <col min="6669" max="6669" width="9.86328125" style="146" customWidth="1"/>
    <col min="6670" max="6672" width="10.33203125" style="146" customWidth="1"/>
    <col min="6673" max="6912" width="9" style="146"/>
    <col min="6913" max="6920" width="11.1328125" style="146" customWidth="1"/>
    <col min="6921" max="6921" width="2.6640625" style="146" customWidth="1"/>
    <col min="6922" max="6922" width="6.6640625" style="146" customWidth="1"/>
    <col min="6923" max="6924" width="15.6640625" style="146" customWidth="1"/>
    <col min="6925" max="6925" width="9.86328125" style="146" customWidth="1"/>
    <col min="6926" max="6928" width="10.33203125" style="146" customWidth="1"/>
    <col min="6929" max="7168" width="9" style="146"/>
    <col min="7169" max="7176" width="11.1328125" style="146" customWidth="1"/>
    <col min="7177" max="7177" width="2.6640625" style="146" customWidth="1"/>
    <col min="7178" max="7178" width="6.6640625" style="146" customWidth="1"/>
    <col min="7179" max="7180" width="15.6640625" style="146" customWidth="1"/>
    <col min="7181" max="7181" width="9.86328125" style="146" customWidth="1"/>
    <col min="7182" max="7184" width="10.33203125" style="146" customWidth="1"/>
    <col min="7185" max="7424" width="9" style="146"/>
    <col min="7425" max="7432" width="11.1328125" style="146" customWidth="1"/>
    <col min="7433" max="7433" width="2.6640625" style="146" customWidth="1"/>
    <col min="7434" max="7434" width="6.6640625" style="146" customWidth="1"/>
    <col min="7435" max="7436" width="15.6640625" style="146" customWidth="1"/>
    <col min="7437" max="7437" width="9.86328125" style="146" customWidth="1"/>
    <col min="7438" max="7440" width="10.33203125" style="146" customWidth="1"/>
    <col min="7441" max="7680" width="9" style="146"/>
    <col min="7681" max="7688" width="11.1328125" style="146" customWidth="1"/>
    <col min="7689" max="7689" width="2.6640625" style="146" customWidth="1"/>
    <col min="7690" max="7690" width="6.6640625" style="146" customWidth="1"/>
    <col min="7691" max="7692" width="15.6640625" style="146" customWidth="1"/>
    <col min="7693" max="7693" width="9.86328125" style="146" customWidth="1"/>
    <col min="7694" max="7696" width="10.33203125" style="146" customWidth="1"/>
    <col min="7697" max="7936" width="9" style="146"/>
    <col min="7937" max="7944" width="11.1328125" style="146" customWidth="1"/>
    <col min="7945" max="7945" width="2.6640625" style="146" customWidth="1"/>
    <col min="7946" max="7946" width="6.6640625" style="146" customWidth="1"/>
    <col min="7947" max="7948" width="15.6640625" style="146" customWidth="1"/>
    <col min="7949" max="7949" width="9.86328125" style="146" customWidth="1"/>
    <col min="7950" max="7952" width="10.33203125" style="146" customWidth="1"/>
    <col min="7953" max="8192" width="9" style="146"/>
    <col min="8193" max="8200" width="11.1328125" style="146" customWidth="1"/>
    <col min="8201" max="8201" width="2.6640625" style="146" customWidth="1"/>
    <col min="8202" max="8202" width="6.6640625" style="146" customWidth="1"/>
    <col min="8203" max="8204" width="15.6640625" style="146" customWidth="1"/>
    <col min="8205" max="8205" width="9.86328125" style="146" customWidth="1"/>
    <col min="8206" max="8208" width="10.33203125" style="146" customWidth="1"/>
    <col min="8209" max="8448" width="9" style="146"/>
    <col min="8449" max="8456" width="11.1328125" style="146" customWidth="1"/>
    <col min="8457" max="8457" width="2.6640625" style="146" customWidth="1"/>
    <col min="8458" max="8458" width="6.6640625" style="146" customWidth="1"/>
    <col min="8459" max="8460" width="15.6640625" style="146" customWidth="1"/>
    <col min="8461" max="8461" width="9.86328125" style="146" customWidth="1"/>
    <col min="8462" max="8464" width="10.33203125" style="146" customWidth="1"/>
    <col min="8465" max="8704" width="9" style="146"/>
    <col min="8705" max="8712" width="11.1328125" style="146" customWidth="1"/>
    <col min="8713" max="8713" width="2.6640625" style="146" customWidth="1"/>
    <col min="8714" max="8714" width="6.6640625" style="146" customWidth="1"/>
    <col min="8715" max="8716" width="15.6640625" style="146" customWidth="1"/>
    <col min="8717" max="8717" width="9.86328125" style="146" customWidth="1"/>
    <col min="8718" max="8720" width="10.33203125" style="146" customWidth="1"/>
    <col min="8721" max="8960" width="9" style="146"/>
    <col min="8961" max="8968" width="11.1328125" style="146" customWidth="1"/>
    <col min="8969" max="8969" width="2.6640625" style="146" customWidth="1"/>
    <col min="8970" max="8970" width="6.6640625" style="146" customWidth="1"/>
    <col min="8971" max="8972" width="15.6640625" style="146" customWidth="1"/>
    <col min="8973" max="8973" width="9.86328125" style="146" customWidth="1"/>
    <col min="8974" max="8976" width="10.33203125" style="146" customWidth="1"/>
    <col min="8977" max="9216" width="9" style="146"/>
    <col min="9217" max="9224" width="11.1328125" style="146" customWidth="1"/>
    <col min="9225" max="9225" width="2.6640625" style="146" customWidth="1"/>
    <col min="9226" max="9226" width="6.6640625" style="146" customWidth="1"/>
    <col min="9227" max="9228" width="15.6640625" style="146" customWidth="1"/>
    <col min="9229" max="9229" width="9.86328125" style="146" customWidth="1"/>
    <col min="9230" max="9232" width="10.33203125" style="146" customWidth="1"/>
    <col min="9233" max="9472" width="9" style="146"/>
    <col min="9473" max="9480" width="11.1328125" style="146" customWidth="1"/>
    <col min="9481" max="9481" width="2.6640625" style="146" customWidth="1"/>
    <col min="9482" max="9482" width="6.6640625" style="146" customWidth="1"/>
    <col min="9483" max="9484" width="15.6640625" style="146" customWidth="1"/>
    <col min="9485" max="9485" width="9.86328125" style="146" customWidth="1"/>
    <col min="9486" max="9488" width="10.33203125" style="146" customWidth="1"/>
    <col min="9489" max="9728" width="9" style="146"/>
    <col min="9729" max="9736" width="11.1328125" style="146" customWidth="1"/>
    <col min="9737" max="9737" width="2.6640625" style="146" customWidth="1"/>
    <col min="9738" max="9738" width="6.6640625" style="146" customWidth="1"/>
    <col min="9739" max="9740" width="15.6640625" style="146" customWidth="1"/>
    <col min="9741" max="9741" width="9.86328125" style="146" customWidth="1"/>
    <col min="9742" max="9744" width="10.33203125" style="146" customWidth="1"/>
    <col min="9745" max="9984" width="9" style="146"/>
    <col min="9985" max="9992" width="11.1328125" style="146" customWidth="1"/>
    <col min="9993" max="9993" width="2.6640625" style="146" customWidth="1"/>
    <col min="9994" max="9994" width="6.6640625" style="146" customWidth="1"/>
    <col min="9995" max="9996" width="15.6640625" style="146" customWidth="1"/>
    <col min="9997" max="9997" width="9.86328125" style="146" customWidth="1"/>
    <col min="9998" max="10000" width="10.33203125" style="146" customWidth="1"/>
    <col min="10001" max="10240" width="9" style="146"/>
    <col min="10241" max="10248" width="11.1328125" style="146" customWidth="1"/>
    <col min="10249" max="10249" width="2.6640625" style="146" customWidth="1"/>
    <col min="10250" max="10250" width="6.6640625" style="146" customWidth="1"/>
    <col min="10251" max="10252" width="15.6640625" style="146" customWidth="1"/>
    <col min="10253" max="10253" width="9.86328125" style="146" customWidth="1"/>
    <col min="10254" max="10256" width="10.33203125" style="146" customWidth="1"/>
    <col min="10257" max="10496" width="9" style="146"/>
    <col min="10497" max="10504" width="11.1328125" style="146" customWidth="1"/>
    <col min="10505" max="10505" width="2.6640625" style="146" customWidth="1"/>
    <col min="10506" max="10506" width="6.6640625" style="146" customWidth="1"/>
    <col min="10507" max="10508" width="15.6640625" style="146" customWidth="1"/>
    <col min="10509" max="10509" width="9.86328125" style="146" customWidth="1"/>
    <col min="10510" max="10512" width="10.33203125" style="146" customWidth="1"/>
    <col min="10513" max="10752" width="9" style="146"/>
    <col min="10753" max="10760" width="11.1328125" style="146" customWidth="1"/>
    <col min="10761" max="10761" width="2.6640625" style="146" customWidth="1"/>
    <col min="10762" max="10762" width="6.6640625" style="146" customWidth="1"/>
    <col min="10763" max="10764" width="15.6640625" style="146" customWidth="1"/>
    <col min="10765" max="10765" width="9.86328125" style="146" customWidth="1"/>
    <col min="10766" max="10768" width="10.33203125" style="146" customWidth="1"/>
    <col min="10769" max="11008" width="9" style="146"/>
    <col min="11009" max="11016" width="11.1328125" style="146" customWidth="1"/>
    <col min="11017" max="11017" width="2.6640625" style="146" customWidth="1"/>
    <col min="11018" max="11018" width="6.6640625" style="146" customWidth="1"/>
    <col min="11019" max="11020" width="15.6640625" style="146" customWidth="1"/>
    <col min="11021" max="11021" width="9.86328125" style="146" customWidth="1"/>
    <col min="11022" max="11024" width="10.33203125" style="146" customWidth="1"/>
    <col min="11025" max="11264" width="9" style="146"/>
    <col min="11265" max="11272" width="11.1328125" style="146" customWidth="1"/>
    <col min="11273" max="11273" width="2.6640625" style="146" customWidth="1"/>
    <col min="11274" max="11274" width="6.6640625" style="146" customWidth="1"/>
    <col min="11275" max="11276" width="15.6640625" style="146" customWidth="1"/>
    <col min="11277" max="11277" width="9.86328125" style="146" customWidth="1"/>
    <col min="11278" max="11280" width="10.33203125" style="146" customWidth="1"/>
    <col min="11281" max="11520" width="9" style="146"/>
    <col min="11521" max="11528" width="11.1328125" style="146" customWidth="1"/>
    <col min="11529" max="11529" width="2.6640625" style="146" customWidth="1"/>
    <col min="11530" max="11530" width="6.6640625" style="146" customWidth="1"/>
    <col min="11531" max="11532" width="15.6640625" style="146" customWidth="1"/>
    <col min="11533" max="11533" width="9.86328125" style="146" customWidth="1"/>
    <col min="11534" max="11536" width="10.33203125" style="146" customWidth="1"/>
    <col min="11537" max="11776" width="9" style="146"/>
    <col min="11777" max="11784" width="11.1328125" style="146" customWidth="1"/>
    <col min="11785" max="11785" width="2.6640625" style="146" customWidth="1"/>
    <col min="11786" max="11786" width="6.6640625" style="146" customWidth="1"/>
    <col min="11787" max="11788" width="15.6640625" style="146" customWidth="1"/>
    <col min="11789" max="11789" width="9.86328125" style="146" customWidth="1"/>
    <col min="11790" max="11792" width="10.33203125" style="146" customWidth="1"/>
    <col min="11793" max="12032" width="9" style="146"/>
    <col min="12033" max="12040" width="11.1328125" style="146" customWidth="1"/>
    <col min="12041" max="12041" width="2.6640625" style="146" customWidth="1"/>
    <col min="12042" max="12042" width="6.6640625" style="146" customWidth="1"/>
    <col min="12043" max="12044" width="15.6640625" style="146" customWidth="1"/>
    <col min="12045" max="12045" width="9.86328125" style="146" customWidth="1"/>
    <col min="12046" max="12048" width="10.33203125" style="146" customWidth="1"/>
    <col min="12049" max="12288" width="9" style="146"/>
    <col min="12289" max="12296" width="11.1328125" style="146" customWidth="1"/>
    <col min="12297" max="12297" width="2.6640625" style="146" customWidth="1"/>
    <col min="12298" max="12298" width="6.6640625" style="146" customWidth="1"/>
    <col min="12299" max="12300" width="15.6640625" style="146" customWidth="1"/>
    <col min="12301" max="12301" width="9.86328125" style="146" customWidth="1"/>
    <col min="12302" max="12304" width="10.33203125" style="146" customWidth="1"/>
    <col min="12305" max="12544" width="9" style="146"/>
    <col min="12545" max="12552" width="11.1328125" style="146" customWidth="1"/>
    <col min="12553" max="12553" width="2.6640625" style="146" customWidth="1"/>
    <col min="12554" max="12554" width="6.6640625" style="146" customWidth="1"/>
    <col min="12555" max="12556" width="15.6640625" style="146" customWidth="1"/>
    <col min="12557" max="12557" width="9.86328125" style="146" customWidth="1"/>
    <col min="12558" max="12560" width="10.33203125" style="146" customWidth="1"/>
    <col min="12561" max="12800" width="9" style="146"/>
    <col min="12801" max="12808" width="11.1328125" style="146" customWidth="1"/>
    <col min="12809" max="12809" width="2.6640625" style="146" customWidth="1"/>
    <col min="12810" max="12810" width="6.6640625" style="146" customWidth="1"/>
    <col min="12811" max="12812" width="15.6640625" style="146" customWidth="1"/>
    <col min="12813" max="12813" width="9.86328125" style="146" customWidth="1"/>
    <col min="12814" max="12816" width="10.33203125" style="146" customWidth="1"/>
    <col min="12817" max="13056" width="9" style="146"/>
    <col min="13057" max="13064" width="11.1328125" style="146" customWidth="1"/>
    <col min="13065" max="13065" width="2.6640625" style="146" customWidth="1"/>
    <col min="13066" max="13066" width="6.6640625" style="146" customWidth="1"/>
    <col min="13067" max="13068" width="15.6640625" style="146" customWidth="1"/>
    <col min="13069" max="13069" width="9.86328125" style="146" customWidth="1"/>
    <col min="13070" max="13072" width="10.33203125" style="146" customWidth="1"/>
    <col min="13073" max="13312" width="9" style="146"/>
    <col min="13313" max="13320" width="11.1328125" style="146" customWidth="1"/>
    <col min="13321" max="13321" width="2.6640625" style="146" customWidth="1"/>
    <col min="13322" max="13322" width="6.6640625" style="146" customWidth="1"/>
    <col min="13323" max="13324" width="15.6640625" style="146" customWidth="1"/>
    <col min="13325" max="13325" width="9.86328125" style="146" customWidth="1"/>
    <col min="13326" max="13328" width="10.33203125" style="146" customWidth="1"/>
    <col min="13329" max="13568" width="9" style="146"/>
    <col min="13569" max="13576" width="11.1328125" style="146" customWidth="1"/>
    <col min="13577" max="13577" width="2.6640625" style="146" customWidth="1"/>
    <col min="13578" max="13578" width="6.6640625" style="146" customWidth="1"/>
    <col min="13579" max="13580" width="15.6640625" style="146" customWidth="1"/>
    <col min="13581" max="13581" width="9.86328125" style="146" customWidth="1"/>
    <col min="13582" max="13584" width="10.33203125" style="146" customWidth="1"/>
    <col min="13585" max="13824" width="9" style="146"/>
    <col min="13825" max="13832" width="11.1328125" style="146" customWidth="1"/>
    <col min="13833" max="13833" width="2.6640625" style="146" customWidth="1"/>
    <col min="13834" max="13834" width="6.6640625" style="146" customWidth="1"/>
    <col min="13835" max="13836" width="15.6640625" style="146" customWidth="1"/>
    <col min="13837" max="13837" width="9.86328125" style="146" customWidth="1"/>
    <col min="13838" max="13840" width="10.33203125" style="146" customWidth="1"/>
    <col min="13841" max="14080" width="9" style="146"/>
    <col min="14081" max="14088" width="11.1328125" style="146" customWidth="1"/>
    <col min="14089" max="14089" width="2.6640625" style="146" customWidth="1"/>
    <col min="14090" max="14090" width="6.6640625" style="146" customWidth="1"/>
    <col min="14091" max="14092" width="15.6640625" style="146" customWidth="1"/>
    <col min="14093" max="14093" width="9.86328125" style="146" customWidth="1"/>
    <col min="14094" max="14096" width="10.33203125" style="146" customWidth="1"/>
    <col min="14097" max="14336" width="9" style="146"/>
    <col min="14337" max="14344" width="11.1328125" style="146" customWidth="1"/>
    <col min="14345" max="14345" width="2.6640625" style="146" customWidth="1"/>
    <col min="14346" max="14346" width="6.6640625" style="146" customWidth="1"/>
    <col min="14347" max="14348" width="15.6640625" style="146" customWidth="1"/>
    <col min="14349" max="14349" width="9.86328125" style="146" customWidth="1"/>
    <col min="14350" max="14352" width="10.33203125" style="146" customWidth="1"/>
    <col min="14353" max="14592" width="9" style="146"/>
    <col min="14593" max="14600" width="11.1328125" style="146" customWidth="1"/>
    <col min="14601" max="14601" width="2.6640625" style="146" customWidth="1"/>
    <col min="14602" max="14602" width="6.6640625" style="146" customWidth="1"/>
    <col min="14603" max="14604" width="15.6640625" style="146" customWidth="1"/>
    <col min="14605" max="14605" width="9.86328125" style="146" customWidth="1"/>
    <col min="14606" max="14608" width="10.33203125" style="146" customWidth="1"/>
    <col min="14609" max="14848" width="9" style="146"/>
    <col min="14849" max="14856" width="11.1328125" style="146" customWidth="1"/>
    <col min="14857" max="14857" width="2.6640625" style="146" customWidth="1"/>
    <col min="14858" max="14858" width="6.6640625" style="146" customWidth="1"/>
    <col min="14859" max="14860" width="15.6640625" style="146" customWidth="1"/>
    <col min="14861" max="14861" width="9.86328125" style="146" customWidth="1"/>
    <col min="14862" max="14864" width="10.33203125" style="146" customWidth="1"/>
    <col min="14865" max="15104" width="9" style="146"/>
    <col min="15105" max="15112" width="11.1328125" style="146" customWidth="1"/>
    <col min="15113" max="15113" width="2.6640625" style="146" customWidth="1"/>
    <col min="15114" max="15114" width="6.6640625" style="146" customWidth="1"/>
    <col min="15115" max="15116" width="15.6640625" style="146" customWidth="1"/>
    <col min="15117" max="15117" width="9.86328125" style="146" customWidth="1"/>
    <col min="15118" max="15120" width="10.33203125" style="146" customWidth="1"/>
    <col min="15121" max="15360" width="9" style="146"/>
    <col min="15361" max="15368" width="11.1328125" style="146" customWidth="1"/>
    <col min="15369" max="15369" width="2.6640625" style="146" customWidth="1"/>
    <col min="15370" max="15370" width="6.6640625" style="146" customWidth="1"/>
    <col min="15371" max="15372" width="15.6640625" style="146" customWidth="1"/>
    <col min="15373" max="15373" width="9.86328125" style="146" customWidth="1"/>
    <col min="15374" max="15376" width="10.33203125" style="146" customWidth="1"/>
    <col min="15377" max="15616" width="9" style="146"/>
    <col min="15617" max="15624" width="11.1328125" style="146" customWidth="1"/>
    <col min="15625" max="15625" width="2.6640625" style="146" customWidth="1"/>
    <col min="15626" max="15626" width="6.6640625" style="146" customWidth="1"/>
    <col min="15627" max="15628" width="15.6640625" style="146" customWidth="1"/>
    <col min="15629" max="15629" width="9.86328125" style="146" customWidth="1"/>
    <col min="15630" max="15632" width="10.33203125" style="146" customWidth="1"/>
    <col min="15633" max="15872" width="9" style="146"/>
    <col min="15873" max="15880" width="11.1328125" style="146" customWidth="1"/>
    <col min="15881" max="15881" width="2.6640625" style="146" customWidth="1"/>
    <col min="15882" max="15882" width="6.6640625" style="146" customWidth="1"/>
    <col min="15883" max="15884" width="15.6640625" style="146" customWidth="1"/>
    <col min="15885" max="15885" width="9.86328125" style="146" customWidth="1"/>
    <col min="15886" max="15888" width="10.33203125" style="146" customWidth="1"/>
    <col min="15889" max="16128" width="9" style="146"/>
    <col min="16129" max="16136" width="11.1328125" style="146" customWidth="1"/>
    <col min="16137" max="16137" width="2.6640625" style="146" customWidth="1"/>
    <col min="16138" max="16138" width="6.6640625" style="146" customWidth="1"/>
    <col min="16139" max="16140" width="15.6640625" style="146" customWidth="1"/>
    <col min="16141" max="16141" width="9.86328125" style="146" customWidth="1"/>
    <col min="16142" max="16144" width="10.33203125" style="146" customWidth="1"/>
    <col min="16145" max="16384" width="9" style="146"/>
  </cols>
  <sheetData>
    <row r="1" spans="1:18" ht="18.95" customHeight="1">
      <c r="A1" s="647" t="s">
        <v>352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354"/>
      <c r="N1" s="354"/>
      <c r="O1" s="354"/>
      <c r="P1" s="355"/>
    </row>
    <row r="2" spans="1:18" ht="18.95" customHeight="1">
      <c r="A2" s="649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356"/>
      <c r="N2" s="356"/>
      <c r="O2" s="356"/>
      <c r="P2" s="357"/>
    </row>
    <row r="3" spans="1:18" ht="18.95" customHeight="1">
      <c r="A3" s="651"/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358"/>
      <c r="N3" s="358"/>
      <c r="O3" s="358"/>
      <c r="P3" s="359"/>
      <c r="R3" s="146" t="s">
        <v>62</v>
      </c>
    </row>
    <row r="4" spans="1:18">
      <c r="A4" s="653" t="s">
        <v>63</v>
      </c>
      <c r="B4" s="654"/>
      <c r="C4" s="654"/>
      <c r="D4" s="654"/>
      <c r="E4" s="654"/>
      <c r="F4" s="654"/>
      <c r="G4" s="654"/>
      <c r="H4" s="655"/>
      <c r="I4" s="345"/>
      <c r="J4" s="656" t="s">
        <v>64</v>
      </c>
      <c r="K4" s="656"/>
      <c r="L4" s="656"/>
      <c r="M4" s="656"/>
      <c r="N4" s="656"/>
      <c r="O4" s="653" t="s">
        <v>65</v>
      </c>
      <c r="P4" s="655"/>
      <c r="R4" s="147" t="s">
        <v>66</v>
      </c>
    </row>
    <row r="5" spans="1:18">
      <c r="A5" s="653" t="s">
        <v>230</v>
      </c>
      <c r="B5" s="654"/>
      <c r="C5" s="654"/>
      <c r="D5" s="654"/>
      <c r="E5" s="654"/>
      <c r="F5" s="654"/>
      <c r="G5" s="654"/>
      <c r="H5" s="655"/>
      <c r="I5" s="158"/>
      <c r="J5" s="653" t="s">
        <v>67</v>
      </c>
      <c r="K5" s="654"/>
      <c r="L5" s="654"/>
      <c r="M5" s="654"/>
      <c r="N5" s="655"/>
      <c r="O5" s="653" t="s">
        <v>68</v>
      </c>
      <c r="P5" s="655"/>
    </row>
    <row r="6" spans="1:18">
      <c r="A6" s="248" t="s">
        <v>69</v>
      </c>
      <c r="B6" s="249"/>
      <c r="C6" s="249"/>
      <c r="D6" s="249"/>
      <c r="E6" s="249"/>
      <c r="F6" s="249"/>
      <c r="G6" s="249"/>
      <c r="H6" s="250"/>
      <c r="I6" s="158"/>
      <c r="J6" s="245" t="s">
        <v>70</v>
      </c>
      <c r="K6" s="246"/>
      <c r="L6" s="246"/>
      <c r="M6" s="246"/>
      <c r="N6" s="247"/>
      <c r="O6" s="245" t="s">
        <v>71</v>
      </c>
      <c r="P6" s="247"/>
    </row>
    <row r="7" spans="1:18">
      <c r="A7" s="360" t="s">
        <v>72</v>
      </c>
      <c r="B7" s="198"/>
      <c r="C7" s="198"/>
      <c r="D7" s="198"/>
      <c r="E7" s="198"/>
      <c r="F7" s="198"/>
      <c r="G7" s="198"/>
      <c r="H7" s="199"/>
      <c r="I7" s="158"/>
      <c r="J7" s="245" t="s">
        <v>73</v>
      </c>
      <c r="K7" s="246"/>
      <c r="L7" s="246"/>
      <c r="M7" s="246"/>
      <c r="N7" s="247"/>
      <c r="O7" s="160">
        <v>43473</v>
      </c>
      <c r="P7" s="247"/>
    </row>
    <row r="8" spans="1:18">
      <c r="A8" s="200"/>
      <c r="B8" s="201"/>
      <c r="C8" s="201"/>
      <c r="D8" s="201"/>
      <c r="E8" s="201"/>
      <c r="F8" s="201"/>
      <c r="G8" s="201"/>
      <c r="H8" s="202"/>
      <c r="I8" s="158"/>
      <c r="J8" s="245" t="s">
        <v>74</v>
      </c>
      <c r="K8" s="246"/>
      <c r="L8" s="374" t="s">
        <v>235</v>
      </c>
      <c r="M8" s="664" t="s">
        <v>240</v>
      </c>
      <c r="N8" s="665"/>
      <c r="O8" s="161">
        <v>1.62</v>
      </c>
      <c r="P8" s="237"/>
      <c r="R8" s="146" t="s">
        <v>75</v>
      </c>
    </row>
    <row r="9" spans="1:18">
      <c r="A9" s="200"/>
      <c r="B9" s="201"/>
      <c r="C9" s="201"/>
      <c r="D9" s="201"/>
      <c r="E9" s="201"/>
      <c r="F9" s="201"/>
      <c r="G9" s="201"/>
      <c r="H9" s="202"/>
      <c r="I9" s="158"/>
      <c r="J9" s="346" t="s">
        <v>76</v>
      </c>
      <c r="K9" s="347"/>
      <c r="L9" s="347"/>
      <c r="M9" s="347"/>
      <c r="N9" s="347"/>
      <c r="O9" s="347"/>
      <c r="P9" s="348"/>
      <c r="R9" s="146" t="s">
        <v>77</v>
      </c>
    </row>
    <row r="10" spans="1:18">
      <c r="A10" s="200"/>
      <c r="B10" s="201"/>
      <c r="C10" s="201"/>
      <c r="D10" s="201"/>
      <c r="E10" s="201"/>
      <c r="F10" s="201"/>
      <c r="G10" s="201"/>
      <c r="H10" s="202"/>
      <c r="I10" s="158"/>
      <c r="J10" s="349" t="s">
        <v>78</v>
      </c>
      <c r="K10" s="350"/>
      <c r="L10" s="350"/>
      <c r="M10" s="350"/>
      <c r="N10" s="350"/>
      <c r="O10" s="350"/>
      <c r="P10" s="351"/>
    </row>
    <row r="11" spans="1:18">
      <c r="A11" s="200"/>
      <c r="B11" s="201"/>
      <c r="C11" s="201"/>
      <c r="D11" s="201"/>
      <c r="E11" s="201"/>
      <c r="F11" s="201"/>
      <c r="G11" s="201"/>
      <c r="H11" s="202"/>
      <c r="I11" s="158"/>
      <c r="J11" s="158"/>
      <c r="K11" s="158"/>
      <c r="L11" s="158"/>
      <c r="M11" s="158"/>
      <c r="N11" s="158"/>
      <c r="O11" s="158"/>
      <c r="P11" s="238"/>
    </row>
    <row r="12" spans="1:18" ht="21.95" customHeight="1">
      <c r="A12" s="200"/>
      <c r="B12" s="201"/>
      <c r="C12" s="201"/>
      <c r="D12" s="201"/>
      <c r="E12" s="201"/>
      <c r="F12" s="201"/>
      <c r="G12" s="201"/>
      <c r="H12" s="202"/>
      <c r="I12" s="158"/>
      <c r="J12" s="149" t="s">
        <v>79</v>
      </c>
      <c r="K12" s="662" t="s">
        <v>80</v>
      </c>
      <c r="L12" s="663"/>
      <c r="M12" s="149" t="s">
        <v>81</v>
      </c>
      <c r="N12" s="166" t="s">
        <v>82</v>
      </c>
      <c r="O12" s="166" t="s">
        <v>83</v>
      </c>
      <c r="P12" s="166" t="s">
        <v>84</v>
      </c>
    </row>
    <row r="13" spans="1:18" ht="21" customHeight="1">
      <c r="A13" s="200"/>
      <c r="B13" s="201"/>
      <c r="C13" s="201"/>
      <c r="D13" s="201"/>
      <c r="E13" s="201"/>
      <c r="F13" s="201"/>
      <c r="G13" s="201"/>
      <c r="H13" s="202"/>
      <c r="I13" s="158"/>
      <c r="J13" s="149">
        <v>1</v>
      </c>
      <c r="K13" s="245" t="s">
        <v>233</v>
      </c>
      <c r="L13" s="247"/>
      <c r="M13" s="149" t="s">
        <v>85</v>
      </c>
      <c r="N13" s="150">
        <v>145.5</v>
      </c>
      <c r="O13" s="150">
        <v>145.5</v>
      </c>
      <c r="P13" s="150">
        <v>145.5</v>
      </c>
      <c r="R13" s="146" t="s">
        <v>86</v>
      </c>
    </row>
    <row r="14" spans="1:18" ht="21" customHeight="1">
      <c r="A14" s="200"/>
      <c r="B14" s="201"/>
      <c r="C14" s="201"/>
      <c r="D14" s="201"/>
      <c r="E14" s="201"/>
      <c r="F14" s="201"/>
      <c r="G14" s="201"/>
      <c r="H14" s="202"/>
      <c r="I14" s="158"/>
      <c r="J14" s="149">
        <v>2</v>
      </c>
      <c r="K14" s="245" t="s">
        <v>231</v>
      </c>
      <c r="L14" s="247"/>
      <c r="M14" s="149" t="s">
        <v>85</v>
      </c>
      <c r="N14" s="150">
        <f>481.4</f>
        <v>481.4</v>
      </c>
      <c r="O14" s="150">
        <f>481.4</f>
        <v>481.4</v>
      </c>
      <c r="P14" s="150">
        <f>481.4</f>
        <v>481.4</v>
      </c>
      <c r="R14" s="146" t="s">
        <v>87</v>
      </c>
    </row>
    <row r="15" spans="1:18" ht="21" customHeight="1">
      <c r="A15" s="200"/>
      <c r="B15" s="212"/>
      <c r="C15" s="212"/>
      <c r="D15" s="212"/>
      <c r="E15" s="212"/>
      <c r="F15" s="212"/>
      <c r="G15" s="212"/>
      <c r="H15" s="215"/>
      <c r="I15" s="212"/>
      <c r="J15" s="149">
        <v>3</v>
      </c>
      <c r="K15" s="228" t="s">
        <v>232</v>
      </c>
      <c r="L15" s="229"/>
      <c r="M15" s="233"/>
      <c r="N15" s="234">
        <v>200</v>
      </c>
      <c r="O15" s="234">
        <v>200</v>
      </c>
      <c r="P15" s="151">
        <v>200</v>
      </c>
      <c r="R15" s="146" t="s">
        <v>89</v>
      </c>
    </row>
    <row r="16" spans="1:18" ht="21" customHeight="1">
      <c r="A16" s="200"/>
      <c r="B16" s="201"/>
      <c r="C16" s="201"/>
      <c r="D16" s="201"/>
      <c r="E16" s="201"/>
      <c r="F16" s="201"/>
      <c r="G16" s="201"/>
      <c r="H16" s="202"/>
      <c r="I16" s="158"/>
      <c r="J16" s="149">
        <v>4</v>
      </c>
      <c r="K16" s="245" t="s">
        <v>234</v>
      </c>
      <c r="L16" s="247"/>
      <c r="M16" s="149" t="s">
        <v>85</v>
      </c>
      <c r="N16" s="152">
        <f>N14-N13</f>
        <v>335.9</v>
      </c>
      <c r="O16" s="152">
        <f>O14-O13</f>
        <v>335.9</v>
      </c>
      <c r="P16" s="152">
        <f>P14-P13</f>
        <v>335.9</v>
      </c>
      <c r="R16" s="146" t="s">
        <v>90</v>
      </c>
    </row>
    <row r="17" spans="1:18" ht="21" customHeight="1">
      <c r="A17" s="200"/>
      <c r="B17" s="201"/>
      <c r="C17" s="201"/>
      <c r="D17" s="201"/>
      <c r="E17" s="201"/>
      <c r="F17" s="201"/>
      <c r="G17" s="201"/>
      <c r="H17" s="202"/>
      <c r="I17" s="158"/>
      <c r="J17" s="366">
        <v>5</v>
      </c>
      <c r="K17" s="367" t="s">
        <v>91</v>
      </c>
      <c r="L17" s="368"/>
      <c r="M17" s="369" t="s">
        <v>85</v>
      </c>
      <c r="N17" s="370">
        <f>50.5+N19</f>
        <v>111.8</v>
      </c>
      <c r="O17" s="370">
        <f>50.5+O19</f>
        <v>111.8</v>
      </c>
      <c r="P17" s="370">
        <f>50.5+P19</f>
        <v>111.8</v>
      </c>
      <c r="R17" s="146" t="s">
        <v>92</v>
      </c>
    </row>
    <row r="18" spans="1:18" ht="21" customHeight="1">
      <c r="A18" s="200"/>
      <c r="B18" s="201"/>
      <c r="C18" s="201"/>
      <c r="D18" s="201"/>
      <c r="E18" s="201"/>
      <c r="F18" s="201"/>
      <c r="G18" s="201"/>
      <c r="H18" s="202"/>
      <c r="I18" s="158"/>
      <c r="J18" s="366">
        <v>6</v>
      </c>
      <c r="K18" s="367" t="s">
        <v>93</v>
      </c>
      <c r="L18" s="368"/>
      <c r="M18" s="369" t="s">
        <v>85</v>
      </c>
      <c r="N18" s="370">
        <f>46.1+N19</f>
        <v>107.4</v>
      </c>
      <c r="O18" s="370">
        <f>46.1+O19</f>
        <v>107.4</v>
      </c>
      <c r="P18" s="370">
        <f>46.1+P19</f>
        <v>107.4</v>
      </c>
      <c r="R18" s="146" t="s">
        <v>94</v>
      </c>
    </row>
    <row r="19" spans="1:18" ht="21" customHeight="1">
      <c r="A19" s="200"/>
      <c r="B19" s="201"/>
      <c r="C19" s="201"/>
      <c r="D19" s="201"/>
      <c r="E19" s="201"/>
      <c r="F19" s="201"/>
      <c r="G19" s="201"/>
      <c r="H19" s="202"/>
      <c r="I19" s="158"/>
      <c r="J19" s="366">
        <v>7</v>
      </c>
      <c r="K19" s="367" t="s">
        <v>95</v>
      </c>
      <c r="L19" s="368"/>
      <c r="M19" s="369" t="s">
        <v>85</v>
      </c>
      <c r="N19" s="370">
        <v>61.3</v>
      </c>
      <c r="O19" s="370">
        <v>61.3</v>
      </c>
      <c r="P19" s="370">
        <v>61.3</v>
      </c>
      <c r="R19" s="146" t="s">
        <v>96</v>
      </c>
    </row>
    <row r="20" spans="1:18" ht="21" customHeight="1">
      <c r="A20" s="200"/>
      <c r="B20" s="201"/>
      <c r="C20" s="201"/>
      <c r="D20" s="201"/>
      <c r="E20" s="201"/>
      <c r="F20" s="201"/>
      <c r="G20" s="201"/>
      <c r="H20" s="202"/>
      <c r="I20" s="158"/>
      <c r="J20" s="366">
        <v>8</v>
      </c>
      <c r="K20" s="367" t="s">
        <v>97</v>
      </c>
      <c r="L20" s="368"/>
      <c r="M20" s="369" t="s">
        <v>43</v>
      </c>
      <c r="N20" s="371">
        <f>((N17-N18)/(N18-N19))*100</f>
        <v>9.5444685466377237</v>
      </c>
      <c r="O20" s="371">
        <f>((O17-O18)/(O18-O19))*100</f>
        <v>9.5444685466377237</v>
      </c>
      <c r="P20" s="371">
        <f>((P17-P18)/(P18-P19))*100</f>
        <v>9.5444685466377237</v>
      </c>
      <c r="R20" s="146" t="s">
        <v>98</v>
      </c>
    </row>
    <row r="21" spans="1:18" ht="21" customHeight="1">
      <c r="A21" s="200"/>
      <c r="B21" s="201"/>
      <c r="C21" s="201"/>
      <c r="D21" s="201"/>
      <c r="E21" s="201"/>
      <c r="F21" s="201"/>
      <c r="G21" s="201"/>
      <c r="H21" s="202"/>
      <c r="I21" s="158"/>
      <c r="J21" s="372">
        <v>9</v>
      </c>
      <c r="K21" s="660" t="s">
        <v>241</v>
      </c>
      <c r="L21" s="661"/>
      <c r="M21" s="372" t="s">
        <v>85</v>
      </c>
      <c r="N21" s="373">
        <f>N16/(1+0.01*N20)</f>
        <v>306.63346534653465</v>
      </c>
      <c r="O21" s="373">
        <f t="shared" ref="O21:P21" si="0">O16/(1+0.01*O20)</f>
        <v>306.63346534653465</v>
      </c>
      <c r="P21" s="373">
        <f t="shared" si="0"/>
        <v>306.63346534653465</v>
      </c>
      <c r="R21" s="146" t="s">
        <v>99</v>
      </c>
    </row>
    <row r="22" spans="1:18" ht="21" customHeight="1">
      <c r="A22" s="200"/>
      <c r="B22" s="201"/>
      <c r="C22" s="201"/>
      <c r="D22" s="201"/>
      <c r="E22" s="201"/>
      <c r="F22" s="201"/>
      <c r="G22" s="201"/>
      <c r="H22" s="202"/>
      <c r="I22" s="158"/>
      <c r="J22" s="149">
        <v>10</v>
      </c>
      <c r="K22" s="245" t="s">
        <v>236</v>
      </c>
      <c r="L22" s="247"/>
      <c r="M22" s="149" t="s">
        <v>100</v>
      </c>
      <c r="N22" s="153">
        <f>N16/N15</f>
        <v>1.6795</v>
      </c>
      <c r="O22" s="153">
        <f>O16/O15</f>
        <v>1.6795</v>
      </c>
      <c r="P22" s="153">
        <f>P16/P15</f>
        <v>1.6795</v>
      </c>
      <c r="R22" s="146" t="s">
        <v>101</v>
      </c>
    </row>
    <row r="23" spans="1:18" ht="21" customHeight="1">
      <c r="A23" s="200"/>
      <c r="B23" s="201"/>
      <c r="C23" s="201"/>
      <c r="D23" s="201"/>
      <c r="E23" s="201"/>
      <c r="F23" s="201"/>
      <c r="G23" s="201"/>
      <c r="H23" s="202"/>
      <c r="I23" s="158"/>
      <c r="J23" s="149">
        <v>11</v>
      </c>
      <c r="K23" s="245" t="s">
        <v>102</v>
      </c>
      <c r="L23" s="247" t="s">
        <v>237</v>
      </c>
      <c r="M23" s="149" t="s">
        <v>100</v>
      </c>
      <c r="N23" s="153">
        <f>N22/(1+N20/100)</f>
        <v>1.5331673267326735</v>
      </c>
      <c r="O23" s="153">
        <f>O22/(1+O20/100)</f>
        <v>1.5331673267326735</v>
      </c>
      <c r="P23" s="153">
        <f>P22/(1+P20/100)</f>
        <v>1.5331673267326735</v>
      </c>
      <c r="R23" s="146" t="s">
        <v>103</v>
      </c>
    </row>
    <row r="24" spans="1:18" ht="21" customHeight="1">
      <c r="A24" s="200"/>
      <c r="B24" s="201"/>
      <c r="C24" s="201"/>
      <c r="D24" s="201"/>
      <c r="E24" s="201"/>
      <c r="F24" s="201"/>
      <c r="G24" s="201"/>
      <c r="H24" s="202"/>
      <c r="I24" s="158"/>
      <c r="J24" s="149">
        <v>12</v>
      </c>
      <c r="K24" s="245" t="s">
        <v>104</v>
      </c>
      <c r="L24" s="247"/>
      <c r="M24" s="149" t="s">
        <v>100</v>
      </c>
      <c r="N24" s="154">
        <f>O8</f>
        <v>1.62</v>
      </c>
      <c r="O24" s="154">
        <f>O8</f>
        <v>1.62</v>
      </c>
      <c r="P24" s="154">
        <f>O8</f>
        <v>1.62</v>
      </c>
      <c r="R24" s="146" t="s">
        <v>105</v>
      </c>
    </row>
    <row r="25" spans="1:18" ht="21" customHeight="1">
      <c r="A25" s="200"/>
      <c r="B25" s="201"/>
      <c r="C25" s="201"/>
      <c r="D25" s="201"/>
      <c r="E25" s="201"/>
      <c r="F25" s="201"/>
      <c r="G25" s="201"/>
      <c r="H25" s="202"/>
      <c r="I25" s="158"/>
      <c r="J25" s="149">
        <v>13</v>
      </c>
      <c r="K25" s="245" t="s">
        <v>106</v>
      </c>
      <c r="L25" s="247"/>
      <c r="M25" s="149" t="s">
        <v>43</v>
      </c>
      <c r="N25" s="153">
        <f>(N23/N24)*100</f>
        <v>94.639958440288481</v>
      </c>
      <c r="O25" s="153">
        <f>(O23/O24)*100</f>
        <v>94.639958440288481</v>
      </c>
      <c r="P25" s="153">
        <f>(P23/P24)*100</f>
        <v>94.639958440288481</v>
      </c>
    </row>
    <row r="26" spans="1:18" ht="21" customHeight="1">
      <c r="A26" s="200"/>
      <c r="B26" s="201"/>
      <c r="C26" s="201"/>
      <c r="D26" s="201"/>
      <c r="E26" s="201"/>
      <c r="F26" s="201"/>
      <c r="G26" s="201"/>
      <c r="H26" s="202"/>
      <c r="I26" s="158"/>
      <c r="J26" s="149"/>
      <c r="K26" s="245" t="s">
        <v>107</v>
      </c>
      <c r="L26" s="247"/>
      <c r="M26" s="149" t="s">
        <v>43</v>
      </c>
      <c r="N26" s="657">
        <f>SUM(N25:P25)/3</f>
        <v>94.639958440288481</v>
      </c>
      <c r="O26" s="658"/>
      <c r="P26" s="659"/>
    </row>
    <row r="27" spans="1:18" ht="15" customHeight="1">
      <c r="A27" s="200"/>
      <c r="B27" s="201"/>
      <c r="C27" s="201"/>
      <c r="D27" s="201"/>
      <c r="E27" s="201"/>
      <c r="F27" s="201"/>
      <c r="G27" s="201"/>
      <c r="H27" s="202"/>
      <c r="I27" s="158"/>
      <c r="J27" s="194"/>
      <c r="K27" s="194"/>
      <c r="L27" s="194"/>
      <c r="M27" s="194"/>
      <c r="N27" s="194"/>
      <c r="O27" s="194"/>
      <c r="P27" s="352"/>
    </row>
    <row r="28" spans="1:18" ht="15" customHeight="1">
      <c r="A28" s="200"/>
      <c r="B28" s="201"/>
      <c r="C28" s="201"/>
      <c r="D28" s="201"/>
      <c r="E28" s="201"/>
      <c r="F28" s="201"/>
      <c r="G28" s="201"/>
      <c r="H28" s="202"/>
      <c r="I28" s="158"/>
      <c r="J28" s="194" t="s">
        <v>238</v>
      </c>
      <c r="K28" s="194" t="s">
        <v>239</v>
      </c>
      <c r="L28" s="194"/>
      <c r="M28" s="194"/>
      <c r="N28" s="194"/>
      <c r="O28" s="194"/>
      <c r="P28" s="352"/>
    </row>
    <row r="29" spans="1:18" ht="15" customHeight="1">
      <c r="A29" s="200"/>
      <c r="B29" s="201"/>
      <c r="C29" s="201"/>
      <c r="D29" s="201"/>
      <c r="E29" s="201"/>
      <c r="F29" s="201"/>
      <c r="G29" s="201"/>
      <c r="H29" s="202"/>
      <c r="I29" s="158"/>
      <c r="J29" s="194"/>
      <c r="K29" s="194"/>
      <c r="L29" s="194"/>
      <c r="M29" s="194"/>
      <c r="N29" s="194"/>
      <c r="O29" s="194"/>
      <c r="P29" s="352"/>
    </row>
    <row r="30" spans="1:18" ht="15" customHeight="1">
      <c r="A30" s="200"/>
      <c r="B30" s="201"/>
      <c r="C30" s="201"/>
      <c r="D30" s="201"/>
      <c r="E30" s="201"/>
      <c r="F30" s="201"/>
      <c r="G30" s="201"/>
      <c r="H30" s="202"/>
      <c r="I30" s="158"/>
      <c r="J30" s="670" t="s">
        <v>108</v>
      </c>
      <c r="K30" s="671"/>
      <c r="L30" s="670" t="s">
        <v>354</v>
      </c>
      <c r="M30" s="671"/>
      <c r="N30" s="670" t="s">
        <v>354</v>
      </c>
      <c r="O30" s="672"/>
      <c r="P30" s="671"/>
    </row>
    <row r="31" spans="1:18" ht="15" customHeight="1">
      <c r="A31" s="200"/>
      <c r="B31" s="201"/>
      <c r="C31" s="201"/>
      <c r="D31" s="201"/>
      <c r="E31" s="201"/>
      <c r="F31" s="201"/>
      <c r="G31" s="201"/>
      <c r="H31" s="202"/>
      <c r="I31" s="158"/>
      <c r="J31" s="675"/>
      <c r="K31" s="676"/>
      <c r="L31" s="675"/>
      <c r="M31" s="676"/>
      <c r="N31" s="675"/>
      <c r="O31" s="681"/>
      <c r="P31" s="676"/>
    </row>
    <row r="32" spans="1:18" ht="15" customHeight="1">
      <c r="A32" s="200"/>
      <c r="B32" s="201"/>
      <c r="C32" s="201"/>
      <c r="D32" s="201"/>
      <c r="E32" s="201"/>
      <c r="F32" s="201"/>
      <c r="G32" s="201"/>
      <c r="H32" s="202"/>
      <c r="I32" s="158"/>
      <c r="J32" s="677"/>
      <c r="K32" s="678"/>
      <c r="L32" s="677"/>
      <c r="M32" s="678"/>
      <c r="N32" s="677"/>
      <c r="O32" s="682"/>
      <c r="P32" s="678"/>
    </row>
    <row r="33" spans="1:16" ht="15" customHeight="1">
      <c r="A33" s="200"/>
      <c r="B33" s="201"/>
      <c r="C33" s="201"/>
      <c r="D33" s="201"/>
      <c r="E33" s="201"/>
      <c r="F33" s="201"/>
      <c r="G33" s="201"/>
      <c r="H33" s="202"/>
      <c r="I33" s="158"/>
      <c r="J33" s="677"/>
      <c r="K33" s="678"/>
      <c r="L33" s="677"/>
      <c r="M33" s="678"/>
      <c r="N33" s="677"/>
      <c r="O33" s="682"/>
      <c r="P33" s="678"/>
    </row>
    <row r="34" spans="1:16" ht="16.5" customHeight="1">
      <c r="A34" s="200"/>
      <c r="B34" s="201"/>
      <c r="C34" s="201"/>
      <c r="D34" s="201"/>
      <c r="E34" s="201"/>
      <c r="F34" s="201"/>
      <c r="G34" s="201"/>
      <c r="H34" s="202"/>
      <c r="I34" s="158"/>
      <c r="J34" s="677"/>
      <c r="K34" s="678"/>
      <c r="L34" s="677"/>
      <c r="M34" s="678"/>
      <c r="N34" s="677"/>
      <c r="O34" s="682"/>
      <c r="P34" s="678"/>
    </row>
    <row r="35" spans="1:16" ht="16.5" customHeight="1">
      <c r="A35" s="200"/>
      <c r="B35" s="201"/>
      <c r="C35" s="201"/>
      <c r="D35" s="201"/>
      <c r="E35" s="201"/>
      <c r="F35" s="201"/>
      <c r="G35" s="201"/>
      <c r="H35" s="202"/>
      <c r="I35" s="158"/>
      <c r="J35" s="677"/>
      <c r="K35" s="678"/>
      <c r="L35" s="677"/>
      <c r="M35" s="678"/>
      <c r="N35" s="677"/>
      <c r="O35" s="682"/>
      <c r="P35" s="678"/>
    </row>
    <row r="36" spans="1:16" ht="16.5" customHeight="1">
      <c r="A36" s="242"/>
      <c r="B36" s="216"/>
      <c r="C36" s="216"/>
      <c r="D36" s="216"/>
      <c r="E36" s="216"/>
      <c r="F36" s="216"/>
      <c r="G36" s="216"/>
      <c r="H36" s="217"/>
      <c r="I36" s="158"/>
      <c r="J36" s="679"/>
      <c r="K36" s="680"/>
      <c r="L36" s="679"/>
      <c r="M36" s="680"/>
      <c r="N36" s="679"/>
      <c r="O36" s="683"/>
      <c r="P36" s="680"/>
    </row>
    <row r="37" spans="1:16" ht="16.5" customHeight="1">
      <c r="A37" s="668" t="s">
        <v>180</v>
      </c>
      <c r="B37" s="666" t="s">
        <v>112</v>
      </c>
      <c r="C37" s="666"/>
      <c r="D37" s="666"/>
      <c r="E37" s="666" t="s">
        <v>113</v>
      </c>
      <c r="F37" s="666"/>
      <c r="G37" s="666"/>
      <c r="H37" s="673"/>
      <c r="I37" s="158"/>
      <c r="J37" s="670" t="s">
        <v>109</v>
      </c>
      <c r="K37" s="671"/>
      <c r="L37" s="670" t="s">
        <v>110</v>
      </c>
      <c r="M37" s="671"/>
      <c r="N37" s="670" t="s">
        <v>111</v>
      </c>
      <c r="O37" s="672"/>
      <c r="P37" s="671"/>
    </row>
    <row r="38" spans="1:16" ht="18.75" customHeight="1">
      <c r="A38" s="669"/>
      <c r="B38" s="667"/>
      <c r="C38" s="667"/>
      <c r="D38" s="667"/>
      <c r="E38" s="667"/>
      <c r="F38" s="667"/>
      <c r="G38" s="667"/>
      <c r="H38" s="674"/>
      <c r="I38" s="353"/>
      <c r="J38" s="670" t="s">
        <v>355</v>
      </c>
      <c r="K38" s="671"/>
      <c r="L38" s="670" t="s">
        <v>216</v>
      </c>
      <c r="M38" s="671"/>
      <c r="N38" s="670" t="s">
        <v>356</v>
      </c>
      <c r="O38" s="672"/>
      <c r="P38" s="671"/>
    </row>
  </sheetData>
  <mergeCells count="26">
    <mergeCell ref="A37:A38"/>
    <mergeCell ref="L38:M38"/>
    <mergeCell ref="N38:P38"/>
    <mergeCell ref="N30:P30"/>
    <mergeCell ref="N37:P37"/>
    <mergeCell ref="L37:M37"/>
    <mergeCell ref="E37:H38"/>
    <mergeCell ref="J30:K30"/>
    <mergeCell ref="J37:K37"/>
    <mergeCell ref="J31:K36"/>
    <mergeCell ref="N31:P36"/>
    <mergeCell ref="L31:M36"/>
    <mergeCell ref="J38:K38"/>
    <mergeCell ref="L30:M30"/>
    <mergeCell ref="N26:P26"/>
    <mergeCell ref="K21:L21"/>
    <mergeCell ref="K12:L12"/>
    <mergeCell ref="M8:N8"/>
    <mergeCell ref="B37:D38"/>
    <mergeCell ref="A1:L3"/>
    <mergeCell ref="A4:H4"/>
    <mergeCell ref="J4:N4"/>
    <mergeCell ref="O4:P4"/>
    <mergeCell ref="A5:H5"/>
    <mergeCell ref="J5:N5"/>
    <mergeCell ref="O5:P5"/>
  </mergeCells>
  <dataValidations count="1">
    <dataValidation type="list" allowBlank="1" showInputMessage="1" showErrorMessage="1" sqref="K28" xr:uid="{00000000-0002-0000-0600-000000000000}">
      <formula1>"TCVN 12791:2020, ASTM D 2937-04"</formula1>
    </dataValidation>
  </dataValidations>
  <printOptions horizontalCentered="1" verticalCentered="1"/>
  <pageMargins left="0.25" right="0.25" top="0.55000000000000004" bottom="0.25" header="0.27" footer="0"/>
  <pageSetup paperSize="9" scale="8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5" r:id="rId4" name="Check Box 3">
              <controlPr defaultSize="0" autoFill="0" autoLine="0" autoPict="0">
                <anchor moveWithCells="1">
                  <from>
                    <xdr:col>11</xdr:col>
                    <xdr:colOff>9525</xdr:colOff>
                    <xdr:row>6</xdr:row>
                    <xdr:rowOff>200025</xdr:rowOff>
                  </from>
                  <to>
                    <xdr:col>11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5" name="Check Box 4">
              <controlPr defaultSize="0" autoFill="0" autoLine="0" autoPict="0">
                <anchor moveWithCells="1">
                  <from>
                    <xdr:col>12</xdr:col>
                    <xdr:colOff>114300</xdr:colOff>
                    <xdr:row>6</xdr:row>
                    <xdr:rowOff>200025</xdr:rowOff>
                  </from>
                  <to>
                    <xdr:col>12</xdr:col>
                    <xdr:colOff>333375</xdr:colOff>
                    <xdr:row>7</xdr:row>
                    <xdr:rowOff>214313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66"/>
  </sheetPr>
  <dimension ref="A1:AI48"/>
  <sheetViews>
    <sheetView tabSelected="1" view="pageBreakPreview" topLeftCell="J1" zoomScaleNormal="90" zoomScaleSheetLayoutView="100" workbookViewId="0">
      <selection activeCell="P29" sqref="P29"/>
    </sheetView>
  </sheetViews>
  <sheetFormatPr defaultRowHeight="13.5"/>
  <cols>
    <col min="1" max="1" width="11.6640625" style="146" customWidth="1"/>
    <col min="2" max="2" width="1.6640625" style="146" customWidth="1"/>
    <col min="3" max="3" width="10.6640625" style="146" customWidth="1"/>
    <col min="4" max="9" width="11.6640625" style="146" customWidth="1"/>
    <col min="10" max="10" width="4.6640625" style="146" customWidth="1"/>
    <col min="11" max="12" width="6.6640625" style="146" customWidth="1"/>
    <col min="13" max="13" width="18.6640625" style="146" customWidth="1"/>
    <col min="14" max="14" width="19.6640625" style="146" customWidth="1"/>
    <col min="15" max="15" width="9.86328125" style="146" customWidth="1"/>
    <col min="16" max="18" width="10.33203125" style="146" customWidth="1"/>
    <col min="19" max="19" width="2" style="146" customWidth="1"/>
    <col min="20" max="20" width="6.1328125" style="146" customWidth="1"/>
    <col min="21" max="25" width="9" style="146"/>
    <col min="26" max="26" width="15.33203125" style="146" customWidth="1"/>
    <col min="27" max="27" width="2.6640625" style="146" customWidth="1"/>
    <col min="28" max="28" width="7" style="146" customWidth="1"/>
    <col min="29" max="257" width="9" style="146"/>
    <col min="258" max="265" width="11.6640625" style="146" customWidth="1"/>
    <col min="266" max="266" width="4.6640625" style="146" customWidth="1"/>
    <col min="267" max="268" width="6.6640625" style="146" customWidth="1"/>
    <col min="269" max="269" width="15.6640625" style="146" customWidth="1"/>
    <col min="270" max="270" width="18.46484375" style="146" customWidth="1"/>
    <col min="271" max="271" width="9.86328125" style="146" customWidth="1"/>
    <col min="272" max="274" width="10.33203125" style="146" customWidth="1"/>
    <col min="275" max="275" width="2" style="146" customWidth="1"/>
    <col min="276" max="276" width="6.1328125" style="146" customWidth="1"/>
    <col min="277" max="281" width="9" style="146"/>
    <col min="282" max="282" width="15.33203125" style="146" customWidth="1"/>
    <col min="283" max="283" width="2.6640625" style="146" customWidth="1"/>
    <col min="284" max="284" width="7" style="146" customWidth="1"/>
    <col min="285" max="513" width="9" style="146"/>
    <col min="514" max="521" width="11.6640625" style="146" customWidth="1"/>
    <col min="522" max="522" width="4.6640625" style="146" customWidth="1"/>
    <col min="523" max="524" width="6.6640625" style="146" customWidth="1"/>
    <col min="525" max="525" width="15.6640625" style="146" customWidth="1"/>
    <col min="526" max="526" width="18.46484375" style="146" customWidth="1"/>
    <col min="527" max="527" width="9.86328125" style="146" customWidth="1"/>
    <col min="528" max="530" width="10.33203125" style="146" customWidth="1"/>
    <col min="531" max="531" width="2" style="146" customWidth="1"/>
    <col min="532" max="532" width="6.1328125" style="146" customWidth="1"/>
    <col min="533" max="537" width="9" style="146"/>
    <col min="538" max="538" width="15.33203125" style="146" customWidth="1"/>
    <col min="539" max="539" width="2.6640625" style="146" customWidth="1"/>
    <col min="540" max="540" width="7" style="146" customWidth="1"/>
    <col min="541" max="769" width="9" style="146"/>
    <col min="770" max="777" width="11.6640625" style="146" customWidth="1"/>
    <col min="778" max="778" width="4.6640625" style="146" customWidth="1"/>
    <col min="779" max="780" width="6.6640625" style="146" customWidth="1"/>
    <col min="781" max="781" width="15.6640625" style="146" customWidth="1"/>
    <col min="782" max="782" width="18.46484375" style="146" customWidth="1"/>
    <col min="783" max="783" width="9.86328125" style="146" customWidth="1"/>
    <col min="784" max="786" width="10.33203125" style="146" customWidth="1"/>
    <col min="787" max="787" width="2" style="146" customWidth="1"/>
    <col min="788" max="788" width="6.1328125" style="146" customWidth="1"/>
    <col min="789" max="793" width="9" style="146"/>
    <col min="794" max="794" width="15.33203125" style="146" customWidth="1"/>
    <col min="795" max="795" width="2.6640625" style="146" customWidth="1"/>
    <col min="796" max="796" width="7" style="146" customWidth="1"/>
    <col min="797" max="1025" width="9" style="146"/>
    <col min="1026" max="1033" width="11.6640625" style="146" customWidth="1"/>
    <col min="1034" max="1034" width="4.6640625" style="146" customWidth="1"/>
    <col min="1035" max="1036" width="6.6640625" style="146" customWidth="1"/>
    <col min="1037" max="1037" width="15.6640625" style="146" customWidth="1"/>
    <col min="1038" max="1038" width="18.46484375" style="146" customWidth="1"/>
    <col min="1039" max="1039" width="9.86328125" style="146" customWidth="1"/>
    <col min="1040" max="1042" width="10.33203125" style="146" customWidth="1"/>
    <col min="1043" max="1043" width="2" style="146" customWidth="1"/>
    <col min="1044" max="1044" width="6.1328125" style="146" customWidth="1"/>
    <col min="1045" max="1049" width="9" style="146"/>
    <col min="1050" max="1050" width="15.33203125" style="146" customWidth="1"/>
    <col min="1051" max="1051" width="2.6640625" style="146" customWidth="1"/>
    <col min="1052" max="1052" width="7" style="146" customWidth="1"/>
    <col min="1053" max="1281" width="9" style="146"/>
    <col min="1282" max="1289" width="11.6640625" style="146" customWidth="1"/>
    <col min="1290" max="1290" width="4.6640625" style="146" customWidth="1"/>
    <col min="1291" max="1292" width="6.6640625" style="146" customWidth="1"/>
    <col min="1293" max="1293" width="15.6640625" style="146" customWidth="1"/>
    <col min="1294" max="1294" width="18.46484375" style="146" customWidth="1"/>
    <col min="1295" max="1295" width="9.86328125" style="146" customWidth="1"/>
    <col min="1296" max="1298" width="10.33203125" style="146" customWidth="1"/>
    <col min="1299" max="1299" width="2" style="146" customWidth="1"/>
    <col min="1300" max="1300" width="6.1328125" style="146" customWidth="1"/>
    <col min="1301" max="1305" width="9" style="146"/>
    <col min="1306" max="1306" width="15.33203125" style="146" customWidth="1"/>
    <col min="1307" max="1307" width="2.6640625" style="146" customWidth="1"/>
    <col min="1308" max="1308" width="7" style="146" customWidth="1"/>
    <col min="1309" max="1537" width="9" style="146"/>
    <col min="1538" max="1545" width="11.6640625" style="146" customWidth="1"/>
    <col min="1546" max="1546" width="4.6640625" style="146" customWidth="1"/>
    <col min="1547" max="1548" width="6.6640625" style="146" customWidth="1"/>
    <col min="1549" max="1549" width="15.6640625" style="146" customWidth="1"/>
    <col min="1550" max="1550" width="18.46484375" style="146" customWidth="1"/>
    <col min="1551" max="1551" width="9.86328125" style="146" customWidth="1"/>
    <col min="1552" max="1554" width="10.33203125" style="146" customWidth="1"/>
    <col min="1555" max="1555" width="2" style="146" customWidth="1"/>
    <col min="1556" max="1556" width="6.1328125" style="146" customWidth="1"/>
    <col min="1557" max="1561" width="9" style="146"/>
    <col min="1562" max="1562" width="15.33203125" style="146" customWidth="1"/>
    <col min="1563" max="1563" width="2.6640625" style="146" customWidth="1"/>
    <col min="1564" max="1564" width="7" style="146" customWidth="1"/>
    <col min="1565" max="1793" width="9" style="146"/>
    <col min="1794" max="1801" width="11.6640625" style="146" customWidth="1"/>
    <col min="1802" max="1802" width="4.6640625" style="146" customWidth="1"/>
    <col min="1803" max="1804" width="6.6640625" style="146" customWidth="1"/>
    <col min="1805" max="1805" width="15.6640625" style="146" customWidth="1"/>
    <col min="1806" max="1806" width="18.46484375" style="146" customWidth="1"/>
    <col min="1807" max="1807" width="9.86328125" style="146" customWidth="1"/>
    <col min="1808" max="1810" width="10.33203125" style="146" customWidth="1"/>
    <col min="1811" max="1811" width="2" style="146" customWidth="1"/>
    <col min="1812" max="1812" width="6.1328125" style="146" customWidth="1"/>
    <col min="1813" max="1817" width="9" style="146"/>
    <col min="1818" max="1818" width="15.33203125" style="146" customWidth="1"/>
    <col min="1819" max="1819" width="2.6640625" style="146" customWidth="1"/>
    <col min="1820" max="1820" width="7" style="146" customWidth="1"/>
    <col min="1821" max="2049" width="9" style="146"/>
    <col min="2050" max="2057" width="11.6640625" style="146" customWidth="1"/>
    <col min="2058" max="2058" width="4.6640625" style="146" customWidth="1"/>
    <col min="2059" max="2060" width="6.6640625" style="146" customWidth="1"/>
    <col min="2061" max="2061" width="15.6640625" style="146" customWidth="1"/>
    <col min="2062" max="2062" width="18.46484375" style="146" customWidth="1"/>
    <col min="2063" max="2063" width="9.86328125" style="146" customWidth="1"/>
    <col min="2064" max="2066" width="10.33203125" style="146" customWidth="1"/>
    <col min="2067" max="2067" width="2" style="146" customWidth="1"/>
    <col min="2068" max="2068" width="6.1328125" style="146" customWidth="1"/>
    <col min="2069" max="2073" width="9" style="146"/>
    <col min="2074" max="2074" width="15.33203125" style="146" customWidth="1"/>
    <col min="2075" max="2075" width="2.6640625" style="146" customWidth="1"/>
    <col min="2076" max="2076" width="7" style="146" customWidth="1"/>
    <col min="2077" max="2305" width="9" style="146"/>
    <col min="2306" max="2313" width="11.6640625" style="146" customWidth="1"/>
    <col min="2314" max="2314" width="4.6640625" style="146" customWidth="1"/>
    <col min="2315" max="2316" width="6.6640625" style="146" customWidth="1"/>
    <col min="2317" max="2317" width="15.6640625" style="146" customWidth="1"/>
    <col min="2318" max="2318" width="18.46484375" style="146" customWidth="1"/>
    <col min="2319" max="2319" width="9.86328125" style="146" customWidth="1"/>
    <col min="2320" max="2322" width="10.33203125" style="146" customWidth="1"/>
    <col min="2323" max="2323" width="2" style="146" customWidth="1"/>
    <col min="2324" max="2324" width="6.1328125" style="146" customWidth="1"/>
    <col min="2325" max="2329" width="9" style="146"/>
    <col min="2330" max="2330" width="15.33203125" style="146" customWidth="1"/>
    <col min="2331" max="2331" width="2.6640625" style="146" customWidth="1"/>
    <col min="2332" max="2332" width="7" style="146" customWidth="1"/>
    <col min="2333" max="2561" width="9" style="146"/>
    <col min="2562" max="2569" width="11.6640625" style="146" customWidth="1"/>
    <col min="2570" max="2570" width="4.6640625" style="146" customWidth="1"/>
    <col min="2571" max="2572" width="6.6640625" style="146" customWidth="1"/>
    <col min="2573" max="2573" width="15.6640625" style="146" customWidth="1"/>
    <col min="2574" max="2574" width="18.46484375" style="146" customWidth="1"/>
    <col min="2575" max="2575" width="9.86328125" style="146" customWidth="1"/>
    <col min="2576" max="2578" width="10.33203125" style="146" customWidth="1"/>
    <col min="2579" max="2579" width="2" style="146" customWidth="1"/>
    <col min="2580" max="2580" width="6.1328125" style="146" customWidth="1"/>
    <col min="2581" max="2585" width="9" style="146"/>
    <col min="2586" max="2586" width="15.33203125" style="146" customWidth="1"/>
    <col min="2587" max="2587" width="2.6640625" style="146" customWidth="1"/>
    <col min="2588" max="2588" width="7" style="146" customWidth="1"/>
    <col min="2589" max="2817" width="9" style="146"/>
    <col min="2818" max="2825" width="11.6640625" style="146" customWidth="1"/>
    <col min="2826" max="2826" width="4.6640625" style="146" customWidth="1"/>
    <col min="2827" max="2828" width="6.6640625" style="146" customWidth="1"/>
    <col min="2829" max="2829" width="15.6640625" style="146" customWidth="1"/>
    <col min="2830" max="2830" width="18.46484375" style="146" customWidth="1"/>
    <col min="2831" max="2831" width="9.86328125" style="146" customWidth="1"/>
    <col min="2832" max="2834" width="10.33203125" style="146" customWidth="1"/>
    <col min="2835" max="2835" width="2" style="146" customWidth="1"/>
    <col min="2836" max="2836" width="6.1328125" style="146" customWidth="1"/>
    <col min="2837" max="2841" width="9" style="146"/>
    <col min="2842" max="2842" width="15.33203125" style="146" customWidth="1"/>
    <col min="2843" max="2843" width="2.6640625" style="146" customWidth="1"/>
    <col min="2844" max="2844" width="7" style="146" customWidth="1"/>
    <col min="2845" max="3073" width="9" style="146"/>
    <col min="3074" max="3081" width="11.6640625" style="146" customWidth="1"/>
    <col min="3082" max="3082" width="4.6640625" style="146" customWidth="1"/>
    <col min="3083" max="3084" width="6.6640625" style="146" customWidth="1"/>
    <col min="3085" max="3085" width="15.6640625" style="146" customWidth="1"/>
    <col min="3086" max="3086" width="18.46484375" style="146" customWidth="1"/>
    <col min="3087" max="3087" width="9.86328125" style="146" customWidth="1"/>
    <col min="3088" max="3090" width="10.33203125" style="146" customWidth="1"/>
    <col min="3091" max="3091" width="2" style="146" customWidth="1"/>
    <col min="3092" max="3092" width="6.1328125" style="146" customWidth="1"/>
    <col min="3093" max="3097" width="9" style="146"/>
    <col min="3098" max="3098" width="15.33203125" style="146" customWidth="1"/>
    <col min="3099" max="3099" width="2.6640625" style="146" customWidth="1"/>
    <col min="3100" max="3100" width="7" style="146" customWidth="1"/>
    <col min="3101" max="3329" width="9" style="146"/>
    <col min="3330" max="3337" width="11.6640625" style="146" customWidth="1"/>
    <col min="3338" max="3338" width="4.6640625" style="146" customWidth="1"/>
    <col min="3339" max="3340" width="6.6640625" style="146" customWidth="1"/>
    <col min="3341" max="3341" width="15.6640625" style="146" customWidth="1"/>
    <col min="3342" max="3342" width="18.46484375" style="146" customWidth="1"/>
    <col min="3343" max="3343" width="9.86328125" style="146" customWidth="1"/>
    <col min="3344" max="3346" width="10.33203125" style="146" customWidth="1"/>
    <col min="3347" max="3347" width="2" style="146" customWidth="1"/>
    <col min="3348" max="3348" width="6.1328125" style="146" customWidth="1"/>
    <col min="3349" max="3353" width="9" style="146"/>
    <col min="3354" max="3354" width="15.33203125" style="146" customWidth="1"/>
    <col min="3355" max="3355" width="2.6640625" style="146" customWidth="1"/>
    <col min="3356" max="3356" width="7" style="146" customWidth="1"/>
    <col min="3357" max="3585" width="9" style="146"/>
    <col min="3586" max="3593" width="11.6640625" style="146" customWidth="1"/>
    <col min="3594" max="3594" width="4.6640625" style="146" customWidth="1"/>
    <col min="3595" max="3596" width="6.6640625" style="146" customWidth="1"/>
    <col min="3597" max="3597" width="15.6640625" style="146" customWidth="1"/>
    <col min="3598" max="3598" width="18.46484375" style="146" customWidth="1"/>
    <col min="3599" max="3599" width="9.86328125" style="146" customWidth="1"/>
    <col min="3600" max="3602" width="10.33203125" style="146" customWidth="1"/>
    <col min="3603" max="3603" width="2" style="146" customWidth="1"/>
    <col min="3604" max="3604" width="6.1328125" style="146" customWidth="1"/>
    <col min="3605" max="3609" width="9" style="146"/>
    <col min="3610" max="3610" width="15.33203125" style="146" customWidth="1"/>
    <col min="3611" max="3611" width="2.6640625" style="146" customWidth="1"/>
    <col min="3612" max="3612" width="7" style="146" customWidth="1"/>
    <col min="3613" max="3841" width="9" style="146"/>
    <col min="3842" max="3849" width="11.6640625" style="146" customWidth="1"/>
    <col min="3850" max="3850" width="4.6640625" style="146" customWidth="1"/>
    <col min="3851" max="3852" width="6.6640625" style="146" customWidth="1"/>
    <col min="3853" max="3853" width="15.6640625" style="146" customWidth="1"/>
    <col min="3854" max="3854" width="18.46484375" style="146" customWidth="1"/>
    <col min="3855" max="3855" width="9.86328125" style="146" customWidth="1"/>
    <col min="3856" max="3858" width="10.33203125" style="146" customWidth="1"/>
    <col min="3859" max="3859" width="2" style="146" customWidth="1"/>
    <col min="3860" max="3860" width="6.1328125" style="146" customWidth="1"/>
    <col min="3861" max="3865" width="9" style="146"/>
    <col min="3866" max="3866" width="15.33203125" style="146" customWidth="1"/>
    <col min="3867" max="3867" width="2.6640625" style="146" customWidth="1"/>
    <col min="3868" max="3868" width="7" style="146" customWidth="1"/>
    <col min="3869" max="4097" width="9" style="146"/>
    <col min="4098" max="4105" width="11.6640625" style="146" customWidth="1"/>
    <col min="4106" max="4106" width="4.6640625" style="146" customWidth="1"/>
    <col min="4107" max="4108" width="6.6640625" style="146" customWidth="1"/>
    <col min="4109" max="4109" width="15.6640625" style="146" customWidth="1"/>
    <col min="4110" max="4110" width="18.46484375" style="146" customWidth="1"/>
    <col min="4111" max="4111" width="9.86328125" style="146" customWidth="1"/>
    <col min="4112" max="4114" width="10.33203125" style="146" customWidth="1"/>
    <col min="4115" max="4115" width="2" style="146" customWidth="1"/>
    <col min="4116" max="4116" width="6.1328125" style="146" customWidth="1"/>
    <col min="4117" max="4121" width="9" style="146"/>
    <col min="4122" max="4122" width="15.33203125" style="146" customWidth="1"/>
    <col min="4123" max="4123" width="2.6640625" style="146" customWidth="1"/>
    <col min="4124" max="4124" width="7" style="146" customWidth="1"/>
    <col min="4125" max="4353" width="9" style="146"/>
    <col min="4354" max="4361" width="11.6640625" style="146" customWidth="1"/>
    <col min="4362" max="4362" width="4.6640625" style="146" customWidth="1"/>
    <col min="4363" max="4364" width="6.6640625" style="146" customWidth="1"/>
    <col min="4365" max="4365" width="15.6640625" style="146" customWidth="1"/>
    <col min="4366" max="4366" width="18.46484375" style="146" customWidth="1"/>
    <col min="4367" max="4367" width="9.86328125" style="146" customWidth="1"/>
    <col min="4368" max="4370" width="10.33203125" style="146" customWidth="1"/>
    <col min="4371" max="4371" width="2" style="146" customWidth="1"/>
    <col min="4372" max="4372" width="6.1328125" style="146" customWidth="1"/>
    <col min="4373" max="4377" width="9" style="146"/>
    <col min="4378" max="4378" width="15.33203125" style="146" customWidth="1"/>
    <col min="4379" max="4379" width="2.6640625" style="146" customWidth="1"/>
    <col min="4380" max="4380" width="7" style="146" customWidth="1"/>
    <col min="4381" max="4609" width="9" style="146"/>
    <col min="4610" max="4617" width="11.6640625" style="146" customWidth="1"/>
    <col min="4618" max="4618" width="4.6640625" style="146" customWidth="1"/>
    <col min="4619" max="4620" width="6.6640625" style="146" customWidth="1"/>
    <col min="4621" max="4621" width="15.6640625" style="146" customWidth="1"/>
    <col min="4622" max="4622" width="18.46484375" style="146" customWidth="1"/>
    <col min="4623" max="4623" width="9.86328125" style="146" customWidth="1"/>
    <col min="4624" max="4626" width="10.33203125" style="146" customWidth="1"/>
    <col min="4627" max="4627" width="2" style="146" customWidth="1"/>
    <col min="4628" max="4628" width="6.1328125" style="146" customWidth="1"/>
    <col min="4629" max="4633" width="9" style="146"/>
    <col min="4634" max="4634" width="15.33203125" style="146" customWidth="1"/>
    <col min="4635" max="4635" width="2.6640625" style="146" customWidth="1"/>
    <col min="4636" max="4636" width="7" style="146" customWidth="1"/>
    <col min="4637" max="4865" width="9" style="146"/>
    <col min="4866" max="4873" width="11.6640625" style="146" customWidth="1"/>
    <col min="4874" max="4874" width="4.6640625" style="146" customWidth="1"/>
    <col min="4875" max="4876" width="6.6640625" style="146" customWidth="1"/>
    <col min="4877" max="4877" width="15.6640625" style="146" customWidth="1"/>
    <col min="4878" max="4878" width="18.46484375" style="146" customWidth="1"/>
    <col min="4879" max="4879" width="9.86328125" style="146" customWidth="1"/>
    <col min="4880" max="4882" width="10.33203125" style="146" customWidth="1"/>
    <col min="4883" max="4883" width="2" style="146" customWidth="1"/>
    <col min="4884" max="4884" width="6.1328125" style="146" customWidth="1"/>
    <col min="4885" max="4889" width="9" style="146"/>
    <col min="4890" max="4890" width="15.33203125" style="146" customWidth="1"/>
    <col min="4891" max="4891" width="2.6640625" style="146" customWidth="1"/>
    <col min="4892" max="4892" width="7" style="146" customWidth="1"/>
    <col min="4893" max="5121" width="9" style="146"/>
    <col min="5122" max="5129" width="11.6640625" style="146" customWidth="1"/>
    <col min="5130" max="5130" width="4.6640625" style="146" customWidth="1"/>
    <col min="5131" max="5132" width="6.6640625" style="146" customWidth="1"/>
    <col min="5133" max="5133" width="15.6640625" style="146" customWidth="1"/>
    <col min="5134" max="5134" width="18.46484375" style="146" customWidth="1"/>
    <col min="5135" max="5135" width="9.86328125" style="146" customWidth="1"/>
    <col min="5136" max="5138" width="10.33203125" style="146" customWidth="1"/>
    <col min="5139" max="5139" width="2" style="146" customWidth="1"/>
    <col min="5140" max="5140" width="6.1328125" style="146" customWidth="1"/>
    <col min="5141" max="5145" width="9" style="146"/>
    <col min="5146" max="5146" width="15.33203125" style="146" customWidth="1"/>
    <col min="5147" max="5147" width="2.6640625" style="146" customWidth="1"/>
    <col min="5148" max="5148" width="7" style="146" customWidth="1"/>
    <col min="5149" max="5377" width="9" style="146"/>
    <col min="5378" max="5385" width="11.6640625" style="146" customWidth="1"/>
    <col min="5386" max="5386" width="4.6640625" style="146" customWidth="1"/>
    <col min="5387" max="5388" width="6.6640625" style="146" customWidth="1"/>
    <col min="5389" max="5389" width="15.6640625" style="146" customWidth="1"/>
    <col min="5390" max="5390" width="18.46484375" style="146" customWidth="1"/>
    <col min="5391" max="5391" width="9.86328125" style="146" customWidth="1"/>
    <col min="5392" max="5394" width="10.33203125" style="146" customWidth="1"/>
    <col min="5395" max="5395" width="2" style="146" customWidth="1"/>
    <col min="5396" max="5396" width="6.1328125" style="146" customWidth="1"/>
    <col min="5397" max="5401" width="9" style="146"/>
    <col min="5402" max="5402" width="15.33203125" style="146" customWidth="1"/>
    <col min="5403" max="5403" width="2.6640625" style="146" customWidth="1"/>
    <col min="5404" max="5404" width="7" style="146" customWidth="1"/>
    <col min="5405" max="5633" width="9" style="146"/>
    <col min="5634" max="5641" width="11.6640625" style="146" customWidth="1"/>
    <col min="5642" max="5642" width="4.6640625" style="146" customWidth="1"/>
    <col min="5643" max="5644" width="6.6640625" style="146" customWidth="1"/>
    <col min="5645" max="5645" width="15.6640625" style="146" customWidth="1"/>
    <col min="5646" max="5646" width="18.46484375" style="146" customWidth="1"/>
    <col min="5647" max="5647" width="9.86328125" style="146" customWidth="1"/>
    <col min="5648" max="5650" width="10.33203125" style="146" customWidth="1"/>
    <col min="5651" max="5651" width="2" style="146" customWidth="1"/>
    <col min="5652" max="5652" width="6.1328125" style="146" customWidth="1"/>
    <col min="5653" max="5657" width="9" style="146"/>
    <col min="5658" max="5658" width="15.33203125" style="146" customWidth="1"/>
    <col min="5659" max="5659" width="2.6640625" style="146" customWidth="1"/>
    <col min="5660" max="5660" width="7" style="146" customWidth="1"/>
    <col min="5661" max="5889" width="9" style="146"/>
    <col min="5890" max="5897" width="11.6640625" style="146" customWidth="1"/>
    <col min="5898" max="5898" width="4.6640625" style="146" customWidth="1"/>
    <col min="5899" max="5900" width="6.6640625" style="146" customWidth="1"/>
    <col min="5901" max="5901" width="15.6640625" style="146" customWidth="1"/>
    <col min="5902" max="5902" width="18.46484375" style="146" customWidth="1"/>
    <col min="5903" max="5903" width="9.86328125" style="146" customWidth="1"/>
    <col min="5904" max="5906" width="10.33203125" style="146" customWidth="1"/>
    <col min="5907" max="5907" width="2" style="146" customWidth="1"/>
    <col min="5908" max="5908" width="6.1328125" style="146" customWidth="1"/>
    <col min="5909" max="5913" width="9" style="146"/>
    <col min="5914" max="5914" width="15.33203125" style="146" customWidth="1"/>
    <col min="5915" max="5915" width="2.6640625" style="146" customWidth="1"/>
    <col min="5916" max="5916" width="7" style="146" customWidth="1"/>
    <col min="5917" max="6145" width="9" style="146"/>
    <col min="6146" max="6153" width="11.6640625" style="146" customWidth="1"/>
    <col min="6154" max="6154" width="4.6640625" style="146" customWidth="1"/>
    <col min="6155" max="6156" width="6.6640625" style="146" customWidth="1"/>
    <col min="6157" max="6157" width="15.6640625" style="146" customWidth="1"/>
    <col min="6158" max="6158" width="18.46484375" style="146" customWidth="1"/>
    <col min="6159" max="6159" width="9.86328125" style="146" customWidth="1"/>
    <col min="6160" max="6162" width="10.33203125" style="146" customWidth="1"/>
    <col min="6163" max="6163" width="2" style="146" customWidth="1"/>
    <col min="6164" max="6164" width="6.1328125" style="146" customWidth="1"/>
    <col min="6165" max="6169" width="9" style="146"/>
    <col min="6170" max="6170" width="15.33203125" style="146" customWidth="1"/>
    <col min="6171" max="6171" width="2.6640625" style="146" customWidth="1"/>
    <col min="6172" max="6172" width="7" style="146" customWidth="1"/>
    <col min="6173" max="6401" width="9" style="146"/>
    <col min="6402" max="6409" width="11.6640625" style="146" customWidth="1"/>
    <col min="6410" max="6410" width="4.6640625" style="146" customWidth="1"/>
    <col min="6411" max="6412" width="6.6640625" style="146" customWidth="1"/>
    <col min="6413" max="6413" width="15.6640625" style="146" customWidth="1"/>
    <col min="6414" max="6414" width="18.46484375" style="146" customWidth="1"/>
    <col min="6415" max="6415" width="9.86328125" style="146" customWidth="1"/>
    <col min="6416" max="6418" width="10.33203125" style="146" customWidth="1"/>
    <col min="6419" max="6419" width="2" style="146" customWidth="1"/>
    <col min="6420" max="6420" width="6.1328125" style="146" customWidth="1"/>
    <col min="6421" max="6425" width="9" style="146"/>
    <col min="6426" max="6426" width="15.33203125" style="146" customWidth="1"/>
    <col min="6427" max="6427" width="2.6640625" style="146" customWidth="1"/>
    <col min="6428" max="6428" width="7" style="146" customWidth="1"/>
    <col min="6429" max="6657" width="9" style="146"/>
    <col min="6658" max="6665" width="11.6640625" style="146" customWidth="1"/>
    <col min="6666" max="6666" width="4.6640625" style="146" customWidth="1"/>
    <col min="6667" max="6668" width="6.6640625" style="146" customWidth="1"/>
    <col min="6669" max="6669" width="15.6640625" style="146" customWidth="1"/>
    <col min="6670" max="6670" width="18.46484375" style="146" customWidth="1"/>
    <col min="6671" max="6671" width="9.86328125" style="146" customWidth="1"/>
    <col min="6672" max="6674" width="10.33203125" style="146" customWidth="1"/>
    <col min="6675" max="6675" width="2" style="146" customWidth="1"/>
    <col min="6676" max="6676" width="6.1328125" style="146" customWidth="1"/>
    <col min="6677" max="6681" width="9" style="146"/>
    <col min="6682" max="6682" width="15.33203125" style="146" customWidth="1"/>
    <col min="6683" max="6683" width="2.6640625" style="146" customWidth="1"/>
    <col min="6684" max="6684" width="7" style="146" customWidth="1"/>
    <col min="6685" max="6913" width="9" style="146"/>
    <col min="6914" max="6921" width="11.6640625" style="146" customWidth="1"/>
    <col min="6922" max="6922" width="4.6640625" style="146" customWidth="1"/>
    <col min="6923" max="6924" width="6.6640625" style="146" customWidth="1"/>
    <col min="6925" max="6925" width="15.6640625" style="146" customWidth="1"/>
    <col min="6926" max="6926" width="18.46484375" style="146" customWidth="1"/>
    <col min="6927" max="6927" width="9.86328125" style="146" customWidth="1"/>
    <col min="6928" max="6930" width="10.33203125" style="146" customWidth="1"/>
    <col min="6931" max="6931" width="2" style="146" customWidth="1"/>
    <col min="6932" max="6932" width="6.1328125" style="146" customWidth="1"/>
    <col min="6933" max="6937" width="9" style="146"/>
    <col min="6938" max="6938" width="15.33203125" style="146" customWidth="1"/>
    <col min="6939" max="6939" width="2.6640625" style="146" customWidth="1"/>
    <col min="6940" max="6940" width="7" style="146" customWidth="1"/>
    <col min="6941" max="7169" width="9" style="146"/>
    <col min="7170" max="7177" width="11.6640625" style="146" customWidth="1"/>
    <col min="7178" max="7178" width="4.6640625" style="146" customWidth="1"/>
    <col min="7179" max="7180" width="6.6640625" style="146" customWidth="1"/>
    <col min="7181" max="7181" width="15.6640625" style="146" customWidth="1"/>
    <col min="7182" max="7182" width="18.46484375" style="146" customWidth="1"/>
    <col min="7183" max="7183" width="9.86328125" style="146" customWidth="1"/>
    <col min="7184" max="7186" width="10.33203125" style="146" customWidth="1"/>
    <col min="7187" max="7187" width="2" style="146" customWidth="1"/>
    <col min="7188" max="7188" width="6.1328125" style="146" customWidth="1"/>
    <col min="7189" max="7193" width="9" style="146"/>
    <col min="7194" max="7194" width="15.33203125" style="146" customWidth="1"/>
    <col min="7195" max="7195" width="2.6640625" style="146" customWidth="1"/>
    <col min="7196" max="7196" width="7" style="146" customWidth="1"/>
    <col min="7197" max="7425" width="9" style="146"/>
    <col min="7426" max="7433" width="11.6640625" style="146" customWidth="1"/>
    <col min="7434" max="7434" width="4.6640625" style="146" customWidth="1"/>
    <col min="7435" max="7436" width="6.6640625" style="146" customWidth="1"/>
    <col min="7437" max="7437" width="15.6640625" style="146" customWidth="1"/>
    <col min="7438" max="7438" width="18.46484375" style="146" customWidth="1"/>
    <col min="7439" max="7439" width="9.86328125" style="146" customWidth="1"/>
    <col min="7440" max="7442" width="10.33203125" style="146" customWidth="1"/>
    <col min="7443" max="7443" width="2" style="146" customWidth="1"/>
    <col min="7444" max="7444" width="6.1328125" style="146" customWidth="1"/>
    <col min="7445" max="7449" width="9" style="146"/>
    <col min="7450" max="7450" width="15.33203125" style="146" customWidth="1"/>
    <col min="7451" max="7451" width="2.6640625" style="146" customWidth="1"/>
    <col min="7452" max="7452" width="7" style="146" customWidth="1"/>
    <col min="7453" max="7681" width="9" style="146"/>
    <col min="7682" max="7689" width="11.6640625" style="146" customWidth="1"/>
    <col min="7690" max="7690" width="4.6640625" style="146" customWidth="1"/>
    <col min="7691" max="7692" width="6.6640625" style="146" customWidth="1"/>
    <col min="7693" max="7693" width="15.6640625" style="146" customWidth="1"/>
    <col min="7694" max="7694" width="18.46484375" style="146" customWidth="1"/>
    <col min="7695" max="7695" width="9.86328125" style="146" customWidth="1"/>
    <col min="7696" max="7698" width="10.33203125" style="146" customWidth="1"/>
    <col min="7699" max="7699" width="2" style="146" customWidth="1"/>
    <col min="7700" max="7700" width="6.1328125" style="146" customWidth="1"/>
    <col min="7701" max="7705" width="9" style="146"/>
    <col min="7706" max="7706" width="15.33203125" style="146" customWidth="1"/>
    <col min="7707" max="7707" width="2.6640625" style="146" customWidth="1"/>
    <col min="7708" max="7708" width="7" style="146" customWidth="1"/>
    <col min="7709" max="7937" width="9" style="146"/>
    <col min="7938" max="7945" width="11.6640625" style="146" customWidth="1"/>
    <col min="7946" max="7946" width="4.6640625" style="146" customWidth="1"/>
    <col min="7947" max="7948" width="6.6640625" style="146" customWidth="1"/>
    <col min="7949" max="7949" width="15.6640625" style="146" customWidth="1"/>
    <col min="7950" max="7950" width="18.46484375" style="146" customWidth="1"/>
    <col min="7951" max="7951" width="9.86328125" style="146" customWidth="1"/>
    <col min="7952" max="7954" width="10.33203125" style="146" customWidth="1"/>
    <col min="7955" max="7955" width="2" style="146" customWidth="1"/>
    <col min="7956" max="7956" width="6.1328125" style="146" customWidth="1"/>
    <col min="7957" max="7961" width="9" style="146"/>
    <col min="7962" max="7962" width="15.33203125" style="146" customWidth="1"/>
    <col min="7963" max="7963" width="2.6640625" style="146" customWidth="1"/>
    <col min="7964" max="7964" width="7" style="146" customWidth="1"/>
    <col min="7965" max="8193" width="9" style="146"/>
    <col min="8194" max="8201" width="11.6640625" style="146" customWidth="1"/>
    <col min="8202" max="8202" width="4.6640625" style="146" customWidth="1"/>
    <col min="8203" max="8204" width="6.6640625" style="146" customWidth="1"/>
    <col min="8205" max="8205" width="15.6640625" style="146" customWidth="1"/>
    <col min="8206" max="8206" width="18.46484375" style="146" customWidth="1"/>
    <col min="8207" max="8207" width="9.86328125" style="146" customWidth="1"/>
    <col min="8208" max="8210" width="10.33203125" style="146" customWidth="1"/>
    <col min="8211" max="8211" width="2" style="146" customWidth="1"/>
    <col min="8212" max="8212" width="6.1328125" style="146" customWidth="1"/>
    <col min="8213" max="8217" width="9" style="146"/>
    <col min="8218" max="8218" width="15.33203125" style="146" customWidth="1"/>
    <col min="8219" max="8219" width="2.6640625" style="146" customWidth="1"/>
    <col min="8220" max="8220" width="7" style="146" customWidth="1"/>
    <col min="8221" max="8449" width="9" style="146"/>
    <col min="8450" max="8457" width="11.6640625" style="146" customWidth="1"/>
    <col min="8458" max="8458" width="4.6640625" style="146" customWidth="1"/>
    <col min="8459" max="8460" width="6.6640625" style="146" customWidth="1"/>
    <col min="8461" max="8461" width="15.6640625" style="146" customWidth="1"/>
    <col min="8462" max="8462" width="18.46484375" style="146" customWidth="1"/>
    <col min="8463" max="8463" width="9.86328125" style="146" customWidth="1"/>
    <col min="8464" max="8466" width="10.33203125" style="146" customWidth="1"/>
    <col min="8467" max="8467" width="2" style="146" customWidth="1"/>
    <col min="8468" max="8468" width="6.1328125" style="146" customWidth="1"/>
    <col min="8469" max="8473" width="9" style="146"/>
    <col min="8474" max="8474" width="15.33203125" style="146" customWidth="1"/>
    <col min="8475" max="8475" width="2.6640625" style="146" customWidth="1"/>
    <col min="8476" max="8476" width="7" style="146" customWidth="1"/>
    <col min="8477" max="8705" width="9" style="146"/>
    <col min="8706" max="8713" width="11.6640625" style="146" customWidth="1"/>
    <col min="8714" max="8714" width="4.6640625" style="146" customWidth="1"/>
    <col min="8715" max="8716" width="6.6640625" style="146" customWidth="1"/>
    <col min="8717" max="8717" width="15.6640625" style="146" customWidth="1"/>
    <col min="8718" max="8718" width="18.46484375" style="146" customWidth="1"/>
    <col min="8719" max="8719" width="9.86328125" style="146" customWidth="1"/>
    <col min="8720" max="8722" width="10.33203125" style="146" customWidth="1"/>
    <col min="8723" max="8723" width="2" style="146" customWidth="1"/>
    <col min="8724" max="8724" width="6.1328125" style="146" customWidth="1"/>
    <col min="8725" max="8729" width="9" style="146"/>
    <col min="8730" max="8730" width="15.33203125" style="146" customWidth="1"/>
    <col min="8731" max="8731" width="2.6640625" style="146" customWidth="1"/>
    <col min="8732" max="8732" width="7" style="146" customWidth="1"/>
    <col min="8733" max="8961" width="9" style="146"/>
    <col min="8962" max="8969" width="11.6640625" style="146" customWidth="1"/>
    <col min="8970" max="8970" width="4.6640625" style="146" customWidth="1"/>
    <col min="8971" max="8972" width="6.6640625" style="146" customWidth="1"/>
    <col min="8973" max="8973" width="15.6640625" style="146" customWidth="1"/>
    <col min="8974" max="8974" width="18.46484375" style="146" customWidth="1"/>
    <col min="8975" max="8975" width="9.86328125" style="146" customWidth="1"/>
    <col min="8976" max="8978" width="10.33203125" style="146" customWidth="1"/>
    <col min="8979" max="8979" width="2" style="146" customWidth="1"/>
    <col min="8980" max="8980" width="6.1328125" style="146" customWidth="1"/>
    <col min="8981" max="8985" width="9" style="146"/>
    <col min="8986" max="8986" width="15.33203125" style="146" customWidth="1"/>
    <col min="8987" max="8987" width="2.6640625" style="146" customWidth="1"/>
    <col min="8988" max="8988" width="7" style="146" customWidth="1"/>
    <col min="8989" max="9217" width="9" style="146"/>
    <col min="9218" max="9225" width="11.6640625" style="146" customWidth="1"/>
    <col min="9226" max="9226" width="4.6640625" style="146" customWidth="1"/>
    <col min="9227" max="9228" width="6.6640625" style="146" customWidth="1"/>
    <col min="9229" max="9229" width="15.6640625" style="146" customWidth="1"/>
    <col min="9230" max="9230" width="18.46484375" style="146" customWidth="1"/>
    <col min="9231" max="9231" width="9.86328125" style="146" customWidth="1"/>
    <col min="9232" max="9234" width="10.33203125" style="146" customWidth="1"/>
    <col min="9235" max="9235" width="2" style="146" customWidth="1"/>
    <col min="9236" max="9236" width="6.1328125" style="146" customWidth="1"/>
    <col min="9237" max="9241" width="9" style="146"/>
    <col min="9242" max="9242" width="15.33203125" style="146" customWidth="1"/>
    <col min="9243" max="9243" width="2.6640625" style="146" customWidth="1"/>
    <col min="9244" max="9244" width="7" style="146" customWidth="1"/>
    <col min="9245" max="9473" width="9" style="146"/>
    <col min="9474" max="9481" width="11.6640625" style="146" customWidth="1"/>
    <col min="9482" max="9482" width="4.6640625" style="146" customWidth="1"/>
    <col min="9483" max="9484" width="6.6640625" style="146" customWidth="1"/>
    <col min="9485" max="9485" width="15.6640625" style="146" customWidth="1"/>
    <col min="9486" max="9486" width="18.46484375" style="146" customWidth="1"/>
    <col min="9487" max="9487" width="9.86328125" style="146" customWidth="1"/>
    <col min="9488" max="9490" width="10.33203125" style="146" customWidth="1"/>
    <col min="9491" max="9491" width="2" style="146" customWidth="1"/>
    <col min="9492" max="9492" width="6.1328125" style="146" customWidth="1"/>
    <col min="9493" max="9497" width="9" style="146"/>
    <col min="9498" max="9498" width="15.33203125" style="146" customWidth="1"/>
    <col min="9499" max="9499" width="2.6640625" style="146" customWidth="1"/>
    <col min="9500" max="9500" width="7" style="146" customWidth="1"/>
    <col min="9501" max="9729" width="9" style="146"/>
    <col min="9730" max="9737" width="11.6640625" style="146" customWidth="1"/>
    <col min="9738" max="9738" width="4.6640625" style="146" customWidth="1"/>
    <col min="9739" max="9740" width="6.6640625" style="146" customWidth="1"/>
    <col min="9741" max="9741" width="15.6640625" style="146" customWidth="1"/>
    <col min="9742" max="9742" width="18.46484375" style="146" customWidth="1"/>
    <col min="9743" max="9743" width="9.86328125" style="146" customWidth="1"/>
    <col min="9744" max="9746" width="10.33203125" style="146" customWidth="1"/>
    <col min="9747" max="9747" width="2" style="146" customWidth="1"/>
    <col min="9748" max="9748" width="6.1328125" style="146" customWidth="1"/>
    <col min="9749" max="9753" width="9" style="146"/>
    <col min="9754" max="9754" width="15.33203125" style="146" customWidth="1"/>
    <col min="9755" max="9755" width="2.6640625" style="146" customWidth="1"/>
    <col min="9756" max="9756" width="7" style="146" customWidth="1"/>
    <col min="9757" max="9985" width="9" style="146"/>
    <col min="9986" max="9993" width="11.6640625" style="146" customWidth="1"/>
    <col min="9994" max="9994" width="4.6640625" style="146" customWidth="1"/>
    <col min="9995" max="9996" width="6.6640625" style="146" customWidth="1"/>
    <col min="9997" max="9997" width="15.6640625" style="146" customWidth="1"/>
    <col min="9998" max="9998" width="18.46484375" style="146" customWidth="1"/>
    <col min="9999" max="9999" width="9.86328125" style="146" customWidth="1"/>
    <col min="10000" max="10002" width="10.33203125" style="146" customWidth="1"/>
    <col min="10003" max="10003" width="2" style="146" customWidth="1"/>
    <col min="10004" max="10004" width="6.1328125" style="146" customWidth="1"/>
    <col min="10005" max="10009" width="9" style="146"/>
    <col min="10010" max="10010" width="15.33203125" style="146" customWidth="1"/>
    <col min="10011" max="10011" width="2.6640625" style="146" customWidth="1"/>
    <col min="10012" max="10012" width="7" style="146" customWidth="1"/>
    <col min="10013" max="10241" width="9" style="146"/>
    <col min="10242" max="10249" width="11.6640625" style="146" customWidth="1"/>
    <col min="10250" max="10250" width="4.6640625" style="146" customWidth="1"/>
    <col min="10251" max="10252" width="6.6640625" style="146" customWidth="1"/>
    <col min="10253" max="10253" width="15.6640625" style="146" customWidth="1"/>
    <col min="10254" max="10254" width="18.46484375" style="146" customWidth="1"/>
    <col min="10255" max="10255" width="9.86328125" style="146" customWidth="1"/>
    <col min="10256" max="10258" width="10.33203125" style="146" customWidth="1"/>
    <col min="10259" max="10259" width="2" style="146" customWidth="1"/>
    <col min="10260" max="10260" width="6.1328125" style="146" customWidth="1"/>
    <col min="10261" max="10265" width="9" style="146"/>
    <col min="10266" max="10266" width="15.33203125" style="146" customWidth="1"/>
    <col min="10267" max="10267" width="2.6640625" style="146" customWidth="1"/>
    <col min="10268" max="10268" width="7" style="146" customWidth="1"/>
    <col min="10269" max="10497" width="9" style="146"/>
    <col min="10498" max="10505" width="11.6640625" style="146" customWidth="1"/>
    <col min="10506" max="10506" width="4.6640625" style="146" customWidth="1"/>
    <col min="10507" max="10508" width="6.6640625" style="146" customWidth="1"/>
    <col min="10509" max="10509" width="15.6640625" style="146" customWidth="1"/>
    <col min="10510" max="10510" width="18.46484375" style="146" customWidth="1"/>
    <col min="10511" max="10511" width="9.86328125" style="146" customWidth="1"/>
    <col min="10512" max="10514" width="10.33203125" style="146" customWidth="1"/>
    <col min="10515" max="10515" width="2" style="146" customWidth="1"/>
    <col min="10516" max="10516" width="6.1328125" style="146" customWidth="1"/>
    <col min="10517" max="10521" width="9" style="146"/>
    <col min="10522" max="10522" width="15.33203125" style="146" customWidth="1"/>
    <col min="10523" max="10523" width="2.6640625" style="146" customWidth="1"/>
    <col min="10524" max="10524" width="7" style="146" customWidth="1"/>
    <col min="10525" max="10753" width="9" style="146"/>
    <col min="10754" max="10761" width="11.6640625" style="146" customWidth="1"/>
    <col min="10762" max="10762" width="4.6640625" style="146" customWidth="1"/>
    <col min="10763" max="10764" width="6.6640625" style="146" customWidth="1"/>
    <col min="10765" max="10765" width="15.6640625" style="146" customWidth="1"/>
    <col min="10766" max="10766" width="18.46484375" style="146" customWidth="1"/>
    <col min="10767" max="10767" width="9.86328125" style="146" customWidth="1"/>
    <col min="10768" max="10770" width="10.33203125" style="146" customWidth="1"/>
    <col min="10771" max="10771" width="2" style="146" customWidth="1"/>
    <col min="10772" max="10772" width="6.1328125" style="146" customWidth="1"/>
    <col min="10773" max="10777" width="9" style="146"/>
    <col min="10778" max="10778" width="15.33203125" style="146" customWidth="1"/>
    <col min="10779" max="10779" width="2.6640625" style="146" customWidth="1"/>
    <col min="10780" max="10780" width="7" style="146" customWidth="1"/>
    <col min="10781" max="11009" width="9" style="146"/>
    <col min="11010" max="11017" width="11.6640625" style="146" customWidth="1"/>
    <col min="11018" max="11018" width="4.6640625" style="146" customWidth="1"/>
    <col min="11019" max="11020" width="6.6640625" style="146" customWidth="1"/>
    <col min="11021" max="11021" width="15.6640625" style="146" customWidth="1"/>
    <col min="11022" max="11022" width="18.46484375" style="146" customWidth="1"/>
    <col min="11023" max="11023" width="9.86328125" style="146" customWidth="1"/>
    <col min="11024" max="11026" width="10.33203125" style="146" customWidth="1"/>
    <col min="11027" max="11027" width="2" style="146" customWidth="1"/>
    <col min="11028" max="11028" width="6.1328125" style="146" customWidth="1"/>
    <col min="11029" max="11033" width="9" style="146"/>
    <col min="11034" max="11034" width="15.33203125" style="146" customWidth="1"/>
    <col min="11035" max="11035" width="2.6640625" style="146" customWidth="1"/>
    <col min="11036" max="11036" width="7" style="146" customWidth="1"/>
    <col min="11037" max="11265" width="9" style="146"/>
    <col min="11266" max="11273" width="11.6640625" style="146" customWidth="1"/>
    <col min="11274" max="11274" width="4.6640625" style="146" customWidth="1"/>
    <col min="11275" max="11276" width="6.6640625" style="146" customWidth="1"/>
    <col min="11277" max="11277" width="15.6640625" style="146" customWidth="1"/>
    <col min="11278" max="11278" width="18.46484375" style="146" customWidth="1"/>
    <col min="11279" max="11279" width="9.86328125" style="146" customWidth="1"/>
    <col min="11280" max="11282" width="10.33203125" style="146" customWidth="1"/>
    <col min="11283" max="11283" width="2" style="146" customWidth="1"/>
    <col min="11284" max="11284" width="6.1328125" style="146" customWidth="1"/>
    <col min="11285" max="11289" width="9" style="146"/>
    <col min="11290" max="11290" width="15.33203125" style="146" customWidth="1"/>
    <col min="11291" max="11291" width="2.6640625" style="146" customWidth="1"/>
    <col min="11292" max="11292" width="7" style="146" customWidth="1"/>
    <col min="11293" max="11521" width="9" style="146"/>
    <col min="11522" max="11529" width="11.6640625" style="146" customWidth="1"/>
    <col min="11530" max="11530" width="4.6640625" style="146" customWidth="1"/>
    <col min="11531" max="11532" width="6.6640625" style="146" customWidth="1"/>
    <col min="11533" max="11533" width="15.6640625" style="146" customWidth="1"/>
    <col min="11534" max="11534" width="18.46484375" style="146" customWidth="1"/>
    <col min="11535" max="11535" width="9.86328125" style="146" customWidth="1"/>
    <col min="11536" max="11538" width="10.33203125" style="146" customWidth="1"/>
    <col min="11539" max="11539" width="2" style="146" customWidth="1"/>
    <col min="11540" max="11540" width="6.1328125" style="146" customWidth="1"/>
    <col min="11541" max="11545" width="9" style="146"/>
    <col min="11546" max="11546" width="15.33203125" style="146" customWidth="1"/>
    <col min="11547" max="11547" width="2.6640625" style="146" customWidth="1"/>
    <col min="11548" max="11548" width="7" style="146" customWidth="1"/>
    <col min="11549" max="11777" width="9" style="146"/>
    <col min="11778" max="11785" width="11.6640625" style="146" customWidth="1"/>
    <col min="11786" max="11786" width="4.6640625" style="146" customWidth="1"/>
    <col min="11787" max="11788" width="6.6640625" style="146" customWidth="1"/>
    <col min="11789" max="11789" width="15.6640625" style="146" customWidth="1"/>
    <col min="11790" max="11790" width="18.46484375" style="146" customWidth="1"/>
    <col min="11791" max="11791" width="9.86328125" style="146" customWidth="1"/>
    <col min="11792" max="11794" width="10.33203125" style="146" customWidth="1"/>
    <col min="11795" max="11795" width="2" style="146" customWidth="1"/>
    <col min="11796" max="11796" width="6.1328125" style="146" customWidth="1"/>
    <col min="11797" max="11801" width="9" style="146"/>
    <col min="11802" max="11802" width="15.33203125" style="146" customWidth="1"/>
    <col min="11803" max="11803" width="2.6640625" style="146" customWidth="1"/>
    <col min="11804" max="11804" width="7" style="146" customWidth="1"/>
    <col min="11805" max="12033" width="9" style="146"/>
    <col min="12034" max="12041" width="11.6640625" style="146" customWidth="1"/>
    <col min="12042" max="12042" width="4.6640625" style="146" customWidth="1"/>
    <col min="12043" max="12044" width="6.6640625" style="146" customWidth="1"/>
    <col min="12045" max="12045" width="15.6640625" style="146" customWidth="1"/>
    <col min="12046" max="12046" width="18.46484375" style="146" customWidth="1"/>
    <col min="12047" max="12047" width="9.86328125" style="146" customWidth="1"/>
    <col min="12048" max="12050" width="10.33203125" style="146" customWidth="1"/>
    <col min="12051" max="12051" width="2" style="146" customWidth="1"/>
    <col min="12052" max="12052" width="6.1328125" style="146" customWidth="1"/>
    <col min="12053" max="12057" width="9" style="146"/>
    <col min="12058" max="12058" width="15.33203125" style="146" customWidth="1"/>
    <col min="12059" max="12059" width="2.6640625" style="146" customWidth="1"/>
    <col min="12060" max="12060" width="7" style="146" customWidth="1"/>
    <col min="12061" max="12289" width="9" style="146"/>
    <col min="12290" max="12297" width="11.6640625" style="146" customWidth="1"/>
    <col min="12298" max="12298" width="4.6640625" style="146" customWidth="1"/>
    <col min="12299" max="12300" width="6.6640625" style="146" customWidth="1"/>
    <col min="12301" max="12301" width="15.6640625" style="146" customWidth="1"/>
    <col min="12302" max="12302" width="18.46484375" style="146" customWidth="1"/>
    <col min="12303" max="12303" width="9.86328125" style="146" customWidth="1"/>
    <col min="12304" max="12306" width="10.33203125" style="146" customWidth="1"/>
    <col min="12307" max="12307" width="2" style="146" customWidth="1"/>
    <col min="12308" max="12308" width="6.1328125" style="146" customWidth="1"/>
    <col min="12309" max="12313" width="9" style="146"/>
    <col min="12314" max="12314" width="15.33203125" style="146" customWidth="1"/>
    <col min="12315" max="12315" width="2.6640625" style="146" customWidth="1"/>
    <col min="12316" max="12316" width="7" style="146" customWidth="1"/>
    <col min="12317" max="12545" width="9" style="146"/>
    <col min="12546" max="12553" width="11.6640625" style="146" customWidth="1"/>
    <col min="12554" max="12554" width="4.6640625" style="146" customWidth="1"/>
    <col min="12555" max="12556" width="6.6640625" style="146" customWidth="1"/>
    <col min="12557" max="12557" width="15.6640625" style="146" customWidth="1"/>
    <col min="12558" max="12558" width="18.46484375" style="146" customWidth="1"/>
    <col min="12559" max="12559" width="9.86328125" style="146" customWidth="1"/>
    <col min="12560" max="12562" width="10.33203125" style="146" customWidth="1"/>
    <col min="12563" max="12563" width="2" style="146" customWidth="1"/>
    <col min="12564" max="12564" width="6.1328125" style="146" customWidth="1"/>
    <col min="12565" max="12569" width="9" style="146"/>
    <col min="12570" max="12570" width="15.33203125" style="146" customWidth="1"/>
    <col min="12571" max="12571" width="2.6640625" style="146" customWidth="1"/>
    <col min="12572" max="12572" width="7" style="146" customWidth="1"/>
    <col min="12573" max="12801" width="9" style="146"/>
    <col min="12802" max="12809" width="11.6640625" style="146" customWidth="1"/>
    <col min="12810" max="12810" width="4.6640625" style="146" customWidth="1"/>
    <col min="12811" max="12812" width="6.6640625" style="146" customWidth="1"/>
    <col min="12813" max="12813" width="15.6640625" style="146" customWidth="1"/>
    <col min="12814" max="12814" width="18.46484375" style="146" customWidth="1"/>
    <col min="12815" max="12815" width="9.86328125" style="146" customWidth="1"/>
    <col min="12816" max="12818" width="10.33203125" style="146" customWidth="1"/>
    <col min="12819" max="12819" width="2" style="146" customWidth="1"/>
    <col min="12820" max="12820" width="6.1328125" style="146" customWidth="1"/>
    <col min="12821" max="12825" width="9" style="146"/>
    <col min="12826" max="12826" width="15.33203125" style="146" customWidth="1"/>
    <col min="12827" max="12827" width="2.6640625" style="146" customWidth="1"/>
    <col min="12828" max="12828" width="7" style="146" customWidth="1"/>
    <col min="12829" max="13057" width="9" style="146"/>
    <col min="13058" max="13065" width="11.6640625" style="146" customWidth="1"/>
    <col min="13066" max="13066" width="4.6640625" style="146" customWidth="1"/>
    <col min="13067" max="13068" width="6.6640625" style="146" customWidth="1"/>
    <col min="13069" max="13069" width="15.6640625" style="146" customWidth="1"/>
    <col min="13070" max="13070" width="18.46484375" style="146" customWidth="1"/>
    <col min="13071" max="13071" width="9.86328125" style="146" customWidth="1"/>
    <col min="13072" max="13074" width="10.33203125" style="146" customWidth="1"/>
    <col min="13075" max="13075" width="2" style="146" customWidth="1"/>
    <col min="13076" max="13076" width="6.1328125" style="146" customWidth="1"/>
    <col min="13077" max="13081" width="9" style="146"/>
    <col min="13082" max="13082" width="15.33203125" style="146" customWidth="1"/>
    <col min="13083" max="13083" width="2.6640625" style="146" customWidth="1"/>
    <col min="13084" max="13084" width="7" style="146" customWidth="1"/>
    <col min="13085" max="13313" width="9" style="146"/>
    <col min="13314" max="13321" width="11.6640625" style="146" customWidth="1"/>
    <col min="13322" max="13322" width="4.6640625" style="146" customWidth="1"/>
    <col min="13323" max="13324" width="6.6640625" style="146" customWidth="1"/>
    <col min="13325" max="13325" width="15.6640625" style="146" customWidth="1"/>
    <col min="13326" max="13326" width="18.46484375" style="146" customWidth="1"/>
    <col min="13327" max="13327" width="9.86328125" style="146" customWidth="1"/>
    <col min="13328" max="13330" width="10.33203125" style="146" customWidth="1"/>
    <col min="13331" max="13331" width="2" style="146" customWidth="1"/>
    <col min="13332" max="13332" width="6.1328125" style="146" customWidth="1"/>
    <col min="13333" max="13337" width="9" style="146"/>
    <col min="13338" max="13338" width="15.33203125" style="146" customWidth="1"/>
    <col min="13339" max="13339" width="2.6640625" style="146" customWidth="1"/>
    <col min="13340" max="13340" width="7" style="146" customWidth="1"/>
    <col min="13341" max="13569" width="9" style="146"/>
    <col min="13570" max="13577" width="11.6640625" style="146" customWidth="1"/>
    <col min="13578" max="13578" width="4.6640625" style="146" customWidth="1"/>
    <col min="13579" max="13580" width="6.6640625" style="146" customWidth="1"/>
    <col min="13581" max="13581" width="15.6640625" style="146" customWidth="1"/>
    <col min="13582" max="13582" width="18.46484375" style="146" customWidth="1"/>
    <col min="13583" max="13583" width="9.86328125" style="146" customWidth="1"/>
    <col min="13584" max="13586" width="10.33203125" style="146" customWidth="1"/>
    <col min="13587" max="13587" width="2" style="146" customWidth="1"/>
    <col min="13588" max="13588" width="6.1328125" style="146" customWidth="1"/>
    <col min="13589" max="13593" width="9" style="146"/>
    <col min="13594" max="13594" width="15.33203125" style="146" customWidth="1"/>
    <col min="13595" max="13595" width="2.6640625" style="146" customWidth="1"/>
    <col min="13596" max="13596" width="7" style="146" customWidth="1"/>
    <col min="13597" max="13825" width="9" style="146"/>
    <col min="13826" max="13833" width="11.6640625" style="146" customWidth="1"/>
    <col min="13834" max="13834" width="4.6640625" style="146" customWidth="1"/>
    <col min="13835" max="13836" width="6.6640625" style="146" customWidth="1"/>
    <col min="13837" max="13837" width="15.6640625" style="146" customWidth="1"/>
    <col min="13838" max="13838" width="18.46484375" style="146" customWidth="1"/>
    <col min="13839" max="13839" width="9.86328125" style="146" customWidth="1"/>
    <col min="13840" max="13842" width="10.33203125" style="146" customWidth="1"/>
    <col min="13843" max="13843" width="2" style="146" customWidth="1"/>
    <col min="13844" max="13844" width="6.1328125" style="146" customWidth="1"/>
    <col min="13845" max="13849" width="9" style="146"/>
    <col min="13850" max="13850" width="15.33203125" style="146" customWidth="1"/>
    <col min="13851" max="13851" width="2.6640625" style="146" customWidth="1"/>
    <col min="13852" max="13852" width="7" style="146" customWidth="1"/>
    <col min="13853" max="14081" width="9" style="146"/>
    <col min="14082" max="14089" width="11.6640625" style="146" customWidth="1"/>
    <col min="14090" max="14090" width="4.6640625" style="146" customWidth="1"/>
    <col min="14091" max="14092" width="6.6640625" style="146" customWidth="1"/>
    <col min="14093" max="14093" width="15.6640625" style="146" customWidth="1"/>
    <col min="14094" max="14094" width="18.46484375" style="146" customWidth="1"/>
    <col min="14095" max="14095" width="9.86328125" style="146" customWidth="1"/>
    <col min="14096" max="14098" width="10.33203125" style="146" customWidth="1"/>
    <col min="14099" max="14099" width="2" style="146" customWidth="1"/>
    <col min="14100" max="14100" width="6.1328125" style="146" customWidth="1"/>
    <col min="14101" max="14105" width="9" style="146"/>
    <col min="14106" max="14106" width="15.33203125" style="146" customWidth="1"/>
    <col min="14107" max="14107" width="2.6640625" style="146" customWidth="1"/>
    <col min="14108" max="14108" width="7" style="146" customWidth="1"/>
    <col min="14109" max="14337" width="9" style="146"/>
    <col min="14338" max="14345" width="11.6640625" style="146" customWidth="1"/>
    <col min="14346" max="14346" width="4.6640625" style="146" customWidth="1"/>
    <col min="14347" max="14348" width="6.6640625" style="146" customWidth="1"/>
    <col min="14349" max="14349" width="15.6640625" style="146" customWidth="1"/>
    <col min="14350" max="14350" width="18.46484375" style="146" customWidth="1"/>
    <col min="14351" max="14351" width="9.86328125" style="146" customWidth="1"/>
    <col min="14352" max="14354" width="10.33203125" style="146" customWidth="1"/>
    <col min="14355" max="14355" width="2" style="146" customWidth="1"/>
    <col min="14356" max="14356" width="6.1328125" style="146" customWidth="1"/>
    <col min="14357" max="14361" width="9" style="146"/>
    <col min="14362" max="14362" width="15.33203125" style="146" customWidth="1"/>
    <col min="14363" max="14363" width="2.6640625" style="146" customWidth="1"/>
    <col min="14364" max="14364" width="7" style="146" customWidth="1"/>
    <col min="14365" max="14593" width="9" style="146"/>
    <col min="14594" max="14601" width="11.6640625" style="146" customWidth="1"/>
    <col min="14602" max="14602" width="4.6640625" style="146" customWidth="1"/>
    <col min="14603" max="14604" width="6.6640625" style="146" customWidth="1"/>
    <col min="14605" max="14605" width="15.6640625" style="146" customWidth="1"/>
    <col min="14606" max="14606" width="18.46484375" style="146" customWidth="1"/>
    <col min="14607" max="14607" width="9.86328125" style="146" customWidth="1"/>
    <col min="14608" max="14610" width="10.33203125" style="146" customWidth="1"/>
    <col min="14611" max="14611" width="2" style="146" customWidth="1"/>
    <col min="14612" max="14612" width="6.1328125" style="146" customWidth="1"/>
    <col min="14613" max="14617" width="9" style="146"/>
    <col min="14618" max="14618" width="15.33203125" style="146" customWidth="1"/>
    <col min="14619" max="14619" width="2.6640625" style="146" customWidth="1"/>
    <col min="14620" max="14620" width="7" style="146" customWidth="1"/>
    <col min="14621" max="14849" width="9" style="146"/>
    <col min="14850" max="14857" width="11.6640625" style="146" customWidth="1"/>
    <col min="14858" max="14858" width="4.6640625" style="146" customWidth="1"/>
    <col min="14859" max="14860" width="6.6640625" style="146" customWidth="1"/>
    <col min="14861" max="14861" width="15.6640625" style="146" customWidth="1"/>
    <col min="14862" max="14862" width="18.46484375" style="146" customWidth="1"/>
    <col min="14863" max="14863" width="9.86328125" style="146" customWidth="1"/>
    <col min="14864" max="14866" width="10.33203125" style="146" customWidth="1"/>
    <col min="14867" max="14867" width="2" style="146" customWidth="1"/>
    <col min="14868" max="14868" width="6.1328125" style="146" customWidth="1"/>
    <col min="14869" max="14873" width="9" style="146"/>
    <col min="14874" max="14874" width="15.33203125" style="146" customWidth="1"/>
    <col min="14875" max="14875" width="2.6640625" style="146" customWidth="1"/>
    <col min="14876" max="14876" width="7" style="146" customWidth="1"/>
    <col min="14877" max="15105" width="9" style="146"/>
    <col min="15106" max="15113" width="11.6640625" style="146" customWidth="1"/>
    <col min="15114" max="15114" width="4.6640625" style="146" customWidth="1"/>
    <col min="15115" max="15116" width="6.6640625" style="146" customWidth="1"/>
    <col min="15117" max="15117" width="15.6640625" style="146" customWidth="1"/>
    <col min="15118" max="15118" width="18.46484375" style="146" customWidth="1"/>
    <col min="15119" max="15119" width="9.86328125" style="146" customWidth="1"/>
    <col min="15120" max="15122" width="10.33203125" style="146" customWidth="1"/>
    <col min="15123" max="15123" width="2" style="146" customWidth="1"/>
    <col min="15124" max="15124" width="6.1328125" style="146" customWidth="1"/>
    <col min="15125" max="15129" width="9" style="146"/>
    <col min="15130" max="15130" width="15.33203125" style="146" customWidth="1"/>
    <col min="15131" max="15131" width="2.6640625" style="146" customWidth="1"/>
    <col min="15132" max="15132" width="7" style="146" customWidth="1"/>
    <col min="15133" max="15361" width="9" style="146"/>
    <col min="15362" max="15369" width="11.6640625" style="146" customWidth="1"/>
    <col min="15370" max="15370" width="4.6640625" style="146" customWidth="1"/>
    <col min="15371" max="15372" width="6.6640625" style="146" customWidth="1"/>
    <col min="15373" max="15373" width="15.6640625" style="146" customWidth="1"/>
    <col min="15374" max="15374" width="18.46484375" style="146" customWidth="1"/>
    <col min="15375" max="15375" width="9.86328125" style="146" customWidth="1"/>
    <col min="15376" max="15378" width="10.33203125" style="146" customWidth="1"/>
    <col min="15379" max="15379" width="2" style="146" customWidth="1"/>
    <col min="15380" max="15380" width="6.1328125" style="146" customWidth="1"/>
    <col min="15381" max="15385" width="9" style="146"/>
    <col min="15386" max="15386" width="15.33203125" style="146" customWidth="1"/>
    <col min="15387" max="15387" width="2.6640625" style="146" customWidth="1"/>
    <col min="15388" max="15388" width="7" style="146" customWidth="1"/>
    <col min="15389" max="15617" width="9" style="146"/>
    <col min="15618" max="15625" width="11.6640625" style="146" customWidth="1"/>
    <col min="15626" max="15626" width="4.6640625" style="146" customWidth="1"/>
    <col min="15627" max="15628" width="6.6640625" style="146" customWidth="1"/>
    <col min="15629" max="15629" width="15.6640625" style="146" customWidth="1"/>
    <col min="15630" max="15630" width="18.46484375" style="146" customWidth="1"/>
    <col min="15631" max="15631" width="9.86328125" style="146" customWidth="1"/>
    <col min="15632" max="15634" width="10.33203125" style="146" customWidth="1"/>
    <col min="15635" max="15635" width="2" style="146" customWidth="1"/>
    <col min="15636" max="15636" width="6.1328125" style="146" customWidth="1"/>
    <col min="15637" max="15641" width="9" style="146"/>
    <col min="15642" max="15642" width="15.33203125" style="146" customWidth="1"/>
    <col min="15643" max="15643" width="2.6640625" style="146" customWidth="1"/>
    <col min="15644" max="15644" width="7" style="146" customWidth="1"/>
    <col min="15645" max="15873" width="9" style="146"/>
    <col min="15874" max="15881" width="11.6640625" style="146" customWidth="1"/>
    <col min="15882" max="15882" width="4.6640625" style="146" customWidth="1"/>
    <col min="15883" max="15884" width="6.6640625" style="146" customWidth="1"/>
    <col min="15885" max="15885" width="15.6640625" style="146" customWidth="1"/>
    <col min="15886" max="15886" width="18.46484375" style="146" customWidth="1"/>
    <col min="15887" max="15887" width="9.86328125" style="146" customWidth="1"/>
    <col min="15888" max="15890" width="10.33203125" style="146" customWidth="1"/>
    <col min="15891" max="15891" width="2" style="146" customWidth="1"/>
    <col min="15892" max="15892" width="6.1328125" style="146" customWidth="1"/>
    <col min="15893" max="15897" width="9" style="146"/>
    <col min="15898" max="15898" width="15.33203125" style="146" customWidth="1"/>
    <col min="15899" max="15899" width="2.6640625" style="146" customWidth="1"/>
    <col min="15900" max="15900" width="7" style="146" customWidth="1"/>
    <col min="15901" max="16129" width="9" style="146"/>
    <col min="16130" max="16137" width="11.6640625" style="146" customWidth="1"/>
    <col min="16138" max="16138" width="4.6640625" style="146" customWidth="1"/>
    <col min="16139" max="16140" width="6.6640625" style="146" customWidth="1"/>
    <col min="16141" max="16141" width="15.6640625" style="146" customWidth="1"/>
    <col min="16142" max="16142" width="18.46484375" style="146" customWidth="1"/>
    <col min="16143" max="16143" width="9.86328125" style="146" customWidth="1"/>
    <col min="16144" max="16146" width="10.33203125" style="146" customWidth="1"/>
    <col min="16147" max="16147" width="2" style="146" customWidth="1"/>
    <col min="16148" max="16148" width="6.1328125" style="146" customWidth="1"/>
    <col min="16149" max="16153" width="9" style="146"/>
    <col min="16154" max="16154" width="15.33203125" style="146" customWidth="1"/>
    <col min="16155" max="16155" width="2.6640625" style="146" customWidth="1"/>
    <col min="16156" max="16156" width="7" style="146" customWidth="1"/>
    <col min="16157" max="16384" width="9" style="146"/>
  </cols>
  <sheetData>
    <row r="1" spans="1:35" ht="45" customHeight="1">
      <c r="A1" s="517" t="s">
        <v>280</v>
      </c>
      <c r="B1" s="518" t="s">
        <v>38</v>
      </c>
      <c r="C1" s="518" t="str">
        <f>'List of inspection '!S19</f>
        <v>Phnom Penh Cambodia Temple</v>
      </c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690"/>
      <c r="Q1" s="690"/>
      <c r="R1" s="691"/>
      <c r="S1" s="157"/>
      <c r="T1" s="157"/>
    </row>
    <row r="2" spans="1:35" ht="17.100000000000001" customHeight="1">
      <c r="A2" s="653"/>
      <c r="B2" s="654"/>
      <c r="C2" s="654"/>
      <c r="D2" s="654"/>
      <c r="E2" s="654"/>
      <c r="F2" s="654"/>
      <c r="G2" s="654"/>
      <c r="H2" s="654"/>
      <c r="I2" s="655"/>
      <c r="J2" s="158"/>
      <c r="K2" s="155" t="s">
        <v>181</v>
      </c>
      <c r="L2" s="159"/>
      <c r="M2" s="159"/>
      <c r="N2" s="159"/>
      <c r="O2" s="159"/>
      <c r="P2" s="156"/>
      <c r="Q2" s="155" t="s">
        <v>115</v>
      </c>
      <c r="R2" s="156"/>
      <c r="S2" s="148"/>
      <c r="T2" s="148"/>
      <c r="V2" s="147" t="s">
        <v>35</v>
      </c>
      <c r="W2" s="147" t="s">
        <v>36</v>
      </c>
      <c r="X2" s="147"/>
      <c r="Y2" s="147"/>
      <c r="Z2" s="147"/>
      <c r="AA2" s="147"/>
      <c r="AB2" s="147"/>
      <c r="AC2" s="147"/>
    </row>
    <row r="3" spans="1:35" ht="17.100000000000001" customHeight="1">
      <c r="A3" s="228" t="s">
        <v>41</v>
      </c>
      <c r="B3" s="438" t="s">
        <v>38</v>
      </c>
      <c r="C3" s="438"/>
      <c r="D3" s="438"/>
      <c r="E3" s="438"/>
      <c r="F3" s="438"/>
      <c r="G3" s="439" t="s">
        <v>262</v>
      </c>
      <c r="H3" s="438"/>
      <c r="I3" s="229"/>
      <c r="J3" s="158"/>
      <c r="K3" s="155" t="s">
        <v>67</v>
      </c>
      <c r="L3" s="159"/>
      <c r="M3" s="159"/>
      <c r="N3" s="159"/>
      <c r="O3" s="159"/>
      <c r="P3" s="156"/>
      <c r="Q3" s="155" t="s">
        <v>116</v>
      </c>
      <c r="R3" s="156"/>
      <c r="S3" s="148"/>
      <c r="T3" s="148"/>
      <c r="V3" s="147"/>
      <c r="W3" s="147" t="s">
        <v>37</v>
      </c>
      <c r="X3" s="147"/>
      <c r="Y3" s="147"/>
      <c r="Z3" s="147"/>
      <c r="AA3" s="147"/>
      <c r="AB3" s="147"/>
      <c r="AC3" s="147"/>
    </row>
    <row r="4" spans="1:35" ht="17.100000000000001" customHeight="1">
      <c r="A4" s="653" t="str">
        <f>"STANDARD TEST METHOD FOR DENSITY OF "&amp;A38 &amp; " IN PLACE BY THE SAND -CONE METHOD"</f>
        <v>STANDARD TEST METHOD FOR DENSITY OF SOIL IN PLACE BY THE SAND -CONE METHOD</v>
      </c>
      <c r="B4" s="654"/>
      <c r="C4" s="654"/>
      <c r="D4" s="654"/>
      <c r="E4" s="654"/>
      <c r="F4" s="654"/>
      <c r="G4" s="654"/>
      <c r="H4" s="654"/>
      <c r="I4" s="655"/>
      <c r="J4" s="158"/>
      <c r="K4" s="155" t="s">
        <v>261</v>
      </c>
      <c r="L4" s="159"/>
      <c r="M4" s="159"/>
      <c r="N4" s="159"/>
      <c r="O4" s="159"/>
      <c r="P4" s="156"/>
      <c r="Q4" s="155" t="s">
        <v>71</v>
      </c>
      <c r="R4" s="156"/>
      <c r="S4" s="148"/>
      <c r="T4" s="148"/>
    </row>
    <row r="5" spans="1:35" ht="17.100000000000001" customHeight="1">
      <c r="A5" s="692" t="s">
        <v>117</v>
      </c>
      <c r="B5" s="693"/>
      <c r="C5" s="693"/>
      <c r="D5" s="693"/>
      <c r="E5" s="693"/>
      <c r="F5" s="693"/>
      <c r="G5" s="693"/>
      <c r="H5" s="693"/>
      <c r="I5" s="694"/>
      <c r="J5" s="158"/>
      <c r="K5" s="155" t="s">
        <v>73</v>
      </c>
      <c r="L5" s="159"/>
      <c r="M5" s="159"/>
      <c r="N5" s="159"/>
      <c r="O5" s="159"/>
      <c r="P5" s="156"/>
      <c r="Q5" s="522">
        <f ca="1">TODAY()</f>
        <v>45443</v>
      </c>
      <c r="R5" s="236"/>
      <c r="S5" s="148"/>
      <c r="T5" s="148"/>
    </row>
    <row r="6" spans="1:35" ht="17.100000000000001" customHeight="1">
      <c r="A6" s="197"/>
      <c r="B6" s="198"/>
      <c r="C6" s="198"/>
      <c r="D6" s="198"/>
      <c r="E6" s="198"/>
      <c r="F6" s="198"/>
      <c r="G6" s="198"/>
      <c r="H6" s="198"/>
      <c r="I6" s="199"/>
      <c r="J6" s="158"/>
      <c r="K6" s="155" t="s">
        <v>118</v>
      </c>
      <c r="L6" s="159"/>
      <c r="M6" s="159"/>
      <c r="N6" s="159"/>
      <c r="O6" s="159"/>
      <c r="P6" s="156"/>
      <c r="Q6" s="539">
        <f>(1.8+1.8+1.85)/3</f>
        <v>1.8166666666666667</v>
      </c>
      <c r="R6" s="237" t="s">
        <v>279</v>
      </c>
      <c r="S6" s="148"/>
      <c r="T6" s="148"/>
    </row>
    <row r="7" spans="1:35" ht="17.100000000000001" customHeight="1">
      <c r="A7" s="200"/>
      <c r="B7" s="201"/>
      <c r="C7" s="201"/>
      <c r="D7" s="201"/>
      <c r="E7" s="201"/>
      <c r="F7" s="201"/>
      <c r="G7" s="201"/>
      <c r="H7" s="201"/>
      <c r="I7" s="202"/>
      <c r="J7" s="158"/>
      <c r="K7" s="162" t="s">
        <v>76</v>
      </c>
      <c r="L7" s="163"/>
      <c r="M7" s="163"/>
      <c r="N7" s="163"/>
      <c r="O7" s="163"/>
      <c r="P7" s="163"/>
      <c r="Q7" s="521">
        <f>(6.1+9.14+8.11)/3</f>
        <v>7.7833333333333341</v>
      </c>
      <c r="R7" s="520" t="s">
        <v>43</v>
      </c>
      <c r="S7" s="148"/>
      <c r="T7" s="148"/>
      <c r="V7" s="146" t="s">
        <v>75</v>
      </c>
    </row>
    <row r="8" spans="1:35" ht="17.100000000000001" customHeight="1">
      <c r="A8" s="200"/>
      <c r="B8" s="201"/>
      <c r="C8" s="201"/>
      <c r="D8" s="201"/>
      <c r="E8" s="201"/>
      <c r="F8" s="201"/>
      <c r="G8" s="201"/>
      <c r="H8" s="201"/>
      <c r="I8" s="202"/>
      <c r="J8" s="158"/>
      <c r="K8" s="164" t="s">
        <v>78</v>
      </c>
      <c r="L8" s="165"/>
      <c r="M8" s="165"/>
      <c r="N8" s="165"/>
      <c r="O8" s="165"/>
      <c r="P8" s="165"/>
      <c r="Q8" s="437"/>
      <c r="R8" s="519"/>
      <c r="S8" s="148"/>
      <c r="T8" s="148"/>
      <c r="V8" s="146" t="s">
        <v>77</v>
      </c>
    </row>
    <row r="9" spans="1:35">
      <c r="A9" s="200"/>
      <c r="B9" s="201"/>
      <c r="C9" s="201"/>
      <c r="D9" s="201"/>
      <c r="E9" s="201"/>
      <c r="F9" s="201"/>
      <c r="G9" s="201"/>
      <c r="H9" s="201"/>
      <c r="I9" s="202"/>
      <c r="J9" s="158"/>
      <c r="K9" s="158"/>
      <c r="L9" s="158"/>
      <c r="M9" s="158"/>
      <c r="N9" s="158"/>
      <c r="O9" s="158"/>
      <c r="P9" s="158"/>
      <c r="Q9" s="158"/>
      <c r="R9" s="238"/>
      <c r="S9" s="148"/>
      <c r="T9" s="148"/>
    </row>
    <row r="10" spans="1:35" ht="20.100000000000001" customHeight="1">
      <c r="A10" s="200"/>
      <c r="B10" s="201"/>
      <c r="C10" s="201"/>
      <c r="D10" s="201"/>
      <c r="E10" s="201"/>
      <c r="F10" s="201"/>
      <c r="G10" s="201"/>
      <c r="H10" s="201"/>
      <c r="I10" s="202"/>
      <c r="J10" s="158"/>
      <c r="K10" s="149" t="s">
        <v>79</v>
      </c>
      <c r="L10" s="662" t="s">
        <v>80</v>
      </c>
      <c r="M10" s="684"/>
      <c r="N10" s="663"/>
      <c r="O10" s="149" t="s">
        <v>81</v>
      </c>
      <c r="P10" s="166" t="s">
        <v>82</v>
      </c>
      <c r="Q10" s="166" t="s">
        <v>83</v>
      </c>
      <c r="R10" s="166" t="s">
        <v>84</v>
      </c>
      <c r="S10" s="148"/>
      <c r="T10" s="148"/>
    </row>
    <row r="11" spans="1:35" ht="20.100000000000001" customHeight="1">
      <c r="A11" s="200"/>
      <c r="B11" s="201"/>
      <c r="C11" s="201"/>
      <c r="D11" s="201"/>
      <c r="E11" s="201"/>
      <c r="F11" s="201"/>
      <c r="G11" s="201"/>
      <c r="H11" s="201"/>
      <c r="I11" s="202"/>
      <c r="J11" s="158"/>
      <c r="K11" s="149">
        <v>1</v>
      </c>
      <c r="L11" s="685" t="s">
        <v>224</v>
      </c>
      <c r="M11" s="155" t="s">
        <v>119</v>
      </c>
      <c r="N11" s="156"/>
      <c r="O11" s="149" t="s">
        <v>85</v>
      </c>
      <c r="P11" s="150">
        <v>2126</v>
      </c>
      <c r="Q11" s="150">
        <v>2364</v>
      </c>
      <c r="R11" s="150"/>
      <c r="S11" s="148"/>
      <c r="T11" s="148" t="s">
        <v>120</v>
      </c>
      <c r="V11" s="146" t="s">
        <v>121</v>
      </c>
    </row>
    <row r="12" spans="1:35" ht="20.100000000000001" customHeight="1">
      <c r="A12" s="200"/>
      <c r="B12" s="201"/>
      <c r="C12" s="201"/>
      <c r="D12" s="201"/>
      <c r="E12" s="201"/>
      <c r="F12" s="201"/>
      <c r="G12" s="201"/>
      <c r="H12" s="201"/>
      <c r="I12" s="202"/>
      <c r="J12" s="158"/>
      <c r="K12" s="149">
        <v>2</v>
      </c>
      <c r="L12" s="686"/>
      <c r="M12" s="155" t="s">
        <v>122</v>
      </c>
      <c r="N12" s="156"/>
      <c r="O12" s="149" t="s">
        <v>85</v>
      </c>
      <c r="P12" s="150">
        <v>158</v>
      </c>
      <c r="Q12" s="150">
        <v>158</v>
      </c>
      <c r="R12" s="150"/>
      <c r="S12" s="148"/>
      <c r="T12" s="148"/>
      <c r="V12" s="146" t="s">
        <v>123</v>
      </c>
    </row>
    <row r="13" spans="1:35" ht="20.100000000000001" customHeight="1">
      <c r="A13" s="200"/>
      <c r="B13" s="201"/>
      <c r="C13" s="201"/>
      <c r="D13" s="201"/>
      <c r="E13" s="201"/>
      <c r="F13" s="201"/>
      <c r="G13" s="201"/>
      <c r="H13" s="201"/>
      <c r="I13" s="202"/>
      <c r="J13" s="158"/>
      <c r="K13" s="149">
        <v>3</v>
      </c>
      <c r="L13" s="686"/>
      <c r="M13" s="167" t="s">
        <v>222</v>
      </c>
      <c r="N13" s="168"/>
      <c r="O13" s="169" t="s">
        <v>85</v>
      </c>
      <c r="P13" s="337">
        <f>P11-P12</f>
        <v>1968</v>
      </c>
      <c r="Q13" s="337">
        <f>Q11-Q12</f>
        <v>2206</v>
      </c>
      <c r="R13" s="170"/>
      <c r="S13" s="148"/>
      <c r="T13" s="148"/>
      <c r="V13" s="146" t="s">
        <v>124</v>
      </c>
    </row>
    <row r="14" spans="1:35" ht="20.100000000000001" customHeight="1">
      <c r="A14" s="200"/>
      <c r="B14" s="201"/>
      <c r="C14" s="201"/>
      <c r="D14" s="201"/>
      <c r="E14" s="201"/>
      <c r="F14" s="201"/>
      <c r="G14" s="201"/>
      <c r="H14" s="201"/>
      <c r="I14" s="202"/>
      <c r="J14" s="158"/>
      <c r="K14" s="149">
        <v>4</v>
      </c>
      <c r="L14" s="687"/>
      <c r="M14" s="167" t="s">
        <v>225</v>
      </c>
      <c r="N14" s="341"/>
      <c r="O14" s="342" t="s">
        <v>85</v>
      </c>
      <c r="P14" s="343">
        <f>(100*P13)/(P26+100)</f>
        <v>1812.2132471728594</v>
      </c>
      <c r="Q14" s="343">
        <f>(100*Q13)/(Q26+100)</f>
        <v>2025.9904000000001</v>
      </c>
      <c r="R14" s="170"/>
      <c r="S14" s="148"/>
      <c r="T14" s="148"/>
      <c r="V14" s="344" t="s">
        <v>227</v>
      </c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344"/>
    </row>
    <row r="15" spans="1:35" ht="20.100000000000001" customHeight="1">
      <c r="A15" s="200"/>
      <c r="B15" s="201"/>
      <c r="C15" s="212"/>
      <c r="D15" s="212"/>
      <c r="E15" s="212"/>
      <c r="F15" s="212"/>
      <c r="G15" s="212"/>
      <c r="H15" s="212"/>
      <c r="I15" s="215"/>
      <c r="J15" s="212"/>
      <c r="K15" s="149">
        <v>5</v>
      </c>
      <c r="L15" s="685" t="s">
        <v>125</v>
      </c>
      <c r="M15" s="213" t="s">
        <v>126</v>
      </c>
      <c r="N15" s="230"/>
      <c r="O15" s="231" t="s">
        <v>85</v>
      </c>
      <c r="P15" s="232">
        <v>10460</v>
      </c>
      <c r="Q15" s="174">
        <v>10346</v>
      </c>
      <c r="R15" s="174"/>
      <c r="S15" s="148"/>
      <c r="T15" s="148" t="s">
        <v>127</v>
      </c>
      <c r="U15" s="146" t="s">
        <v>128</v>
      </c>
      <c r="V15" s="146" t="s">
        <v>129</v>
      </c>
      <c r="AB15" s="146" t="s">
        <v>130</v>
      </c>
    </row>
    <row r="16" spans="1:35" ht="20.100000000000001" customHeight="1">
      <c r="A16" s="200"/>
      <c r="B16" s="201"/>
      <c r="C16" s="201"/>
      <c r="D16" s="201"/>
      <c r="E16" s="201"/>
      <c r="F16" s="201"/>
      <c r="G16" s="201"/>
      <c r="H16" s="201"/>
      <c r="I16" s="202"/>
      <c r="J16" s="158"/>
      <c r="K16" s="149">
        <v>6</v>
      </c>
      <c r="L16" s="686"/>
      <c r="M16" s="171" t="s">
        <v>131</v>
      </c>
      <c r="N16" s="172"/>
      <c r="O16" s="173" t="s">
        <v>85</v>
      </c>
      <c r="P16" s="174">
        <v>7203</v>
      </c>
      <c r="Q16" s="174">
        <v>6920</v>
      </c>
      <c r="R16" s="174"/>
      <c r="S16" s="148"/>
      <c r="T16" s="148" t="s">
        <v>47</v>
      </c>
      <c r="U16" s="146" t="s">
        <v>128</v>
      </c>
      <c r="V16" s="146" t="s">
        <v>132</v>
      </c>
    </row>
    <row r="17" spans="1:22" ht="20.100000000000001" customHeight="1">
      <c r="A17" s="200"/>
      <c r="B17" s="201"/>
      <c r="C17" s="201"/>
      <c r="D17" s="201"/>
      <c r="E17" s="201"/>
      <c r="F17" s="201"/>
      <c r="G17" s="201"/>
      <c r="H17" s="201"/>
      <c r="I17" s="202"/>
      <c r="J17" s="158"/>
      <c r="K17" s="149">
        <v>7</v>
      </c>
      <c r="L17" s="686"/>
      <c r="M17" s="175" t="s">
        <v>133</v>
      </c>
      <c r="N17" s="176"/>
      <c r="O17" s="177" t="s">
        <v>85</v>
      </c>
      <c r="P17" s="178">
        <v>1750</v>
      </c>
      <c r="Q17" s="178">
        <v>1750</v>
      </c>
      <c r="R17" s="178"/>
      <c r="S17" s="148"/>
      <c r="T17" s="148" t="s">
        <v>48</v>
      </c>
      <c r="U17" s="146" t="s">
        <v>128</v>
      </c>
      <c r="V17" s="146" t="s">
        <v>134</v>
      </c>
    </row>
    <row r="18" spans="1:22" ht="20.100000000000001" customHeight="1">
      <c r="A18" s="200"/>
      <c r="B18" s="201"/>
      <c r="C18" s="201"/>
      <c r="D18" s="201"/>
      <c r="E18" s="201"/>
      <c r="F18" s="201"/>
      <c r="G18" s="201"/>
      <c r="H18" s="201"/>
      <c r="I18" s="202"/>
      <c r="J18" s="158"/>
      <c r="K18" s="149">
        <v>8</v>
      </c>
      <c r="L18" s="686"/>
      <c r="M18" s="179" t="s">
        <v>221</v>
      </c>
      <c r="N18" s="180"/>
      <c r="O18" s="181" t="s">
        <v>85</v>
      </c>
      <c r="P18" s="336">
        <f>P15-P16</f>
        <v>3257</v>
      </c>
      <c r="Q18" s="336">
        <f>Q15-Q16</f>
        <v>3426</v>
      </c>
      <c r="R18" s="182"/>
      <c r="S18" s="148"/>
      <c r="T18" s="148"/>
      <c r="V18" s="146" t="s">
        <v>135</v>
      </c>
    </row>
    <row r="19" spans="1:22" ht="20.100000000000001" customHeight="1">
      <c r="A19" s="200"/>
      <c r="B19" s="201"/>
      <c r="C19" s="201"/>
      <c r="D19" s="201"/>
      <c r="E19" s="201"/>
      <c r="F19" s="201"/>
      <c r="G19" s="201"/>
      <c r="H19" s="201"/>
      <c r="I19" s="202"/>
      <c r="J19" s="158"/>
      <c r="K19" s="149">
        <v>9</v>
      </c>
      <c r="L19" s="686"/>
      <c r="M19" s="171" t="s">
        <v>220</v>
      </c>
      <c r="N19" s="172"/>
      <c r="O19" s="173" t="s">
        <v>100</v>
      </c>
      <c r="P19" s="183">
        <v>1.45</v>
      </c>
      <c r="Q19" s="183">
        <v>1.45</v>
      </c>
      <c r="R19" s="183"/>
      <c r="S19" s="148"/>
      <c r="T19" s="148"/>
      <c r="V19" s="146" t="s">
        <v>136</v>
      </c>
    </row>
    <row r="20" spans="1:22" ht="20.100000000000001" customHeight="1">
      <c r="A20" s="200"/>
      <c r="B20" s="201"/>
      <c r="C20" s="201"/>
      <c r="D20" s="201"/>
      <c r="E20" s="201"/>
      <c r="F20" s="201"/>
      <c r="G20" s="201"/>
      <c r="H20" s="201"/>
      <c r="I20" s="202"/>
      <c r="J20" s="158"/>
      <c r="K20" s="149">
        <v>10</v>
      </c>
      <c r="L20" s="686"/>
      <c r="M20" s="184" t="s">
        <v>219</v>
      </c>
      <c r="N20" s="185"/>
      <c r="O20" s="186" t="s">
        <v>85</v>
      </c>
      <c r="P20" s="187">
        <f>P18-P17</f>
        <v>1507</v>
      </c>
      <c r="Q20" s="187">
        <f>Q18-Q17</f>
        <v>1676</v>
      </c>
      <c r="R20" s="187"/>
      <c r="S20" s="148"/>
      <c r="T20" s="148"/>
      <c r="V20" s="146" t="s">
        <v>137</v>
      </c>
    </row>
    <row r="21" spans="1:22" ht="20.100000000000001" customHeight="1" thickBot="1">
      <c r="A21" s="200"/>
      <c r="B21" s="201"/>
      <c r="C21" s="201"/>
      <c r="D21" s="201"/>
      <c r="E21" s="201"/>
      <c r="F21" s="201"/>
      <c r="G21" s="201"/>
      <c r="H21" s="201"/>
      <c r="I21" s="202"/>
      <c r="J21" s="158"/>
      <c r="K21" s="149">
        <v>11</v>
      </c>
      <c r="L21" s="687"/>
      <c r="M21" s="453" t="s">
        <v>218</v>
      </c>
      <c r="N21" s="341"/>
      <c r="O21" s="342" t="s">
        <v>88</v>
      </c>
      <c r="P21" s="454">
        <f>(P15-P16-P17)/P19</f>
        <v>1039.3103448275863</v>
      </c>
      <c r="Q21" s="454">
        <f>(Q15-Q16-Q17)/Q19</f>
        <v>1155.8620689655172</v>
      </c>
      <c r="R21" s="455"/>
      <c r="S21" s="148"/>
      <c r="T21" s="148" t="s">
        <v>138</v>
      </c>
      <c r="U21" s="146" t="s">
        <v>139</v>
      </c>
      <c r="V21" s="146" t="s">
        <v>140</v>
      </c>
    </row>
    <row r="22" spans="1:22" ht="20.100000000000001" customHeight="1">
      <c r="A22" s="200"/>
      <c r="B22" s="201"/>
      <c r="C22" s="201"/>
      <c r="D22" s="201"/>
      <c r="E22" s="201"/>
      <c r="F22" s="201"/>
      <c r="G22" s="201"/>
      <c r="H22" s="201"/>
      <c r="I22" s="202"/>
      <c r="J22" s="158"/>
      <c r="K22" s="149">
        <v>12</v>
      </c>
      <c r="L22" s="697" t="s">
        <v>141</v>
      </c>
      <c r="M22" s="459" t="s">
        <v>142</v>
      </c>
      <c r="N22" s="460"/>
      <c r="O22" s="461" t="s">
        <v>85</v>
      </c>
      <c r="P22" s="462">
        <v>467.5</v>
      </c>
      <c r="Q22" s="462">
        <v>470.5</v>
      </c>
      <c r="R22" s="462"/>
      <c r="S22" s="148"/>
      <c r="T22" s="148" t="s">
        <v>52</v>
      </c>
      <c r="V22" s="146" t="s">
        <v>143</v>
      </c>
    </row>
    <row r="23" spans="1:22" ht="20.100000000000001" customHeight="1">
      <c r="A23" s="200"/>
      <c r="B23" s="201"/>
      <c r="C23" s="201"/>
      <c r="D23" s="201"/>
      <c r="E23" s="201"/>
      <c r="F23" s="201"/>
      <c r="G23" s="201"/>
      <c r="H23" s="201"/>
      <c r="I23" s="202"/>
      <c r="J23" s="158"/>
      <c r="K23" s="149">
        <v>13</v>
      </c>
      <c r="L23" s="698"/>
      <c r="M23" s="364" t="s">
        <v>144</v>
      </c>
      <c r="N23" s="365"/>
      <c r="O23" s="149" t="s">
        <v>85</v>
      </c>
      <c r="P23" s="188">
        <v>443</v>
      </c>
      <c r="Q23" s="188">
        <v>445</v>
      </c>
      <c r="R23" s="188"/>
      <c r="S23" s="148"/>
      <c r="T23" s="148" t="s">
        <v>145</v>
      </c>
      <c r="V23" s="146" t="s">
        <v>146</v>
      </c>
    </row>
    <row r="24" spans="1:22" ht="20.100000000000001" customHeight="1">
      <c r="A24" s="200"/>
      <c r="B24" s="201"/>
      <c r="C24" s="201"/>
      <c r="D24" s="201"/>
      <c r="E24" s="201"/>
      <c r="F24" s="201"/>
      <c r="G24" s="201"/>
      <c r="H24" s="201"/>
      <c r="I24" s="202"/>
      <c r="J24" s="158"/>
      <c r="K24" s="149">
        <v>14</v>
      </c>
      <c r="L24" s="698"/>
      <c r="M24" s="346" t="s">
        <v>147</v>
      </c>
      <c r="N24" s="348"/>
      <c r="O24" s="233" t="s">
        <v>85</v>
      </c>
      <c r="P24" s="463">
        <v>158</v>
      </c>
      <c r="Q24" s="463">
        <v>158</v>
      </c>
      <c r="R24" s="463"/>
      <c r="S24" s="148"/>
      <c r="T24" s="148" t="s">
        <v>148</v>
      </c>
      <c r="V24" s="146" t="s">
        <v>123</v>
      </c>
    </row>
    <row r="25" spans="1:22" ht="20.100000000000001" customHeight="1" thickBot="1">
      <c r="A25" s="200"/>
      <c r="B25" s="201"/>
      <c r="C25" s="201"/>
      <c r="D25" s="201"/>
      <c r="E25" s="201"/>
      <c r="F25" s="201"/>
      <c r="G25" s="201"/>
      <c r="H25" s="201"/>
      <c r="I25" s="202"/>
      <c r="J25" s="158"/>
      <c r="K25" s="149">
        <v>15</v>
      </c>
      <c r="L25" s="686"/>
      <c r="M25" s="466" t="s">
        <v>149</v>
      </c>
      <c r="N25" s="467"/>
      <c r="O25" s="468" t="s">
        <v>85</v>
      </c>
      <c r="P25" s="469">
        <f>P23-P24</f>
        <v>285</v>
      </c>
      <c r="Q25" s="469">
        <f>Q23-Q24</f>
        <v>287</v>
      </c>
      <c r="R25" s="470"/>
      <c r="S25" s="148"/>
      <c r="T25" s="148"/>
      <c r="V25" s="146" t="s">
        <v>150</v>
      </c>
    </row>
    <row r="26" spans="1:22" ht="20.100000000000001" customHeight="1">
      <c r="A26" s="200"/>
      <c r="B26" s="201"/>
      <c r="C26" s="201"/>
      <c r="D26" s="201"/>
      <c r="E26" s="201"/>
      <c r="F26" s="201"/>
      <c r="G26" s="201"/>
      <c r="H26" s="201"/>
      <c r="I26" s="202"/>
      <c r="J26" s="158"/>
      <c r="K26" s="149">
        <v>16</v>
      </c>
      <c r="L26" s="687"/>
      <c r="M26" s="456" t="s">
        <v>151</v>
      </c>
      <c r="N26" s="457"/>
      <c r="O26" s="458" t="s">
        <v>43</v>
      </c>
      <c r="P26" s="464">
        <f>((P22-P23)/(P23-P24))*100</f>
        <v>8.5964912280701764</v>
      </c>
      <c r="Q26" s="464">
        <f>((Q22-Q23)/(Q23-Q24))*100</f>
        <v>8.8850174216027877</v>
      </c>
      <c r="R26" s="465"/>
      <c r="S26" s="148"/>
      <c r="T26" s="148" t="s">
        <v>152</v>
      </c>
      <c r="V26" s="146" t="s">
        <v>153</v>
      </c>
    </row>
    <row r="27" spans="1:22" ht="20.100000000000001" customHeight="1">
      <c r="A27" s="200"/>
      <c r="B27" s="201"/>
      <c r="C27" s="201"/>
      <c r="D27" s="201"/>
      <c r="E27" s="201"/>
      <c r="F27" s="201"/>
      <c r="G27" s="201"/>
      <c r="H27" s="201"/>
      <c r="I27" s="202"/>
      <c r="J27" s="158"/>
      <c r="K27" s="149">
        <v>17</v>
      </c>
      <c r="L27" s="167" t="s">
        <v>226</v>
      </c>
      <c r="M27" s="189"/>
      <c r="N27" s="168"/>
      <c r="O27" s="190" t="s">
        <v>100</v>
      </c>
      <c r="P27" s="338">
        <f>(P13/P21)</f>
        <v>1.8935633709356336</v>
      </c>
      <c r="Q27" s="338">
        <f>(Q13/Q21)</f>
        <v>1.9085322195704058</v>
      </c>
      <c r="R27" s="191"/>
      <c r="S27" s="148"/>
      <c r="T27" s="148"/>
      <c r="V27" s="146" t="s">
        <v>154</v>
      </c>
    </row>
    <row r="28" spans="1:22" ht="20.100000000000001" customHeight="1">
      <c r="A28" s="200"/>
      <c r="B28" s="201"/>
      <c r="C28" s="201"/>
      <c r="D28" s="201"/>
      <c r="E28" s="201"/>
      <c r="F28" s="201"/>
      <c r="G28" s="201"/>
      <c r="H28" s="201"/>
      <c r="I28" s="202"/>
      <c r="J28" s="158"/>
      <c r="K28" s="149">
        <v>18</v>
      </c>
      <c r="L28" s="167" t="s">
        <v>223</v>
      </c>
      <c r="M28" s="189"/>
      <c r="N28" s="168"/>
      <c r="O28" s="169" t="s">
        <v>100</v>
      </c>
      <c r="P28" s="339">
        <f>P14/P21</f>
        <v>1.7436690168551068</v>
      </c>
      <c r="Q28" s="339">
        <f>Q14/Q21</f>
        <v>1.7527959904534607</v>
      </c>
      <c r="R28" s="192"/>
      <c r="S28" s="148"/>
      <c r="T28" s="148"/>
      <c r="V28" s="146" t="s">
        <v>155</v>
      </c>
    </row>
    <row r="29" spans="1:22" ht="20.100000000000001" customHeight="1">
      <c r="A29" s="200"/>
      <c r="B29" s="201"/>
      <c r="C29" s="201"/>
      <c r="D29" s="201"/>
      <c r="E29" s="201"/>
      <c r="F29" s="201"/>
      <c r="G29" s="201"/>
      <c r="H29" s="201"/>
      <c r="I29" s="202"/>
      <c r="J29" s="158"/>
      <c r="K29" s="149">
        <v>19</v>
      </c>
      <c r="L29" s="167" t="s">
        <v>156</v>
      </c>
      <c r="M29" s="189"/>
      <c r="N29" s="168"/>
      <c r="O29" s="169" t="s">
        <v>43</v>
      </c>
      <c r="P29" s="339">
        <f>(100*P28)/$Q$6</f>
        <v>95.981780744317803</v>
      </c>
      <c r="Q29" s="339">
        <f>(100*Q28)/$Q$6</f>
        <v>96.484182960740952</v>
      </c>
      <c r="R29" s="192"/>
      <c r="S29" s="148"/>
      <c r="T29" s="148"/>
      <c r="V29" s="146" t="s">
        <v>157</v>
      </c>
    </row>
    <row r="30" spans="1:22" ht="20.100000000000001" customHeight="1">
      <c r="A30" s="200"/>
      <c r="B30" s="201"/>
      <c r="C30" s="201"/>
      <c r="D30" s="201"/>
      <c r="E30" s="201"/>
      <c r="F30" s="201"/>
      <c r="G30" s="201"/>
      <c r="H30" s="201"/>
      <c r="I30" s="202"/>
      <c r="J30" s="158"/>
      <c r="K30" s="149">
        <v>20</v>
      </c>
      <c r="L30" s="167" t="s">
        <v>107</v>
      </c>
      <c r="M30" s="189"/>
      <c r="N30" s="168"/>
      <c r="O30" s="169" t="s">
        <v>43</v>
      </c>
      <c r="P30" s="193"/>
      <c r="Q30" s="340">
        <f>(P29+Q29+R29)/2</f>
        <v>96.232981852529377</v>
      </c>
      <c r="R30" s="239"/>
      <c r="S30" s="148"/>
      <c r="T30" s="148"/>
    </row>
    <row r="31" spans="1:22" ht="15" customHeight="1">
      <c r="A31" s="200"/>
      <c r="B31" s="201"/>
      <c r="C31" s="201"/>
      <c r="D31" s="201"/>
      <c r="E31" s="201"/>
      <c r="F31" s="201"/>
      <c r="G31" s="201"/>
      <c r="H31" s="201"/>
      <c r="I31" s="202"/>
      <c r="J31" s="158"/>
      <c r="K31" s="194"/>
      <c r="L31" s="194"/>
      <c r="M31" s="194"/>
      <c r="N31" s="158"/>
      <c r="O31" s="194"/>
      <c r="P31" s="194"/>
      <c r="Q31" s="194"/>
      <c r="R31" s="240"/>
      <c r="S31" s="148"/>
      <c r="T31" s="148"/>
    </row>
    <row r="32" spans="1:22" ht="15" customHeight="1">
      <c r="A32" s="200"/>
      <c r="B32" s="201"/>
      <c r="C32" s="201"/>
      <c r="D32" s="201"/>
      <c r="E32" s="201"/>
      <c r="F32" s="201"/>
      <c r="G32" s="201"/>
      <c r="H32" s="201"/>
      <c r="I32" s="202"/>
      <c r="J32" s="158"/>
      <c r="K32" s="194" t="s">
        <v>215</v>
      </c>
      <c r="L32" s="194"/>
      <c r="M32" s="194"/>
      <c r="N32" s="194"/>
      <c r="O32" s="195"/>
      <c r="P32" s="195"/>
      <c r="Q32" s="195"/>
      <c r="R32" s="241"/>
      <c r="S32" s="148"/>
      <c r="T32" s="148"/>
    </row>
    <row r="33" spans="1:28" ht="15" customHeight="1">
      <c r="A33" s="200"/>
      <c r="B33" s="201"/>
      <c r="C33" s="201"/>
      <c r="D33" s="201"/>
      <c r="E33" s="201"/>
      <c r="F33" s="201"/>
      <c r="G33" s="201"/>
      <c r="H33" s="201"/>
      <c r="I33" s="202"/>
      <c r="J33" s="158"/>
      <c r="K33" s="158"/>
      <c r="L33" s="158"/>
      <c r="M33" s="158"/>
      <c r="N33" s="158"/>
      <c r="O33" s="158"/>
      <c r="P33" s="158"/>
      <c r="Q33" s="158"/>
      <c r="R33" s="238"/>
      <c r="S33" s="148"/>
      <c r="T33" s="148"/>
      <c r="V33" s="196" t="s">
        <v>158</v>
      </c>
      <c r="W33" s="196"/>
      <c r="X33" s="196"/>
      <c r="Y33" s="196"/>
      <c r="Z33" s="196"/>
    </row>
    <row r="34" spans="1:28" ht="20.100000000000001" customHeight="1">
      <c r="A34" s="200"/>
      <c r="B34" s="201"/>
      <c r="C34" s="201"/>
      <c r="D34" s="201"/>
      <c r="E34" s="201"/>
      <c r="F34" s="201"/>
      <c r="G34" s="201"/>
      <c r="H34" s="201"/>
      <c r="I34" s="202"/>
      <c r="J34" s="158"/>
      <c r="K34" s="670" t="s">
        <v>160</v>
      </c>
      <c r="L34" s="672"/>
      <c r="M34" s="671"/>
      <c r="N34" s="670" t="s">
        <v>354</v>
      </c>
      <c r="O34" s="671"/>
      <c r="P34" s="670" t="s">
        <v>357</v>
      </c>
      <c r="Q34" s="672"/>
      <c r="R34" s="671"/>
      <c r="S34" s="148"/>
      <c r="T34" s="148"/>
      <c r="V34" s="196" t="s">
        <v>159</v>
      </c>
      <c r="W34" s="196"/>
      <c r="X34" s="196"/>
      <c r="Y34" s="196"/>
      <c r="Z34" s="196"/>
    </row>
    <row r="35" spans="1:28" ht="18" customHeight="1">
      <c r="A35" s="200"/>
      <c r="B35" s="201"/>
      <c r="C35" s="201"/>
      <c r="D35" s="201"/>
      <c r="E35" s="201"/>
      <c r="F35" s="201"/>
      <c r="G35" s="201"/>
      <c r="H35" s="201"/>
      <c r="I35" s="202"/>
      <c r="J35" s="158"/>
      <c r="K35" s="197"/>
      <c r="L35" s="198"/>
      <c r="M35" s="199"/>
      <c r="N35" s="197"/>
      <c r="O35" s="199"/>
      <c r="P35" s="197"/>
      <c r="Q35" s="198"/>
      <c r="R35" s="199"/>
      <c r="S35" s="148"/>
      <c r="T35" s="148"/>
      <c r="V35" s="196" t="s">
        <v>161</v>
      </c>
      <c r="W35" s="196"/>
      <c r="X35" s="196"/>
      <c r="Y35" s="196"/>
      <c r="Z35" s="196" t="s">
        <v>162</v>
      </c>
      <c r="AA35" s="196" t="s">
        <v>85</v>
      </c>
    </row>
    <row r="36" spans="1:28" ht="18" customHeight="1">
      <c r="A36" s="200"/>
      <c r="B36" s="201"/>
      <c r="C36" s="201"/>
      <c r="D36" s="201"/>
      <c r="E36" s="201"/>
      <c r="F36" s="201"/>
      <c r="G36" s="201"/>
      <c r="H36" s="201"/>
      <c r="I36" s="202"/>
      <c r="J36" s="158"/>
      <c r="K36" s="200"/>
      <c r="L36" s="201"/>
      <c r="M36" s="202"/>
      <c r="N36" s="200"/>
      <c r="O36" s="202"/>
      <c r="P36" s="200"/>
      <c r="Q36" s="201"/>
      <c r="R36" s="202"/>
      <c r="S36" s="148"/>
      <c r="T36" s="148"/>
      <c r="V36" s="196" t="s">
        <v>163</v>
      </c>
      <c r="W36" s="196"/>
      <c r="X36" s="196"/>
      <c r="Y36" s="196"/>
      <c r="Z36" s="196" t="s">
        <v>164</v>
      </c>
      <c r="AA36" s="196" t="s">
        <v>85</v>
      </c>
    </row>
    <row r="37" spans="1:28" ht="18" customHeight="1">
      <c r="A37" s="200"/>
      <c r="B37" s="201"/>
      <c r="C37" s="201"/>
      <c r="D37" s="201"/>
      <c r="E37" s="201"/>
      <c r="F37" s="201"/>
      <c r="G37" s="201"/>
      <c r="H37" s="201"/>
      <c r="I37" s="202"/>
      <c r="J37" s="158"/>
      <c r="K37" s="200"/>
      <c r="L37" s="201"/>
      <c r="M37" s="202"/>
      <c r="N37" s="200"/>
      <c r="O37" s="202"/>
      <c r="P37" s="200"/>
      <c r="Q37" s="201"/>
      <c r="R37" s="202"/>
      <c r="S37" s="148"/>
      <c r="T37" s="148"/>
      <c r="V37" s="196" t="s">
        <v>165</v>
      </c>
      <c r="W37" s="196"/>
      <c r="X37" s="196"/>
      <c r="Y37" s="196"/>
      <c r="Z37" s="196" t="s">
        <v>166</v>
      </c>
      <c r="AA37" s="196" t="s">
        <v>167</v>
      </c>
    </row>
    <row r="38" spans="1:28" ht="18" customHeight="1">
      <c r="A38" s="695" t="s">
        <v>228</v>
      </c>
      <c r="B38" s="696"/>
      <c r="C38" s="696"/>
      <c r="D38" s="216"/>
      <c r="E38" s="216"/>
      <c r="F38" s="216"/>
      <c r="G38" s="216"/>
      <c r="H38" s="216"/>
      <c r="I38" s="217"/>
      <c r="J38" s="158"/>
      <c r="K38" s="204"/>
      <c r="L38" s="205"/>
      <c r="M38" s="205"/>
      <c r="N38" s="204"/>
      <c r="O38" s="206"/>
      <c r="P38" s="205"/>
      <c r="Q38" s="205"/>
      <c r="R38" s="206"/>
      <c r="S38" s="148"/>
      <c r="T38" s="148"/>
      <c r="V38" s="196" t="s">
        <v>168</v>
      </c>
      <c r="W38" s="196"/>
      <c r="X38" s="196"/>
      <c r="Y38" s="196"/>
      <c r="Z38" s="203" t="s">
        <v>85</v>
      </c>
      <c r="AA38" s="196" t="s">
        <v>169</v>
      </c>
      <c r="AB38" s="196"/>
    </row>
    <row r="39" spans="1:28" ht="24" customHeight="1">
      <c r="A39" s="713" t="s">
        <v>180</v>
      </c>
      <c r="B39" s="688" t="s">
        <v>38</v>
      </c>
      <c r="C39" s="702" t="s">
        <v>170</v>
      </c>
      <c r="D39" s="702"/>
      <c r="E39" s="702"/>
      <c r="F39" s="701" t="str">
        <f>HLOOKUP(A38,D43:I46,1)</f>
        <v xml:space="preserve">Frequency:1 test/500m2  ~ 1000m2                                                          </v>
      </c>
      <c r="G39" s="702"/>
      <c r="H39" s="702"/>
      <c r="I39" s="703"/>
      <c r="J39" s="148"/>
      <c r="K39" s="675" t="s">
        <v>109</v>
      </c>
      <c r="L39" s="681"/>
      <c r="M39" s="676"/>
      <c r="N39" s="675" t="s">
        <v>111</v>
      </c>
      <c r="O39" s="676"/>
      <c r="P39" s="675" t="s">
        <v>111</v>
      </c>
      <c r="Q39" s="681"/>
      <c r="R39" s="676"/>
      <c r="S39" s="148"/>
      <c r="T39" s="148"/>
      <c r="V39" s="196"/>
      <c r="W39" s="196"/>
      <c r="X39" s="196"/>
      <c r="Y39" s="196"/>
      <c r="Z39" s="203"/>
    </row>
    <row r="40" spans="1:28" ht="24" customHeight="1">
      <c r="A40" s="714"/>
      <c r="B40" s="689"/>
      <c r="C40" s="705"/>
      <c r="D40" s="705"/>
      <c r="E40" s="705"/>
      <c r="F40" s="704"/>
      <c r="G40" s="705"/>
      <c r="H40" s="705"/>
      <c r="I40" s="706"/>
      <c r="J40" s="243"/>
      <c r="K40" s="679" t="s">
        <v>114</v>
      </c>
      <c r="L40" s="683"/>
      <c r="M40" s="680"/>
      <c r="N40" s="679" t="s">
        <v>216</v>
      </c>
      <c r="O40" s="680"/>
      <c r="P40" s="679" t="s">
        <v>217</v>
      </c>
      <c r="Q40" s="683"/>
      <c r="R40" s="680"/>
      <c r="S40" s="148"/>
      <c r="T40" s="148"/>
      <c r="Y40" s="196"/>
      <c r="Z40" s="196"/>
    </row>
    <row r="41" spans="1:28" ht="9.7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207"/>
      <c r="R41" s="148"/>
      <c r="S41" s="148"/>
      <c r="T41" s="148"/>
      <c r="Y41" s="196"/>
      <c r="Z41" s="196"/>
    </row>
    <row r="43" spans="1:28" ht="24.95" customHeight="1">
      <c r="D43" s="707" t="s">
        <v>228</v>
      </c>
      <c r="E43" s="708"/>
      <c r="F43" s="699" t="s">
        <v>113</v>
      </c>
      <c r="G43" s="666"/>
      <c r="H43" s="666"/>
      <c r="I43" s="673"/>
      <c r="V43" s="196" t="s">
        <v>172</v>
      </c>
      <c r="W43" s="196"/>
      <c r="X43" s="196"/>
      <c r="Y43" s="196"/>
      <c r="Z43" s="196"/>
    </row>
    <row r="44" spans="1:28" ht="24.95" customHeight="1">
      <c r="D44" s="709"/>
      <c r="E44" s="710"/>
      <c r="F44" s="700"/>
      <c r="G44" s="667"/>
      <c r="H44" s="667"/>
      <c r="I44" s="674"/>
      <c r="V44" s="196" t="s">
        <v>173</v>
      </c>
      <c r="W44" s="196"/>
      <c r="X44" s="196"/>
      <c r="Y44" s="196"/>
      <c r="Z44" s="196"/>
    </row>
    <row r="45" spans="1:28" ht="24.95" customHeight="1">
      <c r="D45" s="707" t="s">
        <v>229</v>
      </c>
      <c r="E45" s="708"/>
      <c r="F45" s="701" t="s">
        <v>171</v>
      </c>
      <c r="G45" s="702"/>
      <c r="H45" s="702"/>
      <c r="I45" s="703"/>
      <c r="V45" s="196" t="s">
        <v>174</v>
      </c>
      <c r="W45" s="196"/>
      <c r="X45" s="196"/>
      <c r="Y45" s="196"/>
      <c r="Z45" s="196"/>
      <c r="AA45" s="208" t="s">
        <v>175</v>
      </c>
      <c r="AB45" s="208" t="s">
        <v>85</v>
      </c>
    </row>
    <row r="46" spans="1:28" ht="24.95" customHeight="1">
      <c r="D46" s="711"/>
      <c r="E46" s="712"/>
      <c r="F46" s="704"/>
      <c r="G46" s="705"/>
      <c r="H46" s="705"/>
      <c r="I46" s="706"/>
      <c r="V46" s="196" t="s">
        <v>176</v>
      </c>
      <c r="W46" s="196"/>
      <c r="X46" s="196"/>
      <c r="Y46" s="196"/>
      <c r="Z46" s="196"/>
      <c r="AA46" s="208" t="s">
        <v>177</v>
      </c>
      <c r="AB46" s="208" t="s">
        <v>85</v>
      </c>
    </row>
    <row r="47" spans="1:28">
      <c r="V47" s="209"/>
      <c r="W47" s="209"/>
      <c r="X47" s="209"/>
      <c r="Y47" s="209"/>
      <c r="Z47" s="209"/>
    </row>
    <row r="48" spans="1:28" ht="15.75">
      <c r="V48" s="196" t="s">
        <v>178</v>
      </c>
      <c r="Z48" s="208"/>
      <c r="AA48" s="208" t="s">
        <v>179</v>
      </c>
      <c r="AB48" s="208"/>
    </row>
  </sheetData>
  <mergeCells count="26">
    <mergeCell ref="A38:C38"/>
    <mergeCell ref="L22:L26"/>
    <mergeCell ref="L15:L21"/>
    <mergeCell ref="F43:I44"/>
    <mergeCell ref="F45:I46"/>
    <mergeCell ref="D43:E44"/>
    <mergeCell ref="D45:E46"/>
    <mergeCell ref="A39:A40"/>
    <mergeCell ref="C39:E40"/>
    <mergeCell ref="F39:I40"/>
    <mergeCell ref="L10:N10"/>
    <mergeCell ref="L11:L14"/>
    <mergeCell ref="B39:B40"/>
    <mergeCell ref="P1:R1"/>
    <mergeCell ref="A2:I2"/>
    <mergeCell ref="A4:I4"/>
    <mergeCell ref="A5:I5"/>
    <mergeCell ref="P40:R40"/>
    <mergeCell ref="K34:M34"/>
    <mergeCell ref="N34:O34"/>
    <mergeCell ref="P34:R34"/>
    <mergeCell ref="P39:R39"/>
    <mergeCell ref="K39:M39"/>
    <mergeCell ref="N39:O39"/>
    <mergeCell ref="K40:M40"/>
    <mergeCell ref="N40:O40"/>
  </mergeCells>
  <dataValidations disablePrompts="1" count="1">
    <dataValidation type="list" allowBlank="1" showInputMessage="1" showErrorMessage="1" sqref="A38:B38" xr:uid="{00000000-0002-0000-0700-000000000000}">
      <formula1>"SOIL, AGGREGATES"</formula1>
    </dataValidation>
  </dataValidations>
  <printOptions horizontalCentered="1"/>
  <pageMargins left="0.19685039370078741" right="0.19685039370078741" top="0.59055118110236227" bottom="0.19685039370078741" header="0.27559055118110237" footer="0"/>
  <pageSetup paperSize="9" scale="75" orientation="landscape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A51695C5C974FAAA8442CDCE66100" ma:contentTypeVersion="14" ma:contentTypeDescription="Create a new document." ma:contentTypeScope="" ma:versionID="49bafe9f2ae84b160ede886b3dde2f83">
  <xsd:schema xmlns:xsd="http://www.w3.org/2001/XMLSchema" xmlns:xs="http://www.w3.org/2001/XMLSchema" xmlns:p="http://schemas.microsoft.com/office/2006/metadata/properties" xmlns:ns2="92289272-479b-4ed6-8b20-cb24a9bc972e" xmlns:ns3="0575f12b-aee0-4a0f-8a52-0d4dbb88e5dc" targetNamespace="http://schemas.microsoft.com/office/2006/metadata/properties" ma:root="true" ma:fieldsID="52aeee51dbe82647771bba37bfe4ddc2" ns2:_="" ns3:_="">
    <xsd:import namespace="92289272-479b-4ed6-8b20-cb24a9bc972e"/>
    <xsd:import namespace="0575f12b-aee0-4a0f-8a52-0d4dbb88e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Thumbnai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89272-479b-4ed6-8b20-cb24a9bc9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humbnail" ma:index="20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5f12b-aee0-4a0f-8a52-0d4dbb88e5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humbnail xmlns="92289272-479b-4ed6-8b20-cb24a9bc97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AD94F9-F0EF-422E-A18C-2C37EE495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289272-479b-4ed6-8b20-cb24a9bc972e"/>
    <ds:schemaRef ds:uri="0575f12b-aee0-4a0f-8a52-0d4dbb88e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553EF-DA90-4C7E-9337-DAE34E8FAF9C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92289272-479b-4ed6-8b20-cb24a9bc972e"/>
    <ds:schemaRef ds:uri="http://purl.org/dc/elements/1.1/"/>
    <ds:schemaRef ds:uri="http://schemas.openxmlformats.org/package/2006/metadata/core-properties"/>
    <ds:schemaRef ds:uri="0575f12b-aee0-4a0f-8a52-0d4dbb88e5d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BD7907-D76F-445A-92CD-DBB9A134C3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List of inspection </vt:lpstr>
      <vt:lpstr>Inspection Request</vt:lpstr>
      <vt:lpstr>Cons' Inspection</vt:lpstr>
      <vt:lpstr>Top soil removal</vt:lpstr>
      <vt:lpstr>Back filling &amp; Excavation</vt:lpstr>
      <vt:lpstr>Soil leveling</vt:lpstr>
      <vt:lpstr>Density of soil test (Cylinder)</vt:lpstr>
      <vt:lpstr>Density of soil test (Sandcone)</vt:lpstr>
      <vt:lpstr>'Back filling &amp; Excavation'!Print_Area</vt:lpstr>
      <vt:lpstr>'Cons'' Inspection'!Print_Area</vt:lpstr>
      <vt:lpstr>'Density of soil test (Cylinder)'!Print_Area</vt:lpstr>
      <vt:lpstr>'Density of soil test (Sandcone)'!Print_Area</vt:lpstr>
      <vt:lpstr>'Inspection Request'!Print_Area</vt:lpstr>
      <vt:lpstr>'List of inspection '!Print_Area</vt:lpstr>
      <vt:lpstr>'Soil leveling'!Print_Area</vt:lpstr>
      <vt:lpstr>'Top soil removal'!Print_Area</vt:lpstr>
      <vt:lpstr>'Back filling &amp; Excavation'!Print_Titles</vt:lpstr>
      <vt:lpstr>'List of inspection '!Print_Titles</vt:lpstr>
      <vt:lpstr>'Top soil removal'!Print_Titles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Ngoc Hiep</dc:creator>
  <cp:lastModifiedBy>ADMIN</cp:lastModifiedBy>
  <cp:lastPrinted>2021-07-12T07:38:27Z</cp:lastPrinted>
  <dcterms:created xsi:type="dcterms:W3CDTF">2021-02-22T07:45:37Z</dcterms:created>
  <dcterms:modified xsi:type="dcterms:W3CDTF">2024-05-31T08:38:56Z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0x01010055DA51695C5C974FAAA8442CDCE66100</vt:lpwstr>
  </property>
</Properties>
</file>