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4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u Sopheak\iua\2024\06-សវនកម្ម\01-ការពិនិត្យឡើងវិញ\2024\Q1\"/>
    </mc:Choice>
  </mc:AlternateContent>
  <xr:revisionPtr revIDLastSave="0" documentId="13_ncr:1_{3FB5C259-799E-407D-B724-0A2E6F405D33}" xr6:coauthVersionLast="47" xr6:coauthVersionMax="47" xr10:uidLastSave="{00000000-0000-0000-0000-000000000000}"/>
  <bookViews>
    <workbookView xWindow="10275" yWindow="105" windowWidth="10200" windowHeight="10830" firstSheet="4" activeTab="6" xr2:uid="{1A439348-E437-4442-9EEC-8384060A1824}"/>
  </bookViews>
  <sheets>
    <sheet name="R_ចំំណូល" sheetId="2" r:id="rId1"/>
    <sheet name="G_ចំណូល" sheetId="8" r:id="rId2"/>
    <sheet name="R_ចំណាយ" sheetId="6" r:id="rId3"/>
    <sheet name="G_ចំណាយ" sheetId="9" r:id="rId4"/>
    <sheet name="CR_ចំណូល" sheetId="1" r:id="rId5"/>
    <sheet name="CR_ចំណាយ" sheetId="5" r:id="rId6"/>
    <sheet name="R_បងភាគទាន១០%" sheetId="7" r:id="rId7"/>
    <sheet name="G_ភាគទាន ១០%" sheetId="10" r:id="rId8"/>
  </sheets>
  <definedNames>
    <definedName name="_xlcn.WorksheetConnection_G_ចំណូលA90C961" hidden="1">G_ចំណូល!$A$90:$C$96</definedName>
    <definedName name="_xlnm.Print_Area" localSheetId="0">R_ចំំណូល!$A$1:$H$15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G_ចំណូល!$A$90:$C$96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4" i="7" l="1"/>
  <c r="E24" i="7"/>
  <c r="D24" i="7"/>
  <c r="E212" i="9"/>
  <c r="E213" i="9"/>
  <c r="E211" i="9"/>
  <c r="D212" i="9"/>
  <c r="D213" i="9"/>
  <c r="D211" i="9"/>
  <c r="E100" i="6"/>
  <c r="D100" i="6"/>
  <c r="C100" i="6"/>
  <c r="F99" i="6"/>
  <c r="F98" i="6"/>
  <c r="F97" i="6"/>
  <c r="E82" i="6"/>
  <c r="E83" i="6"/>
  <c r="E81" i="6"/>
  <c r="F81" i="6" s="1"/>
  <c r="F91" i="6"/>
  <c r="F89" i="6"/>
  <c r="F90" i="6"/>
  <c r="F88" i="6"/>
  <c r="C91" i="6"/>
  <c r="E91" i="6"/>
  <c r="D91" i="6"/>
  <c r="F82" i="6"/>
  <c r="F83" i="6"/>
  <c r="D84" i="6"/>
  <c r="C84" i="6"/>
  <c r="C121" i="9"/>
  <c r="D121" i="9" s="1"/>
  <c r="E70" i="6"/>
  <c r="F70" i="6" s="1"/>
  <c r="E68" i="6"/>
  <c r="F68" i="6" s="1"/>
  <c r="E55" i="6"/>
  <c r="F48" i="6"/>
  <c r="E49" i="6"/>
  <c r="E50" i="6"/>
  <c r="E51" i="6"/>
  <c r="E52" i="6"/>
  <c r="F52" i="6" s="1"/>
  <c r="E48" i="6"/>
  <c r="F43" i="6"/>
  <c r="F44" i="6"/>
  <c r="F45" i="6"/>
  <c r="F46" i="6"/>
  <c r="F49" i="6"/>
  <c r="F50" i="6"/>
  <c r="F51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9" i="6"/>
  <c r="F71" i="6"/>
  <c r="F42" i="6"/>
  <c r="D42" i="6"/>
  <c r="E42" i="6"/>
  <c r="C42" i="6"/>
  <c r="E66" i="6"/>
  <c r="E71" i="6"/>
  <c r="E69" i="6"/>
  <c r="E56" i="6"/>
  <c r="E57" i="6"/>
  <c r="E58" i="6"/>
  <c r="E59" i="6"/>
  <c r="E60" i="6"/>
  <c r="E61" i="6"/>
  <c r="E62" i="6"/>
  <c r="E63" i="6"/>
  <c r="E64" i="6"/>
  <c r="E65" i="6"/>
  <c r="D54" i="6"/>
  <c r="E43" i="6"/>
  <c r="F17" i="6"/>
  <c r="E34" i="6"/>
  <c r="D67" i="6"/>
  <c r="D47" i="6"/>
  <c r="C67" i="6"/>
  <c r="D70" i="6"/>
  <c r="C70" i="6"/>
  <c r="C54" i="6"/>
  <c r="C53" i="6" s="1"/>
  <c r="C47" i="6"/>
  <c r="D97" i="8"/>
  <c r="E97" i="8" s="1"/>
  <c r="E92" i="8"/>
  <c r="E93" i="8"/>
  <c r="E94" i="8"/>
  <c r="E95" i="8"/>
  <c r="E96" i="8"/>
  <c r="E91" i="8"/>
  <c r="D96" i="8"/>
  <c r="D92" i="8"/>
  <c r="D93" i="8"/>
  <c r="D94" i="8"/>
  <c r="D95" i="8"/>
  <c r="D91" i="8"/>
  <c r="F100" i="6" l="1"/>
  <c r="E84" i="6"/>
  <c r="F84" i="6" s="1"/>
  <c r="E67" i="6"/>
  <c r="F67" i="6" s="1"/>
  <c r="E47" i="6"/>
  <c r="F47" i="6" s="1"/>
  <c r="E54" i="6"/>
  <c r="C72" i="6"/>
  <c r="D53" i="6"/>
  <c r="D72" i="6" s="1"/>
  <c r="D73" i="6" s="1"/>
  <c r="G36" i="2"/>
  <c r="H36" i="2"/>
  <c r="I35" i="2"/>
  <c r="J35" i="2" s="1"/>
  <c r="I34" i="2"/>
  <c r="J34" i="2" s="1"/>
  <c r="I33" i="2"/>
  <c r="J33" i="2" s="1"/>
  <c r="I32" i="2"/>
  <c r="J32" i="2" s="1"/>
  <c r="I31" i="2"/>
  <c r="J31" i="2" s="1"/>
  <c r="I30" i="2"/>
  <c r="I36" i="2" s="1"/>
  <c r="J36" i="2" s="1"/>
  <c r="D36" i="2"/>
  <c r="C36" i="2"/>
  <c r="E35" i="2"/>
  <c r="F35" i="2" s="1"/>
  <c r="E34" i="2"/>
  <c r="F34" i="2" s="1"/>
  <c r="E33" i="2"/>
  <c r="F33" i="2" s="1"/>
  <c r="E32" i="2"/>
  <c r="F32" i="2" s="1"/>
  <c r="E31" i="2"/>
  <c r="F31" i="2" s="1"/>
  <c r="E30" i="2"/>
  <c r="E25" i="2"/>
  <c r="D25" i="2"/>
  <c r="E22" i="2"/>
  <c r="E23" i="2"/>
  <c r="E24" i="2"/>
  <c r="F24" i="2" s="1"/>
  <c r="F23" i="2"/>
  <c r="F12" i="2"/>
  <c r="F20" i="2"/>
  <c r="F21" i="2"/>
  <c r="F22" i="2"/>
  <c r="F19" i="2"/>
  <c r="E20" i="2"/>
  <c r="E21" i="2"/>
  <c r="E19" i="2"/>
  <c r="H19" i="2"/>
  <c r="G19" i="2"/>
  <c r="C25" i="2"/>
  <c r="C149" i="9"/>
  <c r="D149" i="9" s="1"/>
  <c r="C148" i="9"/>
  <c r="D148" i="9" s="1"/>
  <c r="E148" i="9" s="1"/>
  <c r="C147" i="9"/>
  <c r="D147" i="9" s="1"/>
  <c r="E147" i="9" s="1"/>
  <c r="F147" i="9" s="1"/>
  <c r="G147" i="9" s="1"/>
  <c r="B77" i="9"/>
  <c r="B76" i="9"/>
  <c r="C47" i="9"/>
  <c r="C46" i="9"/>
  <c r="C45" i="9"/>
  <c r="B47" i="9"/>
  <c r="B46" i="9"/>
  <c r="B45" i="9"/>
  <c r="B39" i="9"/>
  <c r="B38" i="9"/>
  <c r="B37" i="9"/>
  <c r="B6" i="9"/>
  <c r="C48" i="8"/>
  <c r="D48" i="8" s="1"/>
  <c r="F48" i="8" s="1"/>
  <c r="C47" i="8"/>
  <c r="B48" i="8"/>
  <c r="B49" i="8"/>
  <c r="B50" i="8"/>
  <c r="B51" i="8"/>
  <c r="B52" i="8"/>
  <c r="B47" i="8"/>
  <c r="B38" i="8"/>
  <c r="B37" i="8"/>
  <c r="D5" i="10"/>
  <c r="C5" i="10"/>
  <c r="F147" i="8"/>
  <c r="B147" i="8"/>
  <c r="D148" i="8" s="1"/>
  <c r="D23" i="8"/>
  <c r="K7" i="8"/>
  <c r="L7" i="8" s="1"/>
  <c r="L5" i="8"/>
  <c r="B78" i="9" l="1"/>
  <c r="C77" i="9" s="1"/>
  <c r="E53" i="6"/>
  <c r="E72" i="6" s="1"/>
  <c r="F72" i="6" s="1"/>
  <c r="D45" i="9"/>
  <c r="E45" i="9" s="1"/>
  <c r="D46" i="9"/>
  <c r="E46" i="9" s="1"/>
  <c r="E149" i="9"/>
  <c r="F149" i="9" s="1"/>
  <c r="G149" i="9" s="1"/>
  <c r="D47" i="9"/>
  <c r="E47" i="9" s="1"/>
  <c r="E36" i="2"/>
  <c r="F36" i="2" s="1"/>
  <c r="J30" i="2"/>
  <c r="F30" i="2"/>
  <c r="F25" i="2"/>
  <c r="D47" i="8"/>
  <c r="F47" i="8" s="1"/>
  <c r="B40" i="9"/>
  <c r="C37" i="9" s="1"/>
  <c r="M7" i="8"/>
  <c r="F87" i="8"/>
  <c r="C76" i="9"/>
  <c r="C78" i="9" s="1"/>
  <c r="L9" i="8"/>
  <c r="C148" i="8"/>
  <c r="F53" i="6" l="1"/>
  <c r="C39" i="9"/>
  <c r="C38" i="9"/>
  <c r="C40" i="9" l="1"/>
  <c r="H5" i="7"/>
  <c r="G5" i="7"/>
  <c r="F5" i="7"/>
  <c r="F4" i="7"/>
  <c r="E36" i="6"/>
  <c r="E16" i="6"/>
  <c r="F16" i="6" s="1"/>
  <c r="G9" i="6"/>
  <c r="G34" i="6" s="1"/>
  <c r="B5" i="9" s="1"/>
  <c r="H16" i="6"/>
  <c r="H32" i="6"/>
  <c r="G32" i="6"/>
  <c r="H29" i="6"/>
  <c r="G29" i="6"/>
  <c r="G16" i="6"/>
  <c r="H9" i="6"/>
  <c r="D15" i="6"/>
  <c r="E15" i="6"/>
  <c r="C15" i="6"/>
  <c r="D32" i="6"/>
  <c r="E32" i="6"/>
  <c r="C32" i="6"/>
  <c r="D29" i="6"/>
  <c r="E29" i="6"/>
  <c r="C29" i="6"/>
  <c r="D16" i="6"/>
  <c r="C16" i="6"/>
  <c r="D34" i="6"/>
  <c r="C34" i="6"/>
  <c r="D9" i="6"/>
  <c r="E9" i="6"/>
  <c r="C9" i="6"/>
  <c r="D4" i="6"/>
  <c r="E4" i="6"/>
  <c r="C4" i="6"/>
  <c r="F4" i="6" s="1"/>
  <c r="F5" i="6"/>
  <c r="F6" i="6"/>
  <c r="F7" i="6"/>
  <c r="F8" i="6"/>
  <c r="F10" i="6"/>
  <c r="F11" i="6"/>
  <c r="F12" i="6"/>
  <c r="F13" i="6"/>
  <c r="F14" i="6"/>
  <c r="F18" i="6"/>
  <c r="F19" i="6"/>
  <c r="F20" i="6"/>
  <c r="F21" i="6"/>
  <c r="F22" i="6"/>
  <c r="F23" i="6"/>
  <c r="F24" i="6"/>
  <c r="F25" i="6"/>
  <c r="F26" i="6"/>
  <c r="F27" i="6"/>
  <c r="F28" i="6"/>
  <c r="F30" i="6"/>
  <c r="F31" i="6"/>
  <c r="F32" i="6"/>
  <c r="F33" i="6"/>
  <c r="F8" i="2"/>
  <c r="F9" i="2"/>
  <c r="F10" i="2"/>
  <c r="F11" i="2"/>
  <c r="E14" i="2"/>
  <c r="H14" i="2"/>
  <c r="C77" i="5"/>
  <c r="D77" i="5" s="1"/>
  <c r="C76" i="5"/>
  <c r="D76" i="5" s="1"/>
  <c r="C72" i="5"/>
  <c r="D72" i="5" s="1"/>
  <c r="C71" i="5"/>
  <c r="D71" i="5" s="1"/>
  <c r="C67" i="5"/>
  <c r="D67" i="5" s="1"/>
  <c r="C66" i="5"/>
  <c r="D66" i="5" s="1"/>
  <c r="C60" i="5"/>
  <c r="D60" i="5" s="1"/>
  <c r="C59" i="5"/>
  <c r="D59" i="5" s="1"/>
  <c r="C55" i="5"/>
  <c r="D55" i="5" s="1"/>
  <c r="C54" i="5"/>
  <c r="D54" i="5" s="1"/>
  <c r="C50" i="5"/>
  <c r="D50" i="5" s="1"/>
  <c r="C49" i="5"/>
  <c r="D49" i="5" s="1"/>
  <c r="C97" i="1"/>
  <c r="C93" i="1"/>
  <c r="D93" i="1" s="1"/>
  <c r="C92" i="1"/>
  <c r="D92" i="1" s="1"/>
  <c r="C86" i="1"/>
  <c r="D86" i="1" s="1"/>
  <c r="C80" i="1"/>
  <c r="D80" i="1" s="1"/>
  <c r="C76" i="1"/>
  <c r="D76" i="1" s="1"/>
  <c r="C75" i="1"/>
  <c r="C69" i="1"/>
  <c r="D69" i="1" s="1"/>
  <c r="C68" i="1"/>
  <c r="D68" i="1" s="1"/>
  <c r="C64" i="1"/>
  <c r="D64" i="1" s="1"/>
  <c r="C63" i="1"/>
  <c r="D63" i="1" s="1"/>
  <c r="C59" i="1"/>
  <c r="D59" i="1" s="1"/>
  <c r="C58" i="1"/>
  <c r="D58" i="1" s="1"/>
  <c r="C41" i="5"/>
  <c r="D41" i="5" s="1"/>
  <c r="C40" i="5"/>
  <c r="D40" i="5" s="1"/>
  <c r="C36" i="5"/>
  <c r="D36" i="5" s="1"/>
  <c r="C35" i="5"/>
  <c r="D35" i="5" s="1"/>
  <c r="C49" i="1"/>
  <c r="D49" i="1" s="1"/>
  <c r="C44" i="1"/>
  <c r="D44" i="1" s="1"/>
  <c r="C40" i="1"/>
  <c r="D40" i="1" s="1"/>
  <c r="C39" i="1"/>
  <c r="C35" i="1"/>
  <c r="D35" i="1" s="1"/>
  <c r="C34" i="1"/>
  <c r="D34" i="1" s="1"/>
  <c r="C5" i="5"/>
  <c r="D5" i="5" s="1"/>
  <c r="D14" i="2"/>
  <c r="C13" i="1" s="1"/>
  <c r="D13" i="1" s="1"/>
  <c r="C5" i="1"/>
  <c r="D5" i="1" s="1"/>
  <c r="C14" i="2"/>
  <c r="C12" i="1" s="1"/>
  <c r="D12" i="1" s="1"/>
  <c r="B40" i="8" l="1"/>
  <c r="C50" i="8"/>
  <c r="D50" i="8" s="1"/>
  <c r="B41" i="8"/>
  <c r="C51" i="8"/>
  <c r="D51" i="8" s="1"/>
  <c r="C49" i="8"/>
  <c r="D49" i="8" s="1"/>
  <c r="F49" i="8" s="1"/>
  <c r="B39" i="8"/>
  <c r="C52" i="8"/>
  <c r="D52" i="8" s="1"/>
  <c r="F52" i="8" s="1"/>
  <c r="B42" i="8"/>
  <c r="G36" i="6"/>
  <c r="C6" i="9"/>
  <c r="D6" i="9" s="1"/>
  <c r="H15" i="6"/>
  <c r="H34" i="6" s="1"/>
  <c r="G15" i="6"/>
  <c r="F15" i="6"/>
  <c r="F34" i="6" s="1"/>
  <c r="F9" i="6"/>
  <c r="F29" i="6"/>
  <c r="F14" i="2"/>
  <c r="J14" i="2" s="1"/>
  <c r="C45" i="1"/>
  <c r="D45" i="1" s="1"/>
  <c r="C103" i="1"/>
  <c r="D103" i="1" s="1"/>
  <c r="C81" i="1"/>
  <c r="D81" i="1" s="1"/>
  <c r="C85" i="1"/>
  <c r="D85" i="1" s="1"/>
  <c r="C41" i="1"/>
  <c r="D41" i="1" s="1"/>
  <c r="C51" i="5"/>
  <c r="C56" i="5"/>
  <c r="C61" i="5"/>
  <c r="C68" i="5"/>
  <c r="C73" i="5"/>
  <c r="C78" i="5"/>
  <c r="C94" i="1"/>
  <c r="D97" i="1"/>
  <c r="C77" i="1"/>
  <c r="C78" i="1" s="1"/>
  <c r="D78" i="1" s="1"/>
  <c r="C87" i="1"/>
  <c r="D75" i="1"/>
  <c r="C36" i="1"/>
  <c r="D36" i="1" s="1"/>
  <c r="C46" i="1"/>
  <c r="D46" i="1" s="1"/>
  <c r="C60" i="1"/>
  <c r="C65" i="1"/>
  <c r="C70" i="1"/>
  <c r="C42" i="5"/>
  <c r="C43" i="5" s="1"/>
  <c r="D43" i="5" s="1"/>
  <c r="C37" i="5"/>
  <c r="D37" i="5" s="1"/>
  <c r="C42" i="1"/>
  <c r="D42" i="1" s="1"/>
  <c r="D39" i="1"/>
  <c r="C19" i="1"/>
  <c r="D19" i="1" s="1"/>
  <c r="C14" i="1"/>
  <c r="F15" i="2" l="1"/>
  <c r="B6" i="8"/>
  <c r="B80" i="8"/>
  <c r="C80" i="8" s="1"/>
  <c r="D80" i="8" s="1"/>
  <c r="B43" i="8"/>
  <c r="C42" i="8" s="1"/>
  <c r="C50" i="1"/>
  <c r="C102" i="1"/>
  <c r="C98" i="1"/>
  <c r="C82" i="1"/>
  <c r="C83" i="1" s="1"/>
  <c r="D83" i="1" s="1"/>
  <c r="C37" i="1"/>
  <c r="D37" i="1" s="1"/>
  <c r="C47" i="1"/>
  <c r="D47" i="1" s="1"/>
  <c r="C69" i="5"/>
  <c r="D69" i="5" s="1"/>
  <c r="D68" i="5"/>
  <c r="C62" i="5"/>
  <c r="D62" i="5" s="1"/>
  <c r="D61" i="5"/>
  <c r="C79" i="5"/>
  <c r="D79" i="5" s="1"/>
  <c r="D78" i="5"/>
  <c r="C57" i="5"/>
  <c r="D57" i="5" s="1"/>
  <c r="D56" i="5"/>
  <c r="C74" i="5"/>
  <c r="D74" i="5" s="1"/>
  <c r="D73" i="5"/>
  <c r="C52" i="5"/>
  <c r="D52" i="5" s="1"/>
  <c r="D51" i="5"/>
  <c r="C95" i="1"/>
  <c r="D95" i="1" s="1"/>
  <c r="D94" i="1"/>
  <c r="D77" i="1"/>
  <c r="C88" i="1"/>
  <c r="D88" i="1" s="1"/>
  <c r="D87" i="1"/>
  <c r="C71" i="1"/>
  <c r="D71" i="1" s="1"/>
  <c r="D70" i="1"/>
  <c r="C66" i="1"/>
  <c r="D66" i="1" s="1"/>
  <c r="D65" i="1"/>
  <c r="C61" i="1"/>
  <c r="D61" i="1" s="1"/>
  <c r="D60" i="1"/>
  <c r="D42" i="5"/>
  <c r="C38" i="5"/>
  <c r="D38" i="5" s="1"/>
  <c r="C15" i="1"/>
  <c r="D15" i="1" s="1"/>
  <c r="D14" i="1"/>
  <c r="C39" i="8" l="1"/>
  <c r="C38" i="8"/>
  <c r="C37" i="8"/>
  <c r="C40" i="8"/>
  <c r="C41" i="8"/>
  <c r="C51" i="1"/>
  <c r="D50" i="1"/>
  <c r="G14" i="2"/>
  <c r="B5" i="8" s="1"/>
  <c r="C6" i="8" s="1"/>
  <c r="D6" i="8" s="1"/>
  <c r="D98" i="1"/>
  <c r="C99" i="1"/>
  <c r="D82" i="1"/>
  <c r="D102" i="1"/>
  <c r="C104" i="1"/>
  <c r="C27" i="1" l="1"/>
  <c r="D27" i="1" s="1"/>
  <c r="C6" i="1"/>
  <c r="D51" i="1"/>
  <c r="C52" i="1"/>
  <c r="D52" i="1" s="1"/>
  <c r="D104" i="1"/>
  <c r="C105" i="1"/>
  <c r="D105" i="1" s="1"/>
  <c r="C100" i="1"/>
  <c r="D100" i="1" s="1"/>
  <c r="D99" i="1"/>
  <c r="C26" i="1"/>
  <c r="C20" i="1"/>
  <c r="C6" i="5"/>
  <c r="C7" i="5" s="1"/>
  <c r="C28" i="5"/>
  <c r="D6" i="5" l="1"/>
  <c r="C7" i="1"/>
  <c r="D6" i="1"/>
  <c r="D20" i="1"/>
  <c r="C21" i="1"/>
  <c r="D26" i="1"/>
  <c r="C28" i="1"/>
  <c r="D28" i="5"/>
  <c r="C8" i="5"/>
  <c r="D8" i="5" s="1"/>
  <c r="D7" i="5"/>
  <c r="C21" i="5"/>
  <c r="C13" i="5"/>
  <c r="D13" i="5" s="1"/>
  <c r="C20" i="5"/>
  <c r="D20" i="5" s="1"/>
  <c r="D7" i="1" l="1"/>
  <c r="C8" i="1"/>
  <c r="D8" i="1" s="1"/>
  <c r="D28" i="1"/>
  <c r="C29" i="1"/>
  <c r="D29" i="1" s="1"/>
  <c r="C22" i="1"/>
  <c r="D22" i="1" s="1"/>
  <c r="D21" i="1"/>
  <c r="C22" i="5"/>
  <c r="D21" i="5"/>
  <c r="C27" i="5"/>
  <c r="C14" i="5"/>
  <c r="D27" i="5" l="1"/>
  <c r="C29" i="5"/>
  <c r="D14" i="5"/>
  <c r="C15" i="5"/>
  <c r="C23" i="5"/>
  <c r="D23" i="5" s="1"/>
  <c r="D22" i="5"/>
  <c r="D15" i="5" l="1"/>
  <c r="C16" i="5"/>
  <c r="D16" i="5" s="1"/>
  <c r="C30" i="5"/>
  <c r="D30" i="5" s="1"/>
  <c r="D29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AFAFCB4-459B-463A-A186-D4BE57CF6DF2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91360D9A-8250-4F10-AC1F-AD043CA9B416}" name="WorksheetConnection_G_ចំណូល!$A$90:$C$96" type="102" refreshedVersion="8" minRefreshableVersion="5">
    <extLst>
      <ext xmlns:x15="http://schemas.microsoft.com/office/spreadsheetml/2010/11/main" uri="{DE250136-89BD-433C-8126-D09CA5730AF9}">
        <x15:connection id="Range">
          <x15:rangePr sourceName="_xlcn.WorksheetConnection_G_ចំណូលA90C961"/>
        </x15:connection>
      </ext>
    </extLst>
  </connection>
</connections>
</file>

<file path=xl/sharedStrings.xml><?xml version="1.0" encoding="utf-8"?>
<sst xmlns="http://schemas.openxmlformats.org/spreadsheetml/2006/main" count="527" uniqueCount="180">
  <si>
    <t>ល.រ.</t>
  </si>
  <si>
    <t>ប្រភេទចំណូល</t>
  </si>
  <si>
    <t>ត្រីមាសទី១</t>
  </si>
  <si>
    <t>ត្រីមាសទី២</t>
  </si>
  <si>
    <t>ត្រីមាសទី៣</t>
  </si>
  <si>
    <t>ការព្យាករណ៍ត្រីមាសទី៤</t>
  </si>
  <si>
    <t>សរុបចំណូល</t>
  </si>
  <si>
    <t>១)ការប្រៀបធៀបចំណូលប្រចាំត្រីមាសទី១ និងការព្យាករណ៍</t>
  </si>
  <si>
    <t xml:space="preserve"> ល.រ</t>
  </si>
  <si>
    <t>បរិយាយ</t>
  </si>
  <si>
    <t>ការអនុវត្តចំណូលត្រីមាសទី៤</t>
  </si>
  <si>
    <t>បម្រែសម្រួល</t>
  </si>
  <si>
    <t>បម្រែសម្រួលជា %</t>
  </si>
  <si>
    <t>ចំនួនទឹកប្រាក់</t>
  </si>
  <si>
    <t>ចំនួនទឹកប្រាក់ជាលេខខ្មែរ</t>
  </si>
  <si>
    <t>ការអនុវត្តចំណូលត្រីមាសទី២</t>
  </si>
  <si>
    <t>ការអនុវត្តចំណូលត្រីមាសទី៣</t>
  </si>
  <si>
    <t>៤)ការប្រៀបធៀបបម្រែសម្រួលចំណូលប្រចាំត្រីមាសទី៤ និងត្រីមាសទី៣</t>
  </si>
  <si>
    <t>៣)ការប្រៀបធៀបបម្រែសម្រួលចំណូលប្រចាំត្រីមាសទី៣ និងត្រីមាសទី២</t>
  </si>
  <si>
    <t>២)ការប្រៀបធៀបបម្រែសម្រួលចំណូលប្រចាំត្រីមាសទី២ និងត្រីមាសទី១</t>
  </si>
  <si>
    <t>ប្រភេទចំណាយ</t>
  </si>
  <si>
    <t>១)ការប្រៀបធៀបចំណាយប្រចាំត្រីមាសទី១ និងការព្យាករណ៍</t>
  </si>
  <si>
    <t>២)ការប្រៀបធៀបបម្រែសម្រួលចំណាយប្រចាំត្រីមាសទី២ និងត្រីមាសទី១</t>
  </si>
  <si>
    <t>៣)ការប្រៀបធៀបបម្រែសម្រួលចំណាយប្រចាំត្រីមាសទី៣ និងត្រីមាសទី២</t>
  </si>
  <si>
    <t>៤)ការប្រៀបធៀបបម្រែសម្រួលចំណាយប្រចាំត្រីមាសទី៤ និងត្រីមាសទី៣</t>
  </si>
  <si>
    <t>ការអនុវត្តចំណូលត្រីមាសទី១</t>
  </si>
  <si>
    <t>កម្រៃអាជ្ញាបណ្ណ និងវិញ្ញាបនបត្រចុះបញ្ជី</t>
  </si>
  <si>
    <t xml:space="preserve">ចំណូលពីសេវាសាធារណៈ </t>
  </si>
  <si>
    <t>ការផាកពិន័យអន្តរការណ៍</t>
  </si>
  <si>
    <t>និយ័តករគណនេយ្យ និងសវនកម្ម</t>
  </si>
  <si>
    <t>របាយការណ៍ចំណូលសម្រាប់ត្រីមាសទី៤ ឆ្នាំ២០២៤</t>
  </si>
  <si>
    <t>របាយការណ៍សម្រាប់ផ្ទៀងផ្ទាត់ចំណូលសម្រាប់ត្រីមាសទី៤ ឆ្នាំ២០២៤</t>
  </si>
  <si>
    <t>របាយការណ៍ចំណាយសម្រាប់ត្រីមាសទី៤ ឆ្នាំ២០២៤</t>
  </si>
  <si>
    <t>របាយការណ៍សម្រាប់ផ្ទៀងផ្ទាត់ចំណាយសម្រាប់ត្រីមាសទី៤ ឆ្នាំ២០២៤</t>
  </si>
  <si>
    <t>ការអនុវត្តចំណាយត្រីមាសទី១</t>
  </si>
  <si>
    <t>ការអនុវត្តចំណាយត្រីមាសទី២</t>
  </si>
  <si>
    <t>ការអនុវត្តចំណាយត្រីមាសទី៣</t>
  </si>
  <si>
    <t>ការអនុវត្តចំណាយត្រីមាសទី៤</t>
  </si>
  <si>
    <t xml:space="preserve">៥)ការប្រៀបធៀបបម្រែសម្រួលសមាសភាពចំណូលប្រចាំត្រីមាសទី៤ </t>
  </si>
  <si>
    <t>ក.កម្រៃអាជ្ញាបណ្ណ និងវិញ្ញាបនបត្រចុះបញ្ជី</t>
  </si>
  <si>
    <t xml:space="preserve">ខ.ចំណូលពីសេវាសាធារណៈ </t>
  </si>
  <si>
    <t xml:space="preserve">គ.ការផាកពិន័យអន្តរការណ៍ </t>
  </si>
  <si>
    <t>ឃ.កម្រៃពីការអនុវត្តកម្មវិធីសិក្សាគណនេយ្យករជំនាញកម្ពុជា</t>
  </si>
  <si>
    <t>ការព្យាករណ៍ចំណូលត្រីមាសទី៤</t>
  </si>
  <si>
    <t>៥)ការប្រៀបធៀបបម្រែសម្រួលសមាសធាតុចំណាយនីមួយៗប្រចាំត្រីមាសទី៤</t>
  </si>
  <si>
    <t>ក).មុខចំណាយទី១៖ ប្រាក់ឧបត្ថម្ភ</t>
  </si>
  <si>
    <t>ខ).មុខចំណាយទី២៖ មូលនិធិអភិវឌ្ឍ​​ន៍ស្ថាប័ន</t>
  </si>
  <si>
    <t>ការព្យាករណ៍ចំណាយត្រីមាសទី៤</t>
  </si>
  <si>
    <t xml:space="preserve">៥)ការប្រៀបធៀបបម្រែសម្រួលសមាសភាពចំណូលនីមួយប្រចាំត្រីមាសទី១ ដល់ត្រីមាសទី៤ </t>
  </si>
  <si>
    <t>៥.ក.កម្រៃអាជ្ញាបណ្ណ និងវិញ្ញាបនបត្រចុះបញ្ជី</t>
  </si>
  <si>
    <t>៥.ក.១.កម្រៃអាជ្ញាបណ្ណ និងវិញ្ញាបនបត្រចុះបញ្ជីសម្រាប់ត្រីមាសទី២ ធៀបនឹងត្រីមាសទី១</t>
  </si>
  <si>
    <t>៥.ក.២.កម្រៃអាជ្ញាបណ្ណ និងវិញ្ញាបនបត្រចុះបញ្ជីសម្រាប់ត្រីមាសទី៣ ធៀបនឹងត្រីមាសទី២</t>
  </si>
  <si>
    <t>៥.ក.៣.កម្រៃអាជ្ញាបណ្ណ និងវិញ្ញាបនបត្រចុះបញ្ជីសម្រាប់ត្រីមាសទី៤ ធៀបនឹងត្រីមាសទី៣</t>
  </si>
  <si>
    <t>៥.ខ.ចំណូលពីសេវាសាធារណៈ</t>
  </si>
  <si>
    <t>៥.ខ.១.ចំណូលពីសេវាសាធារណៈសម្រាប់ត្រីមាសទី២ ធៀបនឹងត្រីមាសទី១</t>
  </si>
  <si>
    <t>៥.ខ.២.ចំណូលពីសេវាសាធារណៈសម្រាប់ត្រីមាសទី៣ ធៀបនឹងត្រីមាសទី២</t>
  </si>
  <si>
    <t>៥.ខ.៣.ចំណូលពីសេវាសាធារណៈសម្រាប់ត្រីមាសទី៤ ធៀបនឹងត្រីមាសទី៣</t>
  </si>
  <si>
    <t xml:space="preserve">៥.គ.ការផាកពិន័យអន្តរការណ៍ </t>
  </si>
  <si>
    <t>៥.គ.១.ការផាកពិន័យអន្តរការណ៍សម្រាប់ត្រីមាសទី២ ធៀបនឹងត្រីមាសទី១</t>
  </si>
  <si>
    <t>៥.គ.២.ការផាកពិន័យអន្តរការណ៍សម្រាប់ត្រីមាសទី៣ ធៀបនឹងត្រីមាសទី២</t>
  </si>
  <si>
    <t>៥.គ.៣.ការផាកពិន័យអន្តរការណ៍សម្រាប់ត្រីមាសទី៤ ធៀបនឹងត្រីមាសទី៣</t>
  </si>
  <si>
    <t>៥.ក.មុខចំណាយទី១៖ ប្រាក់ឧបត្ថម្ភ</t>
  </si>
  <si>
    <t>៥.ក.១.ប្រាក់ឧបត្ថម្ភសម្រាប់ត្រីមាសទី២ ធៀបនឹងត្រីមាសទី១</t>
  </si>
  <si>
    <t>៥.ក.២.ប្រាក់ឧបត្ថម្ភសម្រាប់ត្រីមាសទី៣ ធៀបនឹងត្រីមាសទី២</t>
  </si>
  <si>
    <t>៥.ក.៣.ប្រាក់ឧបត្ថម្ភសម្រាប់ត្រីមាសទី៤ ធៀបនឹងត្រីមាសទី៣</t>
  </si>
  <si>
    <t>៥.ខ.មូលនិធិអភិវឌ្ឍ​​ន៍ស្ថាប័ន</t>
  </si>
  <si>
    <t>៥.ខ.១.ចំណាយពីមូលនិធិអភិវឌ្ឍ​​ន៍ស្ថាប័នសម្រាប់ត្រីមាសទី២ ធៀបនឹងត្រីមាសទី១</t>
  </si>
  <si>
    <t>៥.ខ.២.ចំណាយពីមូលនិធិអភិវឌ្ឍ​​ន៍ស្ថាប័នសម្រាប់ត្រីមាសទី៣ ធៀបនឹងត្រីមាសទី២</t>
  </si>
  <si>
    <t>៥.ខ.៣.ចំណាយពីមូលនិធិអភិវឌ្ឍ​​ន៍ស្ថាប័នសម្រាប់ត្រីមាសទី៤ ធៀបនឹងត្រីមាសទី៣</t>
  </si>
  <si>
    <t>កម្រៃពីការងារត្រួតពិនិត្យគុណភាពសវនកម្ម</t>
  </si>
  <si>
    <t>កម្រៃផ្សេងទៀត</t>
  </si>
  <si>
    <t>ខែមករា</t>
  </si>
  <si>
    <t>ខែកម្ភៈ</t>
  </si>
  <si>
    <t>ខែមីនា</t>
  </si>
  <si>
    <t>ការអនុវត្ត</t>
  </si>
  <si>
    <t>ការព្យាករណ៍</t>
  </si>
  <si>
    <t>ការព្យាករណ៍ប្រចាំឆ្នាំ២០២៤</t>
  </si>
  <si>
    <t xml:space="preserve"> Check </t>
  </si>
  <si>
    <t xml:space="preserve">កម្រៃពីការអនុវត្តកម្មវិធីសិក្សាគណនេយ្យករជំនាញកម្ពុជា </t>
  </si>
  <si>
    <t>មុខចំណាយទី១៖ ប្រាក់បៀវត្ស</t>
  </si>
  <si>
    <t>ប្រាក់បៀវត្សមន្ត្រីលក្ខិន្ដៈ</t>
  </si>
  <si>
    <t>ប្រាក់បៀវត្សមន្ត្រីជាប់កិច្ចសន្យា</t>
  </si>
  <si>
    <t>ប្រាក់បៀវត្សភ្នាក់ងាររដ្ឋបាល</t>
  </si>
  <si>
    <t>ផ្សេងៗ</t>
  </si>
  <si>
    <t>ប្រាក់ឧបត្ថម្ភជីវភាព</t>
  </si>
  <si>
    <t>ប្រាក់ឧបត្ថម្ភមុខងារ</t>
  </si>
  <si>
    <t>ប្រាក់ឧបត្ថម្ភសមិទ្ធកម្ម</t>
  </si>
  <si>
    <t>ប្រាក់ឧបត្ថម្ភចូលឆ្នាំ</t>
  </si>
  <si>
    <t>ប្រាក់ឧបត្ថម្ភភ្ជុំបិណ្ឌ</t>
  </si>
  <si>
    <t>មុខចំណាយទី៖ ប្រាក់ឧបត្ថម្ភ</t>
  </si>
  <si>
    <t>មុខចំណាយទី៣៖ មូលនិធិអភិវឌ្ឍន៍ស្ថាប័ន</t>
  </si>
  <si>
    <t>បណ្ដុះបណ្ដាល</t>
  </si>
  <si>
    <t>រថយន្ត</t>
  </si>
  <si>
    <t>សម្ភារៈប្រើប្រាស់</t>
  </si>
  <si>
    <t>បេសកកម្មក្រៅប្រទេស</t>
  </si>
  <si>
    <t>បេសកកម្មក្នុងប្រទេស</t>
  </si>
  <si>
    <t>ជួការិយាល័យ</t>
  </si>
  <si>
    <t>ឧបត្តមធនផ្សេងៗ</t>
  </si>
  <si>
    <t>កិច្ចប្រជុំសិក្ខាសាលា</t>
  </si>
  <si>
    <t>ជួសជុលការិយាល័យ</t>
  </si>
  <si>
    <t>ប្រព័ន្ធព័ត៌មាន និងបរិក្ខាព័តមានវិទ្យា</t>
  </si>
  <si>
    <t>ប្រាកកក់</t>
  </si>
  <si>
    <t>មរណៈភាព/មានជម្ងឺ</t>
  </si>
  <si>
    <t>ប្រាក់វិភាជន៍សង្គមផ្សេងៗ</t>
  </si>
  <si>
    <t>ក)ចំណាយចរន្ត</t>
  </si>
  <si>
    <t>ខ)ចំណាយវិនិយោគ</t>
  </si>
  <si>
    <t>គ)ចំណាយសង្គម</t>
  </si>
  <si>
    <t>ឃ)ចំណាយផ្សេងៗ</t>
  </si>
  <si>
    <t>សេវាកម្មផ្សេងៗ</t>
  </si>
  <si>
    <t>សរុប</t>
  </si>
  <si>
    <t xml:space="preserve">ខែកម្ភៈ </t>
  </si>
  <si>
    <t>ចំណូលដែលប្រមូលបាន</t>
  </si>
  <si>
    <t>ភាគទាន ១០% ដែលបានបង</t>
  </si>
  <si>
    <t>ក.ការវិភាគការអនុវត្តការប្រមូលចំណូលសរុបធៀបទៅនឹងការព្យាករណ៍សរុប</t>
  </si>
  <si>
    <t>ចំណូលសរុប</t>
  </si>
  <si>
    <t>គម្លាតនៃការអនុវត្ត</t>
  </si>
  <si>
    <t>គម្លាតគិតជាភាគរយ​</t>
  </si>
  <si>
    <t>ការព្យាករណ៍ចំណូល
ប្រចាំឆ្នាំ២០២៣</t>
  </si>
  <si>
    <t>ការអនុវត្តចំណូល
គិតត្រឹមត្រីមាសទី៣</t>
  </si>
  <si>
    <t>ខ.ការវិភាគសមាសធាតុនៃការអនុវត្តការប្រមូលចំណូល</t>
  </si>
  <si>
    <t>សមាសធាតុធៀបនឹងសរុប</t>
  </si>
  <si>
    <t>ប្រភពចំណូលទី២៖ ចំណូលពីសេវាសាធារណៈ</t>
  </si>
  <si>
    <t>ការអុនវត្តធៀបនឹងការព្យាករណ៍</t>
  </si>
  <si>
    <t>ការអុនវត្តធៀបនឹងការព្យាករណ៍ %</t>
  </si>
  <si>
    <t>គ.ការវិភាគបម្រែបម្រួលនៃការអនុវត្តការប្រមូលចំណូលត្រីមាសទី៣ ធៀបនឹងត្រីមាសទី២</t>
  </si>
  <si>
    <t>បម្រែបម្រួលការអនុវត្តការប្រមូលចំណូលសរុប</t>
  </si>
  <si>
    <t>បម្រែបម្រួល</t>
  </si>
  <si>
    <t>បម្រែបម្រួល %</t>
  </si>
  <si>
    <t>ការវិភាគការអនុវត្តការប្រមូលចំណូលសរុបធៀបទៅនឹងការព្យាករណ៍សម្រាប់ប្រចាំឆ្នាំ២០២៣</t>
  </si>
  <si>
    <t>ក.ការវិភាគការអនុវត្តចំណាយសរុបធៀបទៅនឹងការព្យាករណ៍សរុប</t>
  </si>
  <si>
    <t>ចំំណាយសរុប</t>
  </si>
  <si>
    <t>ខ.ការវិភាគសមាសធាតុនៃការអនុវត្តចំណាយ</t>
  </si>
  <si>
    <t>ការអនុវត្តចំណាយបន្ទុកបុគ្គលិក</t>
  </si>
  <si>
    <t>ការអនុវត្តចំណាយបន្ទុកក្រៅបុគ្គលិក</t>
  </si>
  <si>
    <t>បម្រែបម្រួលការអនុវត្តចំណាយសរុប</t>
  </si>
  <si>
    <t>បម្រែបម្រួលសមាសធាតុនៃការអនុវត្តចំណាយ</t>
  </si>
  <si>
    <t>ការអនុវត្តចំណាយក្រៅបន្ទុកបុគ្គលិក</t>
  </si>
  <si>
    <t>ក.ការវិភាគការបង់ភាគទានសរុបធៀបទៅនឹងការព្យាការណ៍សរុប</t>
  </si>
  <si>
    <t>ខ.ការវិភាគបម្រែបម្រួលនៃការបង់ភាគទានត្រីមាសទី២ ធៀបនឹងត្រីមាសទី១</t>
  </si>
  <si>
    <t>បម្រែបម្រួលនៃការបង់ភាគទាន</t>
  </si>
  <si>
    <t>ភាគទាននឹងត្រូវការបង់នៅត្រីមាសទី១</t>
  </si>
  <si>
    <t>ភាគទាននឹងត្រូវការបង់នៅត្រីមាសទី២</t>
  </si>
  <si>
    <t>ភាគទាននឹងត្រូវការបង់នៅត្រីមាសទី៣</t>
  </si>
  <si>
    <t>ភាគទាននឹងត្រូវការបង់នៅត្រីមាសទី៤</t>
  </si>
  <si>
    <t>ម្រៃពីការអនុវត្តកម្មវិធីសិក្សា CPA</t>
  </si>
  <si>
    <t>ចំណូលពីសេវាសាធារណៈ</t>
  </si>
  <si>
    <t>ចំណូលសរុប
ត្រីមាសទី១ ឆ្នាំ២០២៣</t>
  </si>
  <si>
    <t>ចំណូលសរុប
ត្រីមាសទី១ ឆ្នាំ២០២៤</t>
  </si>
  <si>
    <t>ប្រាក់បៀវត្ស</t>
  </si>
  <si>
    <t>ប្រាក់ឧបត្ថម្ភ</t>
  </si>
  <si>
    <t>មូលនិធិអភិវឌ្ឍន៍ស្ថាប័ន</t>
  </si>
  <si>
    <t>ត្រីមាសទី១ ឆ្នាំ២០២៣</t>
  </si>
  <si>
    <t>ត្រីមាសទី១ ឆ្នាំ២០២៤</t>
  </si>
  <si>
    <t>Diff</t>
  </si>
  <si>
    <t>គិតភាគរយ</t>
  </si>
  <si>
    <t>ព្យាករណ៍</t>
  </si>
  <si>
    <t>អនុវត្ត២០២៣</t>
  </si>
  <si>
    <t>អនុវត្ត២០២៤</t>
  </si>
  <si>
    <t>គិតជាភាគរយ</t>
  </si>
  <si>
    <t>-</t>
  </si>
  <si>
    <t>មុខចំណាយទី២៖ ប្រាក់ឧបត្ថម្ភ</t>
  </si>
  <si>
    <t>ក.ចំណាយចរន្ត</t>
  </si>
  <si>
    <t>ខ.ចំណាយវិនិយោគ</t>
  </si>
  <si>
    <t>គ.ចំណាយសង្គម</t>
  </si>
  <si>
    <t>ឃ.ចំណាយផ្សេងៗ</t>
  </si>
  <si>
    <t>ចំណាយសរុប</t>
  </si>
  <si>
    <t>ល.រ</t>
  </si>
  <si>
    <t>ត្រីមាសទី១ ឆ្នាំ២០២៤ (គិតជាប្រាក់រៀល)</t>
  </si>
  <si>
    <t>បម្រែបម្រួល (គិតជាប្រាក់រៀល)</t>
  </si>
  <si>
    <t>គិតជាភាគរយ (%)</t>
  </si>
  <si>
    <t>ត្រីមាសទី១ ឆ្នាំ២០២៣ (គិតជាប្រាក់រៀល)</t>
  </si>
  <si>
    <r>
      <t>គ.ការវិភាគបម្រែបម្រួលនៃការអនុវត្តចំណាយត្រីមាសទី</t>
    </r>
    <r>
      <rPr>
        <sz val="12"/>
        <color rgb="FFFF0000"/>
        <rFont val="Khmer MEF1"/>
      </rPr>
      <t>១ ឆ្នាំ២០២៤</t>
    </r>
    <r>
      <rPr>
        <b/>
        <sz val="12"/>
        <color rgb="FFFF0000"/>
        <rFont val="Khmer MEF1"/>
      </rPr>
      <t xml:space="preserve"> ធៀបនឹងត្រីមាសទី១ ឆ្នាំ២០២៣</t>
    </r>
  </si>
  <si>
    <t>ចំណាយសរុប
ត្រីមាសទី១ ឆ្នាំ២០២៣</t>
  </si>
  <si>
    <t>ចំណាយសរុប
ត្រីមាសទី១ ឆ្នាំ២០២៤</t>
  </si>
  <si>
    <t>ត្រីមាសទី១ ឆ្នាំ២០២ (គិតជាប្រាក់រៀល)</t>
  </si>
  <si>
    <t xml:space="preserve">ត្រីមាសទី១ ឆ្នាំ២០២៣ </t>
  </si>
  <si>
    <t xml:space="preserve">ត្រីមាសទី១ ឆ្នាំ២០២៤ </t>
  </si>
  <si>
    <t>មុខចំណាយពីប្រាក់បៀវត្ស</t>
  </si>
  <si>
    <t>មុខចំណាយពីប្រាក់ឧបត្ថម្ភ</t>
  </si>
  <si>
    <t>មុខចំណាយពិមូលនិធិអភិវឌ្ឍន៍ស្ថាប័ន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</si>
</sst>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_(* #,##0_);_(* \(#,##0\);_(* &quot;-&quot;??_);_(@_)"/>
    <numFmt numFmtId="165" formatCode="[$-12000425]0"/>
    <numFmt numFmtId="166" formatCode="[$-12000425]##,##0"/>
    <numFmt numFmtId="167" formatCode="[$-12000425]##,##0.0000"/>
    <numFmt numFmtId="168" formatCode="[$-12000425]##,##0.00"/>
    <numFmt numFmtId="169" formatCode="0.000%"/>
  </numFmts>
  <fonts count="4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Khmer MEF1"/>
    </font>
    <font>
      <b/>
      <sz val="11"/>
      <color theme="1"/>
      <name val="Khmer MEF1"/>
    </font>
    <font>
      <b/>
      <sz val="11"/>
      <name val="Khmer MEF1"/>
    </font>
    <font>
      <sz val="11"/>
      <color theme="1"/>
      <name val="Khmer MEF2"/>
    </font>
    <font>
      <sz val="28"/>
      <color rgb="FFC00000"/>
      <name val="Khmer MEF2"/>
    </font>
    <font>
      <sz val="26"/>
      <color rgb="FFC00000"/>
      <name val="Khmer MEF2"/>
    </font>
    <font>
      <sz val="16"/>
      <color theme="1"/>
      <name val="Khmer MEF1"/>
    </font>
    <font>
      <sz val="22"/>
      <color rgb="FFC00000"/>
      <name val="Khmer MEF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Khmer MEF1"/>
    </font>
    <font>
      <sz val="10"/>
      <color theme="1"/>
      <name val="Khmer MEF1"/>
    </font>
    <font>
      <b/>
      <sz val="10"/>
      <color theme="1"/>
      <name val="Khmer MEF1"/>
    </font>
    <font>
      <sz val="8"/>
      <color theme="1"/>
      <name val="Khmer MEF1"/>
    </font>
    <font>
      <b/>
      <sz val="8"/>
      <color theme="1"/>
      <name val="Khmer MEF1"/>
    </font>
    <font>
      <b/>
      <sz val="12"/>
      <color theme="1"/>
      <name val="Khmer MEF1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Khmer MEF1"/>
    </font>
    <font>
      <b/>
      <sz val="14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sz val="17"/>
      <color theme="1"/>
      <name val="Calibri"/>
      <family val="2"/>
      <scheme val="minor"/>
    </font>
    <font>
      <b/>
      <sz val="14"/>
      <color theme="1"/>
      <name val="Khmer MEF1"/>
    </font>
    <font>
      <b/>
      <sz val="17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11"/>
      <color rgb="FFFF0000"/>
      <name val="Khmer MEF1"/>
    </font>
    <font>
      <b/>
      <sz val="14"/>
      <color rgb="FFFF0000"/>
      <name val="Khmer MEF1"/>
    </font>
    <font>
      <b/>
      <sz val="12"/>
      <color rgb="FFFF0000"/>
      <name val="Khmer MEF1"/>
    </font>
    <font>
      <sz val="14"/>
      <color rgb="FFFF0000"/>
      <name val="Calibri"/>
      <family val="2"/>
      <scheme val="minor"/>
    </font>
    <font>
      <b/>
      <sz val="17"/>
      <color rgb="FFFF0000"/>
      <name val="Calibri"/>
      <family val="2"/>
      <scheme val="minor"/>
    </font>
    <font>
      <b/>
      <sz val="8"/>
      <color rgb="FF000000"/>
      <name val="Khmer MEF1"/>
    </font>
    <font>
      <sz val="9"/>
      <color theme="1"/>
      <name val="Khmer MEF1"/>
    </font>
    <font>
      <sz val="8"/>
      <color rgb="FF000000"/>
      <name val="Khmer MEF1"/>
    </font>
    <font>
      <b/>
      <sz val="9"/>
      <color rgb="FF000000"/>
      <name val="Khmer MEF1"/>
    </font>
    <font>
      <sz val="12"/>
      <color rgb="FFFF0000"/>
      <name val="Khmer MEF1"/>
    </font>
    <font>
      <b/>
      <sz val="10"/>
      <color rgb="FF000000"/>
      <name val="Khmer MEF1"/>
    </font>
    <font>
      <sz val="9"/>
      <color rgb="FF000000"/>
      <name val="Khmer MEF1"/>
    </font>
    <font>
      <b/>
      <sz val="11"/>
      <color rgb="FF000000"/>
      <name val="Khmer MEF1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/>
        <bgColor theme="5"/>
      </patternFill>
    </fill>
    <fill>
      <patternFill patternType="solid">
        <fgColor rgb="FF8EAADB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2F2F2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theme="5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99">
    <xf numFmtId="0" fontId="0" fillId="0" borderId="0" xfId="0"/>
    <xf numFmtId="10" fontId="0" fillId="0" borderId="0" xfId="2" applyNumberFormat="1" applyFont="1"/>
    <xf numFmtId="164" fontId="0" fillId="0" borderId="0" xfId="1" applyNumberFormat="1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Continuous"/>
    </xf>
    <xf numFmtId="0" fontId="4" fillId="0" borderId="2" xfId="0" applyFont="1" applyBorder="1" applyAlignment="1">
      <alignment horizontal="center"/>
    </xf>
    <xf numFmtId="0" fontId="4" fillId="0" borderId="3" xfId="0" applyFont="1" applyBorder="1"/>
    <xf numFmtId="0" fontId="4" fillId="0" borderId="4" xfId="0" applyFont="1" applyBorder="1"/>
    <xf numFmtId="165" fontId="2" fillId="0" borderId="5" xfId="0" applyNumberFormat="1" applyFont="1" applyBorder="1" applyAlignment="1">
      <alignment horizontal="center"/>
    </xf>
    <xf numFmtId="0" fontId="2" fillId="0" borderId="1" xfId="0" applyFont="1" applyBorder="1"/>
    <xf numFmtId="165" fontId="3" fillId="0" borderId="6" xfId="0" applyNumberFormat="1" applyFont="1" applyBorder="1" applyAlignment="1">
      <alignment horizontal="centerContinuous"/>
    </xf>
    <xf numFmtId="0" fontId="3" fillId="0" borderId="7" xfId="0" applyFont="1" applyBorder="1" applyAlignment="1">
      <alignment horizontal="centerContinuous"/>
    </xf>
    <xf numFmtId="164" fontId="2" fillId="0" borderId="0" xfId="1" applyNumberFormat="1" applyFont="1"/>
    <xf numFmtId="10" fontId="2" fillId="0" borderId="0" xfId="2" applyNumberFormat="1" applyFont="1"/>
    <xf numFmtId="165" fontId="2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10" fontId="2" fillId="0" borderId="1" xfId="2" applyNumberFormat="1" applyFont="1" applyBorder="1"/>
    <xf numFmtId="166" fontId="2" fillId="0" borderId="1" xfId="1" applyNumberFormat="1" applyFont="1" applyBorder="1"/>
    <xf numFmtId="167" fontId="2" fillId="0" borderId="1" xfId="1" applyNumberFormat="1" applyFont="1" applyBorder="1"/>
    <xf numFmtId="0" fontId="0" fillId="0" borderId="0" xfId="0" applyAlignment="1">
      <alignment horizontal="centerContinuous"/>
    </xf>
    <xf numFmtId="0" fontId="5" fillId="0" borderId="0" xfId="0" applyFont="1" applyAlignment="1">
      <alignment horizontal="centerContinuous"/>
    </xf>
    <xf numFmtId="164" fontId="5" fillId="0" borderId="0" xfId="1" applyNumberFormat="1" applyFont="1" applyAlignment="1">
      <alignment horizontal="centerContinuous"/>
    </xf>
    <xf numFmtId="164" fontId="2" fillId="0" borderId="0" xfId="1" applyNumberFormat="1" applyFont="1" applyAlignment="1">
      <alignment horizontal="centerContinuous"/>
    </xf>
    <xf numFmtId="164" fontId="2" fillId="0" borderId="1" xfId="1" applyNumberFormat="1" applyFont="1" applyBorder="1"/>
    <xf numFmtId="164" fontId="3" fillId="0" borderId="1" xfId="1" applyNumberFormat="1" applyFont="1" applyBorder="1"/>
    <xf numFmtId="0" fontId="3" fillId="0" borderId="0" xfId="0" applyFont="1"/>
    <xf numFmtId="0" fontId="3" fillId="0" borderId="0" xfId="0" applyFont="1" applyAlignment="1">
      <alignment horizontal="centerContinuous"/>
    </xf>
    <xf numFmtId="166" fontId="3" fillId="0" borderId="1" xfId="1" applyNumberFormat="1" applyFont="1" applyBorder="1"/>
    <xf numFmtId="10" fontId="3" fillId="0" borderId="1" xfId="2" applyNumberFormat="1" applyFont="1" applyBorder="1"/>
    <xf numFmtId="167" fontId="3" fillId="0" borderId="1" xfId="1" applyNumberFormat="1" applyFont="1" applyBorder="1"/>
    <xf numFmtId="0" fontId="6" fillId="0" borderId="0" xfId="0" applyFont="1" applyAlignment="1">
      <alignment horizontal="centerContinuous"/>
    </xf>
    <xf numFmtId="0" fontId="7" fillId="0" borderId="0" xfId="0" applyFont="1" applyAlignment="1">
      <alignment horizontal="centerContinuous"/>
    </xf>
    <xf numFmtId="0" fontId="8" fillId="0" borderId="0" xfId="0" applyFont="1" applyAlignment="1">
      <alignment horizontal="centerContinuous"/>
    </xf>
    <xf numFmtId="0" fontId="9" fillId="0" borderId="0" xfId="0" applyFont="1" applyAlignment="1">
      <alignment horizontal="centerContinuous"/>
    </xf>
    <xf numFmtId="168" fontId="3" fillId="0" borderId="1" xfId="1" applyNumberFormat="1" applyFont="1" applyBorder="1"/>
    <xf numFmtId="0" fontId="12" fillId="0" borderId="0" xfId="0" applyFont="1"/>
    <xf numFmtId="164" fontId="13" fillId="0" borderId="1" xfId="1" applyNumberFormat="1" applyFont="1" applyBorder="1"/>
    <xf numFmtId="164" fontId="15" fillId="0" borderId="1" xfId="1" applyNumberFormat="1" applyFont="1" applyBorder="1"/>
    <xf numFmtId="164" fontId="16" fillId="0" borderId="1" xfId="1" applyNumberFormat="1" applyFont="1" applyBorder="1"/>
    <xf numFmtId="164" fontId="0" fillId="0" borderId="0" xfId="0" applyNumberFormat="1"/>
    <xf numFmtId="165" fontId="2" fillId="0" borderId="6" xfId="0" applyNumberFormat="1" applyFont="1" applyBorder="1" applyAlignment="1">
      <alignment horizontal="center"/>
    </xf>
    <xf numFmtId="0" fontId="2" fillId="0" borderId="7" xfId="0" applyFont="1" applyBorder="1"/>
    <xf numFmtId="0" fontId="15" fillId="0" borderId="7" xfId="0" applyFont="1" applyBorder="1"/>
    <xf numFmtId="164" fontId="15" fillId="0" borderId="7" xfId="0" applyNumberFormat="1" applyFont="1" applyBorder="1"/>
    <xf numFmtId="0" fontId="15" fillId="0" borderId="10" xfId="0" applyFont="1" applyBorder="1"/>
    <xf numFmtId="43" fontId="0" fillId="0" borderId="0" xfId="0" applyNumberFormat="1"/>
    <xf numFmtId="0" fontId="0" fillId="0" borderId="1" xfId="0" applyBorder="1"/>
    <xf numFmtId="0" fontId="2" fillId="0" borderId="1" xfId="0" applyFont="1" applyBorder="1" applyAlignment="1">
      <alignment horizontal="left" vertical="top"/>
    </xf>
    <xf numFmtId="165" fontId="2" fillId="0" borderId="1" xfId="0" applyNumberFormat="1" applyFont="1" applyBorder="1" applyAlignment="1">
      <alignment horizontal="center" vertical="top"/>
    </xf>
    <xf numFmtId="165" fontId="3" fillId="2" borderId="1" xfId="0" applyNumberFormat="1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11" fillId="2" borderId="0" xfId="0" applyFont="1" applyFill="1"/>
    <xf numFmtId="0" fontId="3" fillId="2" borderId="1" xfId="0" applyFont="1" applyFill="1" applyBorder="1" applyAlignment="1">
      <alignment horizontal="centerContinuous"/>
    </xf>
    <xf numFmtId="0" fontId="3" fillId="2" borderId="1" xfId="0" applyFont="1" applyFill="1" applyBorder="1"/>
    <xf numFmtId="165" fontId="2" fillId="4" borderId="1" xfId="0" applyNumberFormat="1" applyFont="1" applyFill="1" applyBorder="1" applyAlignment="1">
      <alignment horizontal="center"/>
    </xf>
    <xf numFmtId="0" fontId="2" fillId="4" borderId="1" xfId="0" applyFont="1" applyFill="1" applyBorder="1"/>
    <xf numFmtId="0" fontId="0" fillId="4" borderId="0" xfId="0" applyFill="1"/>
    <xf numFmtId="43" fontId="17" fillId="0" borderId="1" xfId="1" applyFont="1" applyBorder="1" applyAlignment="1">
      <alignment horizontal="center"/>
    </xf>
    <xf numFmtId="43" fontId="17" fillId="0" borderId="1" xfId="1" applyFont="1" applyBorder="1"/>
    <xf numFmtId="43" fontId="17" fillId="0" borderId="1" xfId="1" applyFont="1" applyFill="1" applyBorder="1"/>
    <xf numFmtId="0" fontId="3" fillId="3" borderId="1" xfId="0" applyFont="1" applyFill="1" applyBorder="1" applyAlignment="1">
      <alignment horizontal="left" vertical="top"/>
    </xf>
    <xf numFmtId="0" fontId="3" fillId="3" borderId="1" xfId="0" applyFont="1" applyFill="1" applyBorder="1" applyAlignment="1">
      <alignment horizontal="centerContinuous" vertical="top"/>
    </xf>
    <xf numFmtId="0" fontId="11" fillId="3" borderId="0" xfId="0" applyFont="1" applyFill="1"/>
    <xf numFmtId="0" fontId="3" fillId="3" borderId="1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centerContinuous"/>
    </xf>
    <xf numFmtId="165" fontId="3" fillId="3" borderId="1" xfId="0" applyNumberFormat="1" applyFont="1" applyFill="1" applyBorder="1" applyAlignment="1">
      <alignment horizontal="centerContinuous"/>
    </xf>
    <xf numFmtId="164" fontId="14" fillId="3" borderId="1" xfId="1" applyNumberFormat="1" applyFont="1" applyFill="1" applyBorder="1"/>
    <xf numFmtId="0" fontId="18" fillId="3" borderId="1" xfId="0" applyFont="1" applyFill="1" applyBorder="1"/>
    <xf numFmtId="0" fontId="19" fillId="0" borderId="1" xfId="0" applyFont="1" applyBorder="1"/>
    <xf numFmtId="164" fontId="14" fillId="2" borderId="1" xfId="1" applyNumberFormat="1" applyFont="1" applyFill="1" applyBorder="1"/>
    <xf numFmtId="164" fontId="13" fillId="0" borderId="13" xfId="1" applyNumberFormat="1" applyFont="1" applyFill="1" applyBorder="1"/>
    <xf numFmtId="0" fontId="18" fillId="2" borderId="1" xfId="0" applyFont="1" applyFill="1" applyBorder="1"/>
    <xf numFmtId="164" fontId="13" fillId="4" borderId="1" xfId="1" applyNumberFormat="1" applyFont="1" applyFill="1" applyBorder="1"/>
    <xf numFmtId="0" fontId="19" fillId="0" borderId="0" xfId="0" applyFont="1"/>
    <xf numFmtId="43" fontId="14" fillId="0" borderId="1" xfId="1" applyFont="1" applyBorder="1" applyAlignment="1">
      <alignment horizontal="center"/>
    </xf>
    <xf numFmtId="165" fontId="13" fillId="0" borderId="1" xfId="0" applyNumberFormat="1" applyFont="1" applyBorder="1" applyAlignment="1">
      <alignment horizontal="center" vertical="top"/>
    </xf>
    <xf numFmtId="0" fontId="13" fillId="0" borderId="1" xfId="0" applyFont="1" applyBorder="1" applyAlignment="1">
      <alignment horizontal="left" vertical="top"/>
    </xf>
    <xf numFmtId="43" fontId="14" fillId="0" borderId="1" xfId="1" applyFont="1" applyFill="1" applyBorder="1" applyAlignment="1">
      <alignment horizontal="center"/>
    </xf>
    <xf numFmtId="164" fontId="20" fillId="0" borderId="1" xfId="1" applyNumberFormat="1" applyFont="1" applyBorder="1"/>
    <xf numFmtId="0" fontId="8" fillId="2" borderId="1" xfId="0" applyFont="1" applyFill="1" applyBorder="1" applyAlignment="1">
      <alignment horizontal="right"/>
    </xf>
    <xf numFmtId="0" fontId="8" fillId="4" borderId="1" xfId="0" applyFont="1" applyFill="1" applyBorder="1" applyAlignment="1">
      <alignment horizontal="right"/>
    </xf>
    <xf numFmtId="0" fontId="8" fillId="4" borderId="0" xfId="0" applyFont="1" applyFill="1" applyAlignment="1">
      <alignment horizontal="right"/>
    </xf>
    <xf numFmtId="164" fontId="8" fillId="2" borderId="1" xfId="0" applyNumberFormat="1" applyFont="1" applyFill="1" applyBorder="1"/>
    <xf numFmtId="10" fontId="8" fillId="4" borderId="1" xfId="2" applyNumberFormat="1" applyFont="1" applyFill="1" applyBorder="1"/>
    <xf numFmtId="10" fontId="8" fillId="4" borderId="0" xfId="2" applyNumberFormat="1" applyFont="1" applyFill="1" applyBorder="1"/>
    <xf numFmtId="0" fontId="2" fillId="0" borderId="1" xfId="0" applyFont="1" applyBorder="1" applyAlignment="1">
      <alignment wrapText="1"/>
    </xf>
    <xf numFmtId="9" fontId="0" fillId="0" borderId="0" xfId="2" applyFont="1"/>
    <xf numFmtId="10" fontId="21" fillId="4" borderId="0" xfId="2" applyNumberFormat="1" applyFont="1" applyFill="1"/>
    <xf numFmtId="164" fontId="22" fillId="5" borderId="1" xfId="1" applyNumberFormat="1" applyFont="1" applyFill="1" applyBorder="1"/>
    <xf numFmtId="0" fontId="2" fillId="6" borderId="1" xfId="0" applyFont="1" applyFill="1" applyBorder="1" applyAlignment="1">
      <alignment horizontal="center" vertical="center" wrapText="1"/>
    </xf>
    <xf numFmtId="164" fontId="23" fillId="0" borderId="1" xfId="1" applyNumberFormat="1" applyFont="1" applyBorder="1"/>
    <xf numFmtId="164" fontId="23" fillId="0" borderId="1" xfId="0" applyNumberFormat="1" applyFont="1" applyBorder="1"/>
    <xf numFmtId="10" fontId="24" fillId="0" borderId="1" xfId="2" applyNumberFormat="1" applyFont="1" applyBorder="1"/>
    <xf numFmtId="0" fontId="25" fillId="5" borderId="0" xfId="0" applyFont="1" applyFill="1" applyAlignment="1">
      <alignment horizontal="center"/>
    </xf>
    <xf numFmtId="0" fontId="25" fillId="2" borderId="1" xfId="0" applyFont="1" applyFill="1" applyBorder="1" applyAlignment="1">
      <alignment horizontal="center"/>
    </xf>
    <xf numFmtId="0" fontId="25" fillId="2" borderId="0" xfId="0" applyFont="1" applyFill="1" applyAlignment="1">
      <alignment horizontal="center"/>
    </xf>
    <xf numFmtId="164" fontId="24" fillId="0" borderId="1" xfId="1" applyNumberFormat="1" applyFont="1" applyBorder="1"/>
    <xf numFmtId="164" fontId="26" fillId="0" borderId="1" xfId="0" applyNumberFormat="1" applyFont="1" applyBorder="1"/>
    <xf numFmtId="10" fontId="0" fillId="0" borderId="1" xfId="2" applyNumberFormat="1" applyFont="1" applyBorder="1"/>
    <xf numFmtId="10" fontId="0" fillId="0" borderId="0" xfId="2" applyNumberFormat="1" applyFont="1" applyBorder="1"/>
    <xf numFmtId="0" fontId="25" fillId="2" borderId="3" xfId="0" applyFont="1" applyFill="1" applyBorder="1" applyAlignment="1">
      <alignment horizontal="center"/>
    </xf>
    <xf numFmtId="164" fontId="0" fillId="0" borderId="1" xfId="0" applyNumberFormat="1" applyBorder="1"/>
    <xf numFmtId="0" fontId="21" fillId="2" borderId="1" xfId="0" applyFont="1" applyFill="1" applyBorder="1" applyAlignment="1">
      <alignment horizontal="center"/>
    </xf>
    <xf numFmtId="0" fontId="21" fillId="4" borderId="1" xfId="0" applyFont="1" applyFill="1" applyBorder="1" applyAlignment="1">
      <alignment horizontal="center"/>
    </xf>
    <xf numFmtId="164" fontId="27" fillId="0" borderId="1" xfId="0" applyNumberFormat="1" applyFont="1" applyBorder="1" applyAlignment="1">
      <alignment horizontal="right" vertical="center"/>
    </xf>
    <xf numFmtId="10" fontId="27" fillId="0" borderId="1" xfId="2" applyNumberFormat="1" applyFont="1" applyBorder="1" applyAlignment="1">
      <alignment horizontal="right" vertical="center"/>
    </xf>
    <xf numFmtId="0" fontId="2" fillId="0" borderId="3" xfId="0" applyFont="1" applyBorder="1" applyAlignment="1">
      <alignment wrapText="1"/>
    </xf>
    <xf numFmtId="164" fontId="20" fillId="0" borderId="3" xfId="1" applyNumberFormat="1" applyFont="1" applyBorder="1"/>
    <xf numFmtId="164" fontId="26" fillId="2" borderId="1" xfId="0" applyNumberFormat="1" applyFont="1" applyFill="1" applyBorder="1"/>
    <xf numFmtId="0" fontId="10" fillId="0" borderId="0" xfId="0" applyFont="1"/>
    <xf numFmtId="0" fontId="28" fillId="0" borderId="1" xfId="0" applyFont="1" applyBorder="1" applyAlignment="1">
      <alignment wrapText="1"/>
    </xf>
    <xf numFmtId="10" fontId="10" fillId="0" borderId="1" xfId="2" applyNumberFormat="1" applyFont="1" applyBorder="1"/>
    <xf numFmtId="0" fontId="29" fillId="2" borderId="1" xfId="0" applyFont="1" applyFill="1" applyBorder="1" applyAlignment="1">
      <alignment horizontal="center"/>
    </xf>
    <xf numFmtId="164" fontId="31" fillId="0" borderId="1" xfId="1" applyNumberFormat="1" applyFont="1" applyBorder="1"/>
    <xf numFmtId="164" fontId="32" fillId="0" borderId="1" xfId="0" applyNumberFormat="1" applyFont="1" applyBorder="1"/>
    <xf numFmtId="10" fontId="20" fillId="0" borderId="1" xfId="2" applyNumberFormat="1" applyFont="1" applyBorder="1"/>
    <xf numFmtId="169" fontId="21" fillId="4" borderId="0" xfId="2" applyNumberFormat="1" applyFont="1" applyFill="1"/>
    <xf numFmtId="0" fontId="2" fillId="6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17" fillId="5" borderId="1" xfId="0" applyFont="1" applyFill="1" applyBorder="1" applyAlignment="1">
      <alignment horizontal="center"/>
    </xf>
    <xf numFmtId="0" fontId="17" fillId="6" borderId="1" xfId="0" applyFont="1" applyFill="1" applyBorder="1" applyAlignment="1">
      <alignment horizontal="center"/>
    </xf>
    <xf numFmtId="0" fontId="17" fillId="6" borderId="11" xfId="0" applyFont="1" applyFill="1" applyBorder="1" applyAlignment="1">
      <alignment horizontal="center"/>
    </xf>
    <xf numFmtId="0" fontId="17" fillId="6" borderId="0" xfId="0" applyFont="1" applyFill="1" applyAlignment="1">
      <alignment horizontal="center"/>
    </xf>
    <xf numFmtId="0" fontId="17" fillId="6" borderId="12" xfId="0" applyFont="1" applyFill="1" applyBorder="1" applyAlignment="1">
      <alignment horizontal="center"/>
    </xf>
    <xf numFmtId="0" fontId="25" fillId="5" borderId="8" xfId="0" applyFont="1" applyFill="1" applyBorder="1" applyAlignment="1">
      <alignment horizontal="center"/>
    </xf>
    <xf numFmtId="0" fontId="25" fillId="5" borderId="9" xfId="0" applyFont="1" applyFill="1" applyBorder="1" applyAlignment="1">
      <alignment horizontal="center"/>
    </xf>
    <xf numFmtId="0" fontId="25" fillId="5" borderId="5" xfId="0" applyFont="1" applyFill="1" applyBorder="1" applyAlignment="1">
      <alignment horizontal="center"/>
    </xf>
    <xf numFmtId="0" fontId="30" fillId="5" borderId="1" xfId="0" applyFont="1" applyFill="1" applyBorder="1" applyAlignment="1">
      <alignment horizontal="center"/>
    </xf>
    <xf numFmtId="0" fontId="30" fillId="6" borderId="1" xfId="0" applyFont="1" applyFill="1" applyBorder="1" applyAlignment="1">
      <alignment horizontal="center"/>
    </xf>
    <xf numFmtId="0" fontId="17" fillId="6" borderId="8" xfId="0" applyFont="1" applyFill="1" applyBorder="1" applyAlignment="1">
      <alignment horizontal="center"/>
    </xf>
    <xf numFmtId="0" fontId="17" fillId="6" borderId="9" xfId="0" applyFont="1" applyFill="1" applyBorder="1" applyAlignment="1">
      <alignment horizontal="center"/>
    </xf>
    <xf numFmtId="0" fontId="17" fillId="6" borderId="5" xfId="0" applyFont="1" applyFill="1" applyBorder="1" applyAlignment="1">
      <alignment horizontal="center"/>
    </xf>
    <xf numFmtId="165" fontId="3" fillId="0" borderId="8" xfId="0" applyNumberFormat="1" applyFont="1" applyBorder="1" applyAlignment="1">
      <alignment horizontal="left"/>
    </xf>
    <xf numFmtId="165" fontId="3" fillId="0" borderId="9" xfId="0" applyNumberFormat="1" applyFont="1" applyBorder="1" applyAlignment="1">
      <alignment horizontal="left"/>
    </xf>
    <xf numFmtId="165" fontId="3" fillId="0" borderId="5" xfId="0" applyNumberFormat="1" applyFont="1" applyBorder="1" applyAlignment="1">
      <alignment horizontal="left"/>
    </xf>
    <xf numFmtId="165" fontId="3" fillId="0" borderId="8" xfId="0" applyNumberFormat="1" applyFont="1" applyBorder="1" applyAlignment="1">
      <alignment horizontal="center"/>
    </xf>
    <xf numFmtId="165" fontId="3" fillId="0" borderId="9" xfId="0" applyNumberFormat="1" applyFont="1" applyBorder="1" applyAlignment="1">
      <alignment horizontal="center"/>
    </xf>
    <xf numFmtId="165" fontId="3" fillId="0" borderId="5" xfId="0" applyNumberFormat="1" applyFont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4" fillId="7" borderId="1" xfId="0" applyFont="1" applyFill="1" applyBorder="1"/>
    <xf numFmtId="0" fontId="12" fillId="0" borderId="14" xfId="0" applyFont="1" applyBorder="1"/>
    <xf numFmtId="165" fontId="3" fillId="0" borderId="7" xfId="0" applyNumberFormat="1" applyFont="1" applyBorder="1" applyAlignment="1">
      <alignment horizontal="centerContinuous"/>
    </xf>
    <xf numFmtId="165" fontId="3" fillId="0" borderId="1" xfId="0" applyNumberFormat="1" applyFont="1" applyBorder="1" applyAlignment="1">
      <alignment horizontal="center"/>
    </xf>
    <xf numFmtId="0" fontId="3" fillId="0" borderId="1" xfId="0" applyFont="1" applyBorder="1"/>
    <xf numFmtId="0" fontId="16" fillId="0" borderId="1" xfId="0" applyFont="1" applyBorder="1"/>
    <xf numFmtId="164" fontId="16" fillId="0" borderId="1" xfId="0" applyNumberFormat="1" applyFont="1" applyBorder="1"/>
    <xf numFmtId="0" fontId="4" fillId="7" borderId="13" xfId="0" applyFont="1" applyFill="1" applyBorder="1"/>
    <xf numFmtId="10" fontId="15" fillId="0" borderId="1" xfId="2" applyNumberFormat="1" applyFont="1" applyBorder="1"/>
    <xf numFmtId="164" fontId="15" fillId="0" borderId="5" xfId="1" applyNumberFormat="1" applyFont="1" applyBorder="1"/>
    <xf numFmtId="0" fontId="12" fillId="0" borderId="1" xfId="0" applyFont="1" applyBorder="1"/>
    <xf numFmtId="165" fontId="3" fillId="0" borderId="1" xfId="0" applyNumberFormat="1" applyFont="1" applyBorder="1" applyAlignment="1">
      <alignment horizontal="centerContinuous"/>
    </xf>
    <xf numFmtId="0" fontId="3" fillId="0" borderId="1" xfId="0" applyFont="1" applyBorder="1" applyAlignment="1">
      <alignment horizontal="centerContinuous"/>
    </xf>
    <xf numFmtId="0" fontId="4" fillId="7" borderId="0" xfId="0" applyFont="1" applyFill="1" applyBorder="1"/>
    <xf numFmtId="164" fontId="15" fillId="0" borderId="0" xfId="1" applyNumberFormat="1" applyFont="1" applyBorder="1"/>
    <xf numFmtId="165" fontId="2" fillId="0" borderId="1" xfId="0" applyNumberFormat="1" applyFont="1" applyBorder="1" applyAlignment="1">
      <alignment horizontal="left"/>
    </xf>
    <xf numFmtId="164" fontId="12" fillId="0" borderId="1" xfId="1" applyNumberFormat="1" applyFont="1" applyBorder="1"/>
    <xf numFmtId="169" fontId="0" fillId="0" borderId="0" xfId="2" applyNumberFormat="1" applyFont="1"/>
    <xf numFmtId="0" fontId="33" fillId="8" borderId="1" xfId="0" applyFont="1" applyFill="1" applyBorder="1" applyAlignment="1">
      <alignment horizontal="center" vertical="center" wrapText="1"/>
    </xf>
    <xf numFmtId="3" fontId="33" fillId="9" borderId="1" xfId="0" applyNumberFormat="1" applyFont="1" applyFill="1" applyBorder="1" applyAlignment="1">
      <alignment horizontal="right" vertical="center" wrapText="1"/>
    </xf>
    <xf numFmtId="3" fontId="33" fillId="10" borderId="1" xfId="0" applyNumberFormat="1" applyFont="1" applyFill="1" applyBorder="1" applyAlignment="1">
      <alignment horizontal="right" vertical="center" wrapText="1"/>
    </xf>
    <xf numFmtId="0" fontId="33" fillId="9" borderId="1" xfId="0" applyFont="1" applyFill="1" applyBorder="1" applyAlignment="1">
      <alignment horizontal="justify" vertical="center" wrapText="1"/>
    </xf>
    <xf numFmtId="165" fontId="15" fillId="0" borderId="1" xfId="0" applyNumberFormat="1" applyFont="1" applyBorder="1" applyAlignment="1">
      <alignment horizontal="center" vertical="center" wrapText="1"/>
    </xf>
    <xf numFmtId="0" fontId="35" fillId="0" borderId="1" xfId="0" applyFont="1" applyBorder="1" applyAlignment="1">
      <alignment horizontal="justify" vertical="center" wrapText="1"/>
    </xf>
    <xf numFmtId="0" fontId="36" fillId="9" borderId="1" xfId="0" applyFont="1" applyFill="1" applyBorder="1" applyAlignment="1">
      <alignment horizontal="justify" vertical="center" wrapText="1"/>
    </xf>
    <xf numFmtId="165" fontId="34" fillId="0" borderId="1" xfId="0" applyNumberFormat="1" applyFont="1" applyBorder="1" applyAlignment="1">
      <alignment horizontal="center" vertical="center" wrapText="1"/>
    </xf>
    <xf numFmtId="0" fontId="33" fillId="9" borderId="1" xfId="0" applyFont="1" applyFill="1" applyBorder="1" applyAlignment="1">
      <alignment vertical="center" wrapText="1"/>
    </xf>
    <xf numFmtId="0" fontId="36" fillId="10" borderId="1" xfId="0" applyFont="1" applyFill="1" applyBorder="1" applyAlignment="1">
      <alignment vertical="center" wrapText="1"/>
    </xf>
    <xf numFmtId="0" fontId="33" fillId="10" borderId="1" xfId="0" applyFont="1" applyFill="1" applyBorder="1" applyAlignment="1">
      <alignment horizontal="justify" vertical="center" wrapText="1"/>
    </xf>
    <xf numFmtId="0" fontId="33" fillId="10" borderId="1" xfId="0" applyFont="1" applyFill="1" applyBorder="1" applyAlignment="1">
      <alignment vertical="center" wrapText="1"/>
    </xf>
    <xf numFmtId="0" fontId="35" fillId="0" borderId="1" xfId="0" applyFont="1" applyBorder="1" applyAlignment="1">
      <alignment vertical="center" wrapText="1"/>
    </xf>
    <xf numFmtId="43" fontId="35" fillId="0" borderId="1" xfId="1" applyFont="1" applyBorder="1" applyAlignment="1">
      <alignment horizontal="right" vertical="center" wrapText="1"/>
    </xf>
    <xf numFmtId="164" fontId="35" fillId="0" borderId="1" xfId="1" applyNumberFormat="1" applyFont="1" applyBorder="1" applyAlignment="1">
      <alignment horizontal="right" vertical="center" wrapText="1"/>
    </xf>
    <xf numFmtId="164" fontId="16" fillId="10" borderId="1" xfId="1" applyNumberFormat="1" applyFont="1" applyFill="1" applyBorder="1" applyAlignment="1">
      <alignment horizontal="center" vertical="center" wrapText="1"/>
    </xf>
    <xf numFmtId="164" fontId="0" fillId="0" borderId="1" xfId="1" applyNumberFormat="1" applyFont="1" applyBorder="1"/>
    <xf numFmtId="164" fontId="33" fillId="10" borderId="1" xfId="1" applyNumberFormat="1" applyFont="1" applyFill="1" applyBorder="1" applyAlignment="1">
      <alignment horizontal="right" vertical="center" wrapText="1"/>
    </xf>
    <xf numFmtId="164" fontId="36" fillId="0" borderId="1" xfId="1" applyNumberFormat="1" applyFont="1" applyBorder="1" applyAlignment="1">
      <alignment horizontal="right" vertical="center" wrapText="1"/>
    </xf>
    <xf numFmtId="43" fontId="34" fillId="9" borderId="1" xfId="0" applyNumberFormat="1" applyFont="1" applyFill="1" applyBorder="1" applyAlignment="1">
      <alignment horizontal="right" vertical="center" wrapText="1"/>
    </xf>
    <xf numFmtId="10" fontId="33" fillId="10" borderId="1" xfId="2" applyNumberFormat="1" applyFont="1" applyFill="1" applyBorder="1" applyAlignment="1">
      <alignment horizontal="right" vertical="center" wrapText="1"/>
    </xf>
    <xf numFmtId="10" fontId="33" fillId="9" borderId="1" xfId="2" applyNumberFormat="1" applyFont="1" applyFill="1" applyBorder="1" applyAlignment="1">
      <alignment horizontal="right" vertical="center" wrapText="1"/>
    </xf>
    <xf numFmtId="0" fontId="14" fillId="0" borderId="8" xfId="0" applyFont="1" applyBorder="1" applyAlignment="1">
      <alignment horizontal="justify" vertical="center" wrapText="1"/>
    </xf>
    <xf numFmtId="0" fontId="14" fillId="0" borderId="5" xfId="0" applyFont="1" applyBorder="1" applyAlignment="1">
      <alignment horizontal="justify" vertical="center" wrapText="1"/>
    </xf>
    <xf numFmtId="0" fontId="38" fillId="8" borderId="15" xfId="0" applyFont="1" applyFill="1" applyBorder="1" applyAlignment="1">
      <alignment horizontal="center" vertical="center" wrapText="1"/>
    </xf>
    <xf numFmtId="0" fontId="38" fillId="8" borderId="16" xfId="0" applyFont="1" applyFill="1" applyBorder="1" applyAlignment="1">
      <alignment horizontal="center" vertical="center" wrapText="1"/>
    </xf>
    <xf numFmtId="165" fontId="39" fillId="9" borderId="17" xfId="0" applyNumberFormat="1" applyFont="1" applyFill="1" applyBorder="1" applyAlignment="1">
      <alignment horizontal="center" vertical="center" wrapText="1"/>
    </xf>
    <xf numFmtId="0" fontId="39" fillId="9" borderId="18" xfId="0" applyFont="1" applyFill="1" applyBorder="1" applyAlignment="1">
      <alignment vertical="center" wrapText="1"/>
    </xf>
    <xf numFmtId="0" fontId="39" fillId="9" borderId="18" xfId="0" applyFont="1" applyFill="1" applyBorder="1" applyAlignment="1">
      <alignment horizontal="right" vertical="center" wrapText="1"/>
    </xf>
    <xf numFmtId="165" fontId="33" fillId="9" borderId="17" xfId="0" applyNumberFormat="1" applyFont="1" applyFill="1" applyBorder="1" applyAlignment="1">
      <alignment horizontal="center" vertical="center" wrapText="1"/>
    </xf>
    <xf numFmtId="3" fontId="39" fillId="9" borderId="18" xfId="0" applyNumberFormat="1" applyFont="1" applyFill="1" applyBorder="1" applyAlignment="1">
      <alignment horizontal="right" vertical="center" wrapText="1"/>
    </xf>
    <xf numFmtId="10" fontId="39" fillId="9" borderId="18" xfId="0" applyNumberFormat="1" applyFont="1" applyFill="1" applyBorder="1" applyAlignment="1">
      <alignment horizontal="right" vertical="center" wrapText="1"/>
    </xf>
    <xf numFmtId="3" fontId="40" fillId="8" borderId="18" xfId="0" applyNumberFormat="1" applyFont="1" applyFill="1" applyBorder="1" applyAlignment="1">
      <alignment horizontal="right" vertical="center" wrapText="1"/>
    </xf>
    <xf numFmtId="10" fontId="40" fillId="8" borderId="18" xfId="0" applyNumberFormat="1" applyFont="1" applyFill="1" applyBorder="1" applyAlignment="1">
      <alignment horizontal="right" vertical="center"/>
    </xf>
    <xf numFmtId="0" fontId="36" fillId="8" borderId="19" xfId="0" applyFont="1" applyFill="1" applyBorder="1" applyAlignment="1">
      <alignment horizontal="center" vertical="center" wrapText="1"/>
    </xf>
    <xf numFmtId="0" fontId="36" fillId="8" borderId="16" xfId="0" applyFont="1" applyFill="1" applyBorder="1" applyAlignment="1">
      <alignment horizontal="center" vertical="center" wrapText="1"/>
    </xf>
    <xf numFmtId="0" fontId="36" fillId="8" borderId="19" xfId="0" applyFont="1" applyFill="1" applyBorder="1" applyAlignment="1">
      <alignment horizontal="center" vertical="center" wrapText="1"/>
    </xf>
    <xf numFmtId="0" fontId="36" fillId="8" borderId="16" xfId="0" applyFont="1" applyFill="1" applyBorder="1" applyAlignment="1">
      <alignment horizontal="center" vertical="center" wrapText="1"/>
    </xf>
    <xf numFmtId="10" fontId="39" fillId="9" borderId="18" xfId="2" applyNumberFormat="1" applyFont="1" applyFill="1" applyBorder="1" applyAlignment="1">
      <alignment horizontal="right" vertical="center" wrapText="1"/>
    </xf>
    <xf numFmtId="164" fontId="39" fillId="9" borderId="18" xfId="1" applyNumberFormat="1" applyFont="1" applyFill="1" applyBorder="1" applyAlignment="1">
      <alignment horizontal="right" vertical="center" wrapText="1"/>
    </xf>
  </cellXfs>
  <cellStyles count="3">
    <cellStyle name="Comma" xfId="1" builtinId="3"/>
    <cellStyle name="Normal" xfId="0" builtinId="0"/>
    <cellStyle name="Percent" xfId="2" builtinId="5"/>
  </cellStyles>
  <dxfs count="21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Khmer MEF1"/>
        <scheme val="none"/>
      </font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Khmer MEF1"/>
        <scheme val="none"/>
      </font>
      <numFmt numFmtId="164" formatCode="_(* #,##0_);_(* \(#,##0\);_(* &quot;-&quot;??_);_(@_)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Khmer MEF1"/>
        <scheme val="none"/>
      </font>
      <numFmt numFmtId="164" formatCode="_(* #,##0_);_(* \(#,##0\);_(* &quot;-&quot;??_);_(@_)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Khmer MEF1"/>
        <scheme val="none"/>
      </font>
      <numFmt numFmtId="164" formatCode="_(* #,##0_);_(* \(#,##0\);_(* &quot;-&quot;??_);_(@_)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Khmer MEF1"/>
        <scheme val="none"/>
      </font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Khmer MEF1"/>
        <scheme val="none"/>
      </font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MEF1"/>
        <scheme val="none"/>
      </font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MEF1"/>
        <scheme val="none"/>
      </font>
      <numFmt numFmtId="165" formatCode="[$-12000425]0"/>
      <alignment horizontal="center" vertical="bottom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strike val="0"/>
        <outline val="0"/>
        <shadow val="0"/>
        <u val="none"/>
        <vertAlign val="baseline"/>
        <sz val="8"/>
        <color theme="1"/>
        <name val="Khmer MEF1"/>
        <scheme val="none"/>
      </font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8"/>
        <color theme="1"/>
        <name val="Khmer MEF1"/>
        <scheme val="none"/>
      </font>
      <numFmt numFmtId="164" formatCode="_(* #,##0_);_(* \(#,##0\);_(* &quot;-&quot;??_);_(@_)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Khmer MEF1"/>
        <scheme val="none"/>
      </font>
      <numFmt numFmtId="164" formatCode="_(* #,##0_);_(* \(#,##0\);_(* &quot;-&quot;??_);_(@_)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8"/>
        <color theme="1"/>
        <name val="Khmer MEF1"/>
        <scheme val="none"/>
      </font>
      <numFmt numFmtId="164" formatCode="_(* #,##0_);_(* \(#,##0\);_(* &quot;-&quot;??_);_(@_)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8"/>
        <color theme="1"/>
        <name val="Khmer MEF1"/>
        <scheme val="none"/>
      </font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8"/>
        <color theme="1"/>
        <name val="Khmer MEF1"/>
        <scheme val="none"/>
      </font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Khmer MEF1"/>
        <scheme val="none"/>
      </font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Khmer MEF1"/>
        <scheme val="none"/>
      </font>
      <numFmt numFmtId="165" formatCode="[$-12000425]0"/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top style="thin">
          <color auto="1"/>
        </top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Khmer MEF1"/>
        <scheme val="none"/>
      </font>
    </dxf>
    <dxf>
      <border>
        <bottom style="thin">
          <color auto="1"/>
        </bottom>
      </border>
    </dxf>
    <dxf>
      <font>
        <b/>
        <strike val="0"/>
        <outline val="0"/>
        <shadow val="0"/>
        <u val="none"/>
        <vertAlign val="baseline"/>
        <sz val="11"/>
        <color auto="1"/>
        <name val="Khmer MEF1"/>
        <scheme val="none"/>
      </font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 style="thin">
          <color auto="1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m-KH" sz="1400" b="1" i="0" u="none" strike="noStrike" kern="1200" spc="0" baseline="0">
                <a:solidFill>
                  <a:sysClr val="windowText" lastClr="000000"/>
                </a:solidFill>
                <a:latin typeface="Khmer MEF1" panose="02000506000000020004" pitchFamily="2" charset="0"/>
                <a:cs typeface="Khmer MEF1" panose="02000506000000020004" pitchFamily="2" charset="0"/>
              </a:rPr>
              <a:t>ការអនុវត្តការប្រមូលចំណូលសរុបប្រចាំត្រីមាសទី១ ឆ្នាំ២០២៤</a:t>
            </a:r>
            <a:endParaRPr lang="en-US" sz="1400" b="1" i="0" u="none" strike="noStrike" kern="1200" spc="0" baseline="0">
              <a:solidFill>
                <a:sysClr val="windowText" lastClr="000000"/>
              </a:solidFill>
              <a:latin typeface="Khmer MEF1" panose="02000506000000020004" pitchFamily="2" charset="0"/>
              <a:cs typeface="Khmer MEF1" panose="02000506000000020004" pitchFamily="2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11F4-444E-8ED1-5AA969E1CC3C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11F4-444E-8ED1-5AA969E1CC3C}"/>
              </c:ext>
            </c:extLst>
          </c:dPt>
          <c:dLbls>
            <c:dLbl>
              <c:idx val="0"/>
              <c:layout>
                <c:manualLayout>
                  <c:x val="8.2023222259681641E-3"/>
                  <c:y val="-5.294320793274874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1F4-444E-8ED1-5AA969E1CC3C}"/>
                </c:ext>
              </c:extLst>
            </c:dLbl>
            <c:dLbl>
              <c:idx val="1"/>
              <c:layout>
                <c:manualLayout>
                  <c:x val="1.4354063895444363E-2"/>
                  <c:y val="-4.179726942059111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1F4-444E-8ED1-5AA969E1CC3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Khmer MEF1" panose="02000506000000020004" pitchFamily="2" charset="0"/>
                    <a:ea typeface="+mn-ea"/>
                    <a:cs typeface="Khmer MEF1" panose="02000506000000020004" pitchFamily="2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G_ចំណូល!$A$5:$A$6</c:f>
              <c:strCache>
                <c:ptCount val="2"/>
                <c:pt idx="0">
                  <c:v>ការព្យាករណ៍</c:v>
                </c:pt>
                <c:pt idx="1">
                  <c:v>ការអនុវត្ត</c:v>
                </c:pt>
              </c:strCache>
            </c:strRef>
          </c:cat>
          <c:val>
            <c:numRef>
              <c:f>G_ចំណូល!$B$5:$B$6</c:f>
              <c:numCache>
                <c:formatCode>_(* #,##0_);_(* \(#,##0\);_(* "-"??_);_(@_)</c:formatCode>
                <c:ptCount val="2"/>
                <c:pt idx="0">
                  <c:v>1191389000</c:v>
                </c:pt>
                <c:pt idx="1">
                  <c:v>1778500093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1F4-444E-8ED1-5AA969E1CC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44149567"/>
        <c:axId val="544147167"/>
        <c:axId val="0"/>
      </c:bar3DChart>
      <c:catAx>
        <c:axId val="5441495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m-KH" sz="1000" b="0" i="0" u="none" strike="noStrike" kern="1200" baseline="0">
                    <a:solidFill>
                      <a:schemeClr val="tx1"/>
                    </a:solidFill>
                    <a:latin typeface="Khmer MEF1" panose="02000506000000020004" pitchFamily="2" charset="0"/>
                    <a:cs typeface="Khmer MEF1" panose="02000506000000020004" pitchFamily="2" charset="0"/>
                  </a:rPr>
                  <a:t>ឯកតា៖គិតជាប្រាក់រៀល</a:t>
                </a:r>
                <a:endParaRPr lang="en-US" sz="1000" b="0" i="0" u="none" strike="noStrike" kern="1200" baseline="0">
                  <a:solidFill>
                    <a:schemeClr val="tx1"/>
                  </a:solidFill>
                  <a:latin typeface="Khmer MEF1" panose="02000506000000020004" pitchFamily="2" charset="0"/>
                  <a:cs typeface="Khmer MEF1" panose="02000506000000020004" pitchFamily="2" charset="0"/>
                </a:endParaRPr>
              </a:p>
            </c:rich>
          </c:tx>
          <c:layout>
            <c:manualLayout>
              <c:xMode val="edge"/>
              <c:yMode val="edge"/>
              <c:x val="1.1443919721792659E-2"/>
              <c:y val="9.4738686207669578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Khmer MEF1" panose="02000506000000020004" pitchFamily="2" charset="0"/>
                <a:ea typeface="+mn-ea"/>
                <a:cs typeface="Khmer MEF1" panose="02000506000000020004" pitchFamily="2" charset="0"/>
              </a:defRPr>
            </a:pPr>
            <a:endParaRPr lang="en-US"/>
          </a:p>
        </c:txPr>
        <c:crossAx val="544147167"/>
        <c:crosses val="autoZero"/>
        <c:auto val="1"/>
        <c:lblAlgn val="ctr"/>
        <c:lblOffset val="100"/>
        <c:noMultiLvlLbl val="0"/>
      </c:catAx>
      <c:valAx>
        <c:axId val="544147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Khmer MEF1" panose="02000506000000020004" pitchFamily="2" charset="0"/>
                <a:ea typeface="+mn-ea"/>
                <a:cs typeface="Khmer MEF1" panose="02000506000000020004" pitchFamily="2" charset="0"/>
              </a:defRPr>
            </a:pPr>
            <a:endParaRPr lang="en-US"/>
          </a:p>
        </c:txPr>
        <c:crossAx val="544149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Khmer MEF1" panose="02000506000000020004" pitchFamily="2" charset="0"/>
              <a:ea typeface="+mn-ea"/>
              <a:cs typeface="Khmer MEF1" panose="02000506000000020004" pitchFamily="2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ysClr val="windowText" lastClr="000000"/>
                </a:solidFill>
                <a:latin typeface="Khmer MEF1" panose="02000506000000020004" pitchFamily="2" charset="0"/>
                <a:ea typeface="+mn-ea"/>
                <a:cs typeface="Khmer MEF1" panose="02000506000000020004" pitchFamily="2" charset="0"/>
              </a:defRPr>
            </a:pPr>
            <a:r>
              <a:rPr lang="km-KH" sz="1000" b="1">
                <a:solidFill>
                  <a:sysClr val="windowText" lastClr="000000"/>
                </a:solidFill>
                <a:latin typeface="Khmer MEF1" panose="02000506000000020004" pitchFamily="2" charset="0"/>
                <a:cs typeface="Khmer MEF1" panose="02000506000000020004" pitchFamily="2" charset="0"/>
              </a:rPr>
              <a:t>ការវិភាគសមាសធាតុនៃការអនុវត្តចំណាយ</a:t>
            </a:r>
            <a:r>
              <a:rPr lang="km-KH" sz="1000" b="1" baseline="0">
                <a:solidFill>
                  <a:sysClr val="windowText" lastClr="000000"/>
                </a:solidFill>
                <a:latin typeface="Khmer MEF1" panose="02000506000000020004" pitchFamily="2" charset="0"/>
                <a:cs typeface="Khmer MEF1" panose="02000506000000020004" pitchFamily="2" charset="0"/>
              </a:rPr>
              <a:t>ធៀបទៅនឹងការព្យាករណ៍</a:t>
            </a:r>
            <a:r>
              <a:rPr lang="km-KH" sz="1000" b="1" i="0" u="none" strike="noStrike" kern="1200" spc="0" baseline="0">
                <a:solidFill>
                  <a:sysClr val="windowText" lastClr="000000"/>
                </a:solidFill>
                <a:latin typeface="Khmer MEF1" panose="02000506000000020004" pitchFamily="2" charset="0"/>
                <a:cs typeface="Khmer MEF1" panose="02000506000000020004" pitchFamily="2" charset="0"/>
              </a:rPr>
              <a:t>សមាសធាតុនីមួយៗនៃការអនុវត្ត​ចំណាយ</a:t>
            </a:r>
            <a:endParaRPr lang="en-US" sz="1000" b="1">
              <a:solidFill>
                <a:sysClr val="windowText" lastClr="000000"/>
              </a:solidFill>
              <a:latin typeface="Khmer MEF1" panose="02000506000000020004" pitchFamily="2" charset="0"/>
              <a:cs typeface="Khmer MEF1" panose="02000506000000020004" pitchFamily="2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ysClr val="windowText" lastClr="000000"/>
              </a:solidFill>
              <a:latin typeface="Khmer MEF1" panose="02000506000000020004" pitchFamily="2" charset="0"/>
              <a:ea typeface="+mn-ea"/>
              <a:cs typeface="Khmer MEF1" panose="02000506000000020004" pitchFamily="2" charset="0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G_ចំណាយ!$B$44</c:f>
              <c:strCache>
                <c:ptCount val="1"/>
                <c:pt idx="0">
                  <c:v>ការព្យាករណ៍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3.0386326248892908E-2"/>
                  <c:y val="-6.259905061627321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165-4C52-88A1-895BC1861E8F}"/>
                </c:ext>
              </c:extLst>
            </c:dLbl>
            <c:dLbl>
              <c:idx val="2"/>
              <c:layout>
                <c:manualLayout>
                  <c:x val="-6.0772652497785929E-3"/>
                  <c:y val="-5.961814344406978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DD0-4D6E-9A3F-E94AACA3F04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Khmer MEF1" panose="02000506000000020004" pitchFamily="2" charset="0"/>
                    <a:ea typeface="+mn-ea"/>
                    <a:cs typeface="Khmer MEF1" panose="02000506000000020004" pitchFamily="2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G_ចំណាយ!$A$45:$A$47</c:f>
              <c:strCache>
                <c:ptCount val="3"/>
                <c:pt idx="0">
                  <c:v>ប្រាក់បៀវត្ស</c:v>
                </c:pt>
                <c:pt idx="1">
                  <c:v>ប្រាក់ឧបត្ថម្ភ</c:v>
                </c:pt>
                <c:pt idx="2">
                  <c:v>មូលនិធិអភិវឌ្ឍន៍ស្ថាប័ន</c:v>
                </c:pt>
              </c:strCache>
            </c:strRef>
          </c:cat>
          <c:val>
            <c:numRef>
              <c:f>G_ចំណាយ!$B$45:$B$47</c:f>
              <c:numCache>
                <c:formatCode>_(* #,##0_);_(* \(#,##0\);_(* "-"??_);_(@_)</c:formatCode>
                <c:ptCount val="3"/>
                <c:pt idx="0">
                  <c:v>0</c:v>
                </c:pt>
                <c:pt idx="1">
                  <c:v>694725000</c:v>
                </c:pt>
                <c:pt idx="2">
                  <c:v>493398900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165-4C52-88A1-895BC1861E8F}"/>
            </c:ext>
          </c:extLst>
        </c:ser>
        <c:ser>
          <c:idx val="1"/>
          <c:order val="1"/>
          <c:tx>
            <c:strRef>
              <c:f>G_ចំណាយ!$C$44</c:f>
              <c:strCache>
                <c:ptCount val="1"/>
                <c:pt idx="0">
                  <c:v>ការអនុវត្ត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rgbClr val="FF990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4-E165-4C52-88A1-895BC1861E8F}"/>
              </c:ext>
            </c:extLst>
          </c:dPt>
          <c:dPt>
            <c:idx val="2"/>
            <c:invertIfNegative val="0"/>
            <c:bubble3D val="0"/>
            <c:spPr>
              <a:solidFill>
                <a:srgbClr val="FF990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4-2DD0-4D6E-9A3F-E94AACA3F04F}"/>
              </c:ext>
            </c:extLst>
          </c:dPt>
          <c:dLbls>
            <c:dLbl>
              <c:idx val="0"/>
              <c:layout>
                <c:manualLayout>
                  <c:x val="3.6463591498671497E-2"/>
                  <c:y val="-5.961814344406973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165-4C52-88A1-895BC1861E8F}"/>
                </c:ext>
              </c:extLst>
            </c:dLbl>
            <c:dLbl>
              <c:idx val="2"/>
              <c:layout>
                <c:manualLayout>
                  <c:x val="3.038632624889185E-3"/>
                  <c:y val="-5.961814344406973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DD0-4D6E-9A3F-E94AACA3F04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Khmer MEF1" panose="02000506000000020004" pitchFamily="2" charset="0"/>
                    <a:ea typeface="+mn-ea"/>
                    <a:cs typeface="Khmer MEF1" panose="02000506000000020004" pitchFamily="2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G_ចំណាយ!$A$45:$A$47</c:f>
              <c:strCache>
                <c:ptCount val="3"/>
                <c:pt idx="0">
                  <c:v>ប្រាក់បៀវត្ស</c:v>
                </c:pt>
                <c:pt idx="1">
                  <c:v>ប្រាក់ឧបត្ថម្ភ</c:v>
                </c:pt>
                <c:pt idx="2">
                  <c:v>មូលនិធិអភិវឌ្ឍន៍ស្ថាប័ន</c:v>
                </c:pt>
              </c:strCache>
            </c:strRef>
          </c:cat>
          <c:val>
            <c:numRef>
              <c:f>G_ចំណាយ!$C$45:$C$47</c:f>
              <c:numCache>
                <c:formatCode>_(* #,##0_);_(* \(#,##0\);_(* "-"??_);_(@_)</c:formatCode>
                <c:ptCount val="3"/>
                <c:pt idx="0">
                  <c:v>0</c:v>
                </c:pt>
                <c:pt idx="1">
                  <c:v>576250000</c:v>
                </c:pt>
                <c:pt idx="2">
                  <c:v>1064692718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165-4C52-88A1-895BC1861E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70731695"/>
        <c:axId val="670731215"/>
        <c:axId val="0"/>
      </c:bar3DChart>
      <c:catAx>
        <c:axId val="6707316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m-KH" sz="1000" b="0" i="0" u="none" strike="noStrike" kern="1200" baseline="0">
                    <a:solidFill>
                      <a:schemeClr val="tx1"/>
                    </a:solidFill>
                    <a:latin typeface="Khmer MEF1" panose="02000506000000020004" pitchFamily="2" charset="0"/>
                    <a:cs typeface="Khmer MEF1" panose="02000506000000020004" pitchFamily="2" charset="0"/>
                  </a:rPr>
                  <a:t>ឯកតា៖គិតជាប្រាក់រៀល</a:t>
                </a:r>
                <a:endParaRPr lang="en-US" sz="1000" b="0" i="0" u="none" strike="noStrike" kern="1200" baseline="0">
                  <a:solidFill>
                    <a:schemeClr val="tx1"/>
                  </a:solidFill>
                  <a:latin typeface="Khmer MEF1" panose="02000506000000020004" pitchFamily="2" charset="0"/>
                  <a:cs typeface="Khmer MEF1" panose="02000506000000020004" pitchFamily="2" charset="0"/>
                </a:endParaRPr>
              </a:p>
            </c:rich>
          </c:tx>
          <c:layout>
            <c:manualLayout>
              <c:xMode val="edge"/>
              <c:yMode val="edge"/>
              <c:x val="5.2184475453106137E-2"/>
              <c:y val="8.4114389267806899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Khmer MEF1" panose="02000506000000020004" pitchFamily="2" charset="0"/>
                <a:ea typeface="+mn-ea"/>
                <a:cs typeface="Khmer MEF1" panose="02000506000000020004" pitchFamily="2" charset="0"/>
              </a:defRPr>
            </a:pPr>
            <a:endParaRPr lang="en-US"/>
          </a:p>
        </c:txPr>
        <c:crossAx val="670731215"/>
        <c:crosses val="autoZero"/>
        <c:auto val="1"/>
        <c:lblAlgn val="ctr"/>
        <c:lblOffset val="100"/>
        <c:noMultiLvlLbl val="0"/>
      </c:catAx>
      <c:valAx>
        <c:axId val="670731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Khmer MEF1" panose="02000506000000020004" pitchFamily="2" charset="0"/>
                <a:ea typeface="+mn-ea"/>
                <a:cs typeface="Khmer MEF1" panose="02000506000000020004" pitchFamily="2" charset="0"/>
              </a:defRPr>
            </a:pPr>
            <a:endParaRPr lang="en-US"/>
          </a:p>
        </c:txPr>
        <c:crossAx val="670731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Khmer MEF1" panose="02000506000000020004" pitchFamily="2" charset="0"/>
              <a:ea typeface="+mn-ea"/>
              <a:cs typeface="Khmer MEF1" panose="02000506000000020004" pitchFamily="2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1" i="0" u="none" strike="noStrike" kern="1200" spc="0" baseline="0">
                <a:solidFill>
                  <a:sysClr val="windowText" lastClr="000000"/>
                </a:solidFill>
                <a:latin typeface="Khmer MEF1" panose="02000506000000020004" pitchFamily="2" charset="0"/>
                <a:ea typeface="+mn-ea"/>
                <a:cs typeface="Khmer MEF1" panose="02000506000000020004" pitchFamily="2" charset="0"/>
              </a:defRPr>
            </a:pPr>
            <a:r>
              <a:rPr lang="km-KH" sz="1050" b="1">
                <a:solidFill>
                  <a:sysClr val="windowText" lastClr="000000"/>
                </a:solidFill>
                <a:latin typeface="Khmer MEF1" panose="02000506000000020004" pitchFamily="2" charset="0"/>
                <a:cs typeface="Khmer MEF1" panose="02000506000000020004" pitchFamily="2" charset="0"/>
              </a:rPr>
              <a:t>បម្រែបម្រួលនៃការអនុវត្តចំណាយត្រីមាសទី១ ឆ្នាំ២០២៤ ធៀបនឹងត្រីមាសទី១ ឆ្នាំ២០២៣</a:t>
            </a:r>
            <a:endParaRPr lang="en-US" sz="1050" b="1">
              <a:solidFill>
                <a:sysClr val="windowText" lastClr="000000"/>
              </a:solidFill>
              <a:latin typeface="Khmer MEF1" panose="02000506000000020004" pitchFamily="2" charset="0"/>
              <a:cs typeface="Khmer MEF1" panose="02000506000000020004" pitchFamily="2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spc="0" baseline="0">
              <a:solidFill>
                <a:sysClr val="windowText" lastClr="000000"/>
              </a:solidFill>
              <a:latin typeface="Khmer MEF1" panose="02000506000000020004" pitchFamily="2" charset="0"/>
              <a:ea typeface="+mn-ea"/>
              <a:cs typeface="Khmer MEF1" panose="02000506000000020004" pitchFamily="2" charset="0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6-DD6A-4388-A0EB-B054572CBB7E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4194-4FC9-AA01-68905E3F35A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Khmer MEF1" panose="02000506000000020004" pitchFamily="2" charset="0"/>
                    <a:ea typeface="+mn-ea"/>
                    <a:cs typeface="Khmer MEF1" panose="02000506000000020004" pitchFamily="2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G_ចំណាយ!$A$120:$A$121</c:f>
              <c:strCache>
                <c:ptCount val="2"/>
                <c:pt idx="0">
                  <c:v>ចំណាយសរុប
ត្រីមាសទី១ ឆ្នាំ២០២៣</c:v>
                </c:pt>
                <c:pt idx="1">
                  <c:v>ចំណាយសរុប
ត្រីមាសទី១ ឆ្នាំ២០២៤</c:v>
                </c:pt>
              </c:strCache>
            </c:strRef>
          </c:cat>
          <c:val>
            <c:numRef>
              <c:f>G_ចំណាយ!$B$120:$B$121</c:f>
              <c:numCache>
                <c:formatCode>_(* #,##0_);_(* \(#,##0\);_(* "-"??_);_(@_)</c:formatCode>
                <c:ptCount val="2"/>
                <c:pt idx="0">
                  <c:v>951191500</c:v>
                </c:pt>
                <c:pt idx="1">
                  <c:v>1640942718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194-4FC9-AA01-68905E3F35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48176255"/>
        <c:axId val="848176735"/>
        <c:axId val="0"/>
      </c:bar3DChart>
      <c:catAx>
        <c:axId val="8481762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m-KH" sz="1000" b="0" i="0" u="none" strike="noStrike" kern="1200" baseline="0">
                    <a:solidFill>
                      <a:schemeClr val="tx1"/>
                    </a:solidFill>
                    <a:latin typeface="Khmer MEF1" panose="02000506000000020004" pitchFamily="2" charset="0"/>
                    <a:cs typeface="Khmer MEF1" panose="02000506000000020004" pitchFamily="2" charset="0"/>
                  </a:rPr>
                  <a:t>ឯកតា៖គិតជាប្រាក់រៀល</a:t>
                </a:r>
                <a:endParaRPr lang="en-US" sz="1000" b="0" i="0" u="none" strike="noStrike" kern="1200" baseline="0">
                  <a:solidFill>
                    <a:schemeClr val="tx1"/>
                  </a:solidFill>
                  <a:latin typeface="Khmer MEF1" panose="02000506000000020004" pitchFamily="2" charset="0"/>
                  <a:cs typeface="Khmer MEF1" panose="02000506000000020004" pitchFamily="2" charset="0"/>
                </a:endParaRPr>
              </a:p>
            </c:rich>
          </c:tx>
          <c:layout>
            <c:manualLayout>
              <c:xMode val="edge"/>
              <c:yMode val="edge"/>
              <c:x val="2.5403932938575683E-2"/>
              <c:y val="9.878084656013093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Khmer MEF1" panose="02000506000000020004" pitchFamily="2" charset="0"/>
                <a:ea typeface="+mn-ea"/>
                <a:cs typeface="Khmer MEF1" panose="02000506000000020004" pitchFamily="2" charset="0"/>
              </a:defRPr>
            </a:pPr>
            <a:endParaRPr lang="en-US"/>
          </a:p>
        </c:txPr>
        <c:crossAx val="848176735"/>
        <c:crosses val="autoZero"/>
        <c:auto val="1"/>
        <c:lblAlgn val="ctr"/>
        <c:lblOffset val="100"/>
        <c:noMultiLvlLbl val="0"/>
      </c:catAx>
      <c:valAx>
        <c:axId val="848176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Khmer MEF1" panose="02000506000000020004" pitchFamily="2" charset="0"/>
                <a:ea typeface="+mn-ea"/>
                <a:cs typeface="Khmer MEF1" panose="02000506000000020004" pitchFamily="2" charset="0"/>
              </a:defRPr>
            </a:pPr>
            <a:endParaRPr lang="en-US"/>
          </a:p>
        </c:txPr>
        <c:crossAx val="848176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Khmer MEF1" panose="02000506000000020004" pitchFamily="2" charset="0"/>
              <a:ea typeface="+mn-ea"/>
              <a:cs typeface="Khmer MEF1" panose="02000506000000020004" pitchFamily="2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m-KH" sz="1000" b="1" i="0" u="none" strike="noStrike" kern="1200" spc="0" baseline="0">
                <a:solidFill>
                  <a:sysClr val="windowText" lastClr="000000"/>
                </a:solidFill>
                <a:latin typeface="Khmer MEF1" panose="02000506000000020004" pitchFamily="2" charset="0"/>
                <a:cs typeface="Khmer MEF1" panose="02000506000000020004" pitchFamily="2" charset="0"/>
              </a:rPr>
              <a:t>បម្រែបម្រួលនៃសមាសធាតុនីមួយៗនៃការអនុវត្តចំណាយត្រីមាសទី១​ ឆ្នាំ២០២៣ និងត្រីមាសទី១ ឆ្នាំ២០២៤</a:t>
            </a:r>
            <a:endParaRPr lang="en-US" sz="1000" b="1" i="0" u="none" strike="noStrike" kern="1200" spc="0" baseline="0">
              <a:solidFill>
                <a:sysClr val="windowText" lastClr="000000"/>
              </a:solidFill>
              <a:latin typeface="Khmer MEF1" panose="02000506000000020004" pitchFamily="2" charset="0"/>
              <a:cs typeface="Khmer MEF1" panose="02000506000000020004" pitchFamily="2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0460679412331671"/>
          <c:y val="0.14412700095636341"/>
          <c:w val="0.88583736966752935"/>
          <c:h val="0.63533649524055569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G_ចំណាយ!$B$146</c:f>
              <c:strCache>
                <c:ptCount val="1"/>
                <c:pt idx="0">
                  <c:v>ត្រីមាសទី១ ឆ្នាំ២០២៣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0"/>
                  <c:y val="-0.1170981780629933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9E3-440A-BC29-EFA45D01E7AD}"/>
                </c:ext>
              </c:extLst>
            </c:dLbl>
            <c:dLbl>
              <c:idx val="2"/>
              <c:layout>
                <c:manualLayout>
                  <c:x val="1.5112630148602373E-3"/>
                  <c:y val="-7.624997641311193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86F-4603-8B07-0A6FC561E53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Khmer MEF1" panose="02000506000000020004" pitchFamily="2" charset="0"/>
                    <a:ea typeface="+mn-ea"/>
                    <a:cs typeface="Khmer MEF1" panose="02000506000000020004" pitchFamily="2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G_ចំណាយ!$A$147:$A$149</c:f>
              <c:strCache>
                <c:ptCount val="3"/>
                <c:pt idx="0">
                  <c:v>ប្រាក់បៀវត្ស</c:v>
                </c:pt>
                <c:pt idx="1">
                  <c:v>ប្រាក់ឧបត្ថម្ភ</c:v>
                </c:pt>
                <c:pt idx="2">
                  <c:v>មូលនិធិអភិវឌ្ឍន៍ស្ថាប័ន</c:v>
                </c:pt>
              </c:strCache>
            </c:strRef>
          </c:cat>
          <c:val>
            <c:numRef>
              <c:f>G_ចំណាយ!$B$147:$B$149</c:f>
              <c:numCache>
                <c:formatCode>_(* #,##0_);_(* \(#,##0\);_(* "-"??_);_(@_)</c:formatCode>
                <c:ptCount val="3"/>
                <c:pt idx="0">
                  <c:v>0</c:v>
                </c:pt>
                <c:pt idx="1">
                  <c:v>284250000</c:v>
                </c:pt>
                <c:pt idx="2">
                  <c:v>666941500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E3-440A-BC29-EFA45D01E7AD}"/>
            </c:ext>
          </c:extLst>
        </c:ser>
        <c:ser>
          <c:idx val="1"/>
          <c:order val="1"/>
          <c:tx>
            <c:strRef>
              <c:f>G_ចំណាយ!$C$146</c:f>
              <c:strCache>
                <c:ptCount val="1"/>
                <c:pt idx="0">
                  <c:v>ត្រីមាសទី១ ឆ្នាំ២០២៤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4.0804101401226409E-2"/>
                  <c:y val="-4.084820164988137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86F-4603-8B07-0A6FC561E537}"/>
                </c:ext>
              </c:extLst>
            </c:dLbl>
            <c:dLbl>
              <c:idx val="2"/>
              <c:layout>
                <c:manualLayout>
                  <c:x val="2.5507795945666191E-2"/>
                  <c:y val="-9.840774256766260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86F-4603-8B07-0A6FC561E53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G_ចំណាយ!$A$147:$A$149</c:f>
              <c:strCache>
                <c:ptCount val="3"/>
                <c:pt idx="0">
                  <c:v>ប្រាក់បៀវត្ស</c:v>
                </c:pt>
                <c:pt idx="1">
                  <c:v>ប្រាក់ឧបត្ថម្ភ</c:v>
                </c:pt>
                <c:pt idx="2">
                  <c:v>មូលនិធិអភិវឌ្ឍន៍ស្ថាប័ន</c:v>
                </c:pt>
              </c:strCache>
            </c:strRef>
          </c:cat>
          <c:val>
            <c:numRef>
              <c:f>G_ចំណាយ!$C$147:$C$149</c:f>
              <c:numCache>
                <c:formatCode>_(* #,##0_);_(* \(#,##0\);_(* "-"??_);_(@_)</c:formatCode>
                <c:ptCount val="3"/>
                <c:pt idx="0">
                  <c:v>0</c:v>
                </c:pt>
                <c:pt idx="1">
                  <c:v>576250000</c:v>
                </c:pt>
                <c:pt idx="2">
                  <c:v>1064692718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9E3-440A-BC29-EFA45D01E7A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674288031"/>
        <c:axId val="674283231"/>
        <c:axId val="0"/>
      </c:bar3DChart>
      <c:catAx>
        <c:axId val="674288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Khmer MEF1" panose="02000506000000020004" pitchFamily="2" charset="0"/>
                <a:ea typeface="Khmer" panose="020B0606030804020204" pitchFamily="34" charset="0"/>
                <a:cs typeface="Khmer MEF1" panose="02000506000000020004" pitchFamily="2" charset="0"/>
              </a:defRPr>
            </a:pPr>
            <a:endParaRPr lang="en-US"/>
          </a:p>
        </c:txPr>
        <c:crossAx val="674283231"/>
        <c:crosses val="autoZero"/>
        <c:auto val="1"/>
        <c:lblAlgn val="ctr"/>
        <c:lblOffset val="100"/>
        <c:noMultiLvlLbl val="0"/>
      </c:catAx>
      <c:valAx>
        <c:axId val="674283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Khmer MEF1" panose="02000506000000020004" pitchFamily="2" charset="0"/>
                <a:ea typeface="+mn-ea"/>
                <a:cs typeface="Khmer MEF1" panose="02000506000000020004" pitchFamily="2" charset="0"/>
              </a:defRPr>
            </a:pPr>
            <a:endParaRPr lang="en-US"/>
          </a:p>
        </c:txPr>
        <c:crossAx val="674288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Khmer MEF1" panose="02000506000000020004" pitchFamily="2" charset="0"/>
              <a:ea typeface="+mn-ea"/>
              <a:cs typeface="Khmer MEF1" panose="02000506000000020004" pitchFamily="2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m-KH" sz="1100" b="1" i="0" u="none" strike="noStrike" kern="1200" spc="0" baseline="0">
                <a:solidFill>
                  <a:sysClr val="windowText" lastClr="000000"/>
                </a:solidFill>
                <a:latin typeface="Khmer MEF1" panose="02000506000000020004" pitchFamily="2" charset="0"/>
                <a:cs typeface="Khmer MEF1" panose="02000506000000020004" pitchFamily="2" charset="0"/>
              </a:rPr>
              <a:t>ការវិភាគសមាសធាតុនៃការអនុវត្តចំណាយបន្ទុកបុគ្គលិក និងការអនុវត្តចំណាយក្រៅបុគ្គលិកសម្រាប់ត្រីមាសទី៤ ឆ្នាំ២០២៣</a:t>
            </a:r>
            <a:endParaRPr lang="en-US" sz="11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layout>
        <c:manualLayout>
          <c:xMode val="edge"/>
          <c:yMode val="edge"/>
          <c:x val="0.10158205861396069"/>
          <c:y val="3.534530545854473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E6AC-448B-9665-E61B6478C1D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E6AC-448B-9665-E61B6478C1D0}"/>
              </c:ext>
            </c:extLst>
          </c:dPt>
          <c:dLbls>
            <c:dLbl>
              <c:idx val="0"/>
              <c:layout>
                <c:manualLayout>
                  <c:x val="-2.5643688988897264E-2"/>
                  <c:y val="-2.0978090597329586E-2"/>
                </c:manualLayout>
              </c:layout>
              <c:tx>
                <c:rich>
                  <a:bodyPr/>
                  <a:lstStyle/>
                  <a:p>
                    <a:r>
                      <a:rPr lang="km-KH">
                        <a:latin typeface="Khmer MEF1" panose="02000506000000020004" pitchFamily="2" charset="0"/>
                        <a:cs typeface="Khmer MEF1" panose="02000506000000020004" pitchFamily="2" charset="0"/>
                      </a:rPr>
                      <a:t>ការអនុវត្តចំណាយបន្ទុកបុគ្គលិក </a:t>
                    </a:r>
                    <a:fld id="{127C7E0B-F0C3-4878-B82C-3D80E37E676E}" type="PERCENTAGE">
                      <a:rPr lang="en-US">
                        <a:latin typeface="Khmer MEF1" panose="02000506000000020004" pitchFamily="2" charset="0"/>
                        <a:cs typeface="Khmer MEF1" panose="02000506000000020004" pitchFamily="2" charset="0"/>
                      </a:rPr>
                      <a:pPr/>
                      <a:t>[PERCENTAGE]</a:t>
                    </a:fld>
                    <a:endParaRPr lang="km-KH">
                      <a:latin typeface="Khmer MEF1" panose="02000506000000020004" pitchFamily="2" charset="0"/>
                      <a:cs typeface="Khmer MEF1" panose="02000506000000020004" pitchFamily="2" charset="0"/>
                    </a:endParaRPr>
                  </a:p>
                </c:rich>
              </c:tx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4205446996348989"/>
                      <c:h val="0.1212962899146053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E6AC-448B-9665-E61B6478C1D0}"/>
                </c:ext>
              </c:extLst>
            </c:dLbl>
            <c:dLbl>
              <c:idx val="1"/>
              <c:layout>
                <c:manualLayout>
                  <c:x val="-2.4747013734730906E-2"/>
                  <c:y val="-6.3197899446357314E-2"/>
                </c:manualLayout>
              </c:layout>
              <c:tx>
                <c:rich>
                  <a:bodyPr/>
                  <a:lstStyle/>
                  <a:p>
                    <a:r>
                      <a:rPr lang="km-KH">
                        <a:latin typeface="Khmer MEF1" panose="02000506000000020004" pitchFamily="2" charset="0"/>
                        <a:cs typeface="Khmer MEF1" panose="02000506000000020004" pitchFamily="2" charset="0"/>
                      </a:rPr>
                      <a:t>ការអនុវត្តចំណាយបន្ទុកក្រៅបុគ្គលិក </a:t>
                    </a:r>
                    <a:fld id="{7021E77D-7D59-46C5-807E-9032941B5A05}" type="PERCENTAGE">
                      <a:rPr lang="en-US">
                        <a:latin typeface="Khmer MEF1" panose="02000506000000020004" pitchFamily="2" charset="0"/>
                        <a:cs typeface="Khmer MEF1" panose="02000506000000020004" pitchFamily="2" charset="0"/>
                      </a:rPr>
                      <a:pPr/>
                      <a:t>[PERCENTAGE]</a:t>
                    </a:fld>
                    <a:endParaRPr lang="km-KH">
                      <a:latin typeface="Khmer MEF1" panose="02000506000000020004" pitchFamily="2" charset="0"/>
                      <a:cs typeface="Khmer MEF1" panose="02000506000000020004" pitchFamily="2" charset="0"/>
                    </a:endParaRPr>
                  </a:p>
                </c:rich>
              </c:tx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4306459634241367"/>
                      <c:h val="0.1212962899146053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E6AC-448B-9665-E61B6478C1D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Khmer MEF1" panose="02000506000000020004" pitchFamily="2" charset="0"/>
                    <a:ea typeface="+mn-ea"/>
                    <a:cs typeface="Khmer MEF1" panose="02000506000000020004" pitchFamily="2" charset="0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G_ចំណាយ!$A$76:$A$77</c:f>
              <c:strCache>
                <c:ptCount val="2"/>
                <c:pt idx="0">
                  <c:v>ការអនុវត្តចំណាយបន្ទុកបុគ្គលិក</c:v>
                </c:pt>
                <c:pt idx="1">
                  <c:v>ការអនុវត្តចំណាយបន្ទុកក្រៅបុគ្គលិក</c:v>
                </c:pt>
              </c:strCache>
            </c:strRef>
          </c:cat>
          <c:val>
            <c:numRef>
              <c:f>G_ចំណាយ!$B$76:$B$77</c:f>
              <c:numCache>
                <c:formatCode>_(* #,##0_);_(* \(#,##0\);_(* "-"??_);_(@_)</c:formatCode>
                <c:ptCount val="2"/>
                <c:pt idx="0">
                  <c:v>576250000</c:v>
                </c:pt>
                <c:pt idx="1">
                  <c:v>1064692718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6AC-448B-9665-E61B6478C1D0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Khmer MEF1" panose="02000506000000020004" pitchFamily="2" charset="0"/>
              <a:ea typeface="+mn-ea"/>
              <a:cs typeface="Khmer MEF1" panose="02000506000000020004" pitchFamily="2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m-KH" sz="900">
                <a:latin typeface="Khmer MEF1" panose="02000506000000020004" pitchFamily="2" charset="0"/>
                <a:cs typeface="Khmer MEF1" panose="02000506000000020004" pitchFamily="2" charset="0"/>
              </a:rPr>
              <a:t>ការវិភាគសមាសធាតុនៃការអនុវត្តចំណយបន្ទុកបុគ្គលិក</a:t>
            </a:r>
            <a:r>
              <a:rPr lang="km-KH" sz="900" baseline="0">
                <a:latin typeface="Khmer MEF1" panose="02000506000000020004" pitchFamily="2" charset="0"/>
                <a:cs typeface="Khmer MEF1" panose="02000506000000020004" pitchFamily="2" charset="0"/>
              </a:rPr>
              <a:t> និងការអនុវត្តចំណាយក្រៅបុគ្គលិក</a:t>
            </a:r>
            <a:endParaRPr lang="en-US" sz="900">
              <a:latin typeface="Khmer MEF1" panose="02000506000000020004" pitchFamily="2" charset="0"/>
              <a:cs typeface="Khmer MEF1" panose="02000506000000020004" pitchFamily="2" charset="0"/>
            </a:endParaRPr>
          </a:p>
        </c:rich>
      </c:tx>
      <c:layout>
        <c:manualLayout>
          <c:xMode val="edge"/>
          <c:yMode val="edge"/>
          <c:x val="9.2499999999999985E-2"/>
          <c:y val="5.5555555555555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G_ចំណាយ!$A$181</c:f>
              <c:strCache>
                <c:ptCount val="1"/>
                <c:pt idx="0">
                  <c:v>ការអនុវត្តចំណាយបន្ទុកបុគ្គលិក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-2.6753579520099768E-2"/>
                  <c:y val="-7.007882488294911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670-48D8-B13F-8AC4F1711C78}"/>
                </c:ext>
              </c:extLst>
            </c:dLbl>
            <c:dLbl>
              <c:idx val="1"/>
              <c:layout>
                <c:manualLayout>
                  <c:x val="1.3376789760049884E-2"/>
                  <c:y val="-4.141021470356082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670-48D8-B13F-8AC4F1711C7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G_ចំណាយ!$B$180:$D$180</c:f>
              <c:strCache>
                <c:ptCount val="3"/>
                <c:pt idx="0">
                  <c:v>ត្រីមាសទី១</c:v>
                </c:pt>
                <c:pt idx="1">
                  <c:v>ត្រីមាសទី២</c:v>
                </c:pt>
                <c:pt idx="2">
                  <c:v>ត្រីមាសទី៣</c:v>
                </c:pt>
              </c:strCache>
            </c:strRef>
          </c:cat>
          <c:val>
            <c:numRef>
              <c:f>G_ចំណាយ!$B$181:$D$181</c:f>
              <c:numCache>
                <c:formatCode>_(* #,##0_);_(* \(#,##0\);_(* "-"??_);_(@_)</c:formatCode>
                <c:ptCount val="3"/>
                <c:pt idx="0">
                  <c:v>284250000</c:v>
                </c:pt>
                <c:pt idx="1">
                  <c:v>759300000</c:v>
                </c:pt>
                <c:pt idx="2">
                  <c:v>447150000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70-48D8-B13F-8AC4F1711C78}"/>
            </c:ext>
          </c:extLst>
        </c:ser>
        <c:ser>
          <c:idx val="1"/>
          <c:order val="1"/>
          <c:tx>
            <c:strRef>
              <c:f>G_ចំណាយ!$A$182</c:f>
              <c:strCache>
                <c:ptCount val="1"/>
                <c:pt idx="0">
                  <c:v>ការអនុវត្តចំណាយក្រៅបន្ទុកបុគ្គលិក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-1.9444444444444445E-2"/>
                  <c:y val="-6.018518518518518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670-48D8-B13F-8AC4F1711C78}"/>
                </c:ext>
              </c:extLst>
            </c:dLbl>
            <c:dLbl>
              <c:idx val="1"/>
              <c:layout>
                <c:manualLayout>
                  <c:x val="7.2222222222222326E-2"/>
                  <c:y val="-6.0185185185185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670-48D8-B13F-8AC4F1711C7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G_ចំណាយ!$B$180:$D$180</c:f>
              <c:strCache>
                <c:ptCount val="3"/>
                <c:pt idx="0">
                  <c:v>ត្រីមាសទី១</c:v>
                </c:pt>
                <c:pt idx="1">
                  <c:v>ត្រីមាសទី២</c:v>
                </c:pt>
                <c:pt idx="2">
                  <c:v>ត្រីមាសទី៣</c:v>
                </c:pt>
              </c:strCache>
            </c:strRef>
          </c:cat>
          <c:val>
            <c:numRef>
              <c:f>G_ចំណាយ!$B$182:$D$182</c:f>
              <c:numCache>
                <c:formatCode>_(* #,##0_);_(* \(#,##0\);_(* "-"??_);_(@_)</c:formatCode>
                <c:ptCount val="3"/>
                <c:pt idx="0">
                  <c:v>666941500</c:v>
                </c:pt>
                <c:pt idx="1">
                  <c:v>431941400</c:v>
                </c:pt>
                <c:pt idx="2">
                  <c:v>875888850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670-48D8-B13F-8AC4F1711C7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512782600"/>
        <c:axId val="500624304"/>
        <c:axId val="0"/>
      </c:bar3DChart>
      <c:catAx>
        <c:axId val="512782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624304"/>
        <c:crosses val="autoZero"/>
        <c:auto val="1"/>
        <c:lblAlgn val="ctr"/>
        <c:lblOffset val="100"/>
        <c:noMultiLvlLbl val="0"/>
      </c:catAx>
      <c:valAx>
        <c:axId val="50062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782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m-KH" sz="800" b="1" i="0" u="none" strike="noStrike" baseline="0">
                <a:solidFill>
                  <a:schemeClr val="tx1"/>
                </a:solidFill>
                <a:effectLst/>
                <a:latin typeface="Khmer MEF1" panose="02000506000000020004" pitchFamily="2" charset="0"/>
                <a:cs typeface="Khmer MEF1" panose="02000506000000020004" pitchFamily="2" charset="0"/>
              </a:rPr>
              <a:t>បម្រែបម្រួលនៃសមាសធាតុនីមួយៗនៃការអនុវត្តចំណាយត្រីមាសទី១ ឆ្នាំ២០២៤ ធៀបនឹងត្រីមាសទី១ ឆ្នាំ២០២៣ </a:t>
            </a:r>
            <a:endParaRPr lang="en-US" sz="800">
              <a:solidFill>
                <a:schemeClr val="tx1"/>
              </a:solidFill>
              <a:latin typeface="Khmer MEF1" panose="02000506000000020004" pitchFamily="2" charset="0"/>
              <a:cs typeface="Khmer MEF1" panose="02000506000000020004" pitchFamily="2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G_ចំណាយ!$B$210</c:f>
              <c:strCache>
                <c:ptCount val="1"/>
                <c:pt idx="0">
                  <c:v>ត្រីមាសទី១ ឆ្នាំ២០២៣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G_ចំណាយ!$A$211:$A$213</c:f>
              <c:strCache>
                <c:ptCount val="3"/>
                <c:pt idx="0">
                  <c:v>មុខចំណាយពីប្រាក់បៀវត្ស</c:v>
                </c:pt>
                <c:pt idx="1">
                  <c:v>មុខចំណាយពីប្រាក់ឧបត្ថម្ភ</c:v>
                </c:pt>
                <c:pt idx="2">
                  <c:v>មុខចំណាយពិមូលនិធិអភិវឌ្ឍន៍ស្ថាប័ន</c:v>
                </c:pt>
              </c:strCache>
            </c:strRef>
          </c:cat>
          <c:val>
            <c:numRef>
              <c:f>G_ចំណាយ!$B$211:$B$213</c:f>
              <c:numCache>
                <c:formatCode>_(* #,##0_);_(* \(#,##0\);_(* "-"??_);_(@_)</c:formatCode>
                <c:ptCount val="3"/>
                <c:pt idx="0">
                  <c:v>0</c:v>
                </c:pt>
                <c:pt idx="1">
                  <c:v>284250000</c:v>
                </c:pt>
                <c:pt idx="2">
                  <c:v>666941500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00-4522-8F51-5523B84215EB}"/>
            </c:ext>
          </c:extLst>
        </c:ser>
        <c:ser>
          <c:idx val="1"/>
          <c:order val="1"/>
          <c:tx>
            <c:strRef>
              <c:f>G_ចំណាយ!$C$210</c:f>
              <c:strCache>
                <c:ptCount val="1"/>
                <c:pt idx="0">
                  <c:v>ត្រីមាសទី១ ឆ្នាំ២០២៤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G_ចំណាយ!$A$211:$A$213</c:f>
              <c:strCache>
                <c:ptCount val="3"/>
                <c:pt idx="0">
                  <c:v>មុខចំណាយពីប្រាក់បៀវត្ស</c:v>
                </c:pt>
                <c:pt idx="1">
                  <c:v>មុខចំណាយពីប្រាក់ឧបត្ថម្ភ</c:v>
                </c:pt>
                <c:pt idx="2">
                  <c:v>មុខចំណាយពិមូលនិធិអភិវឌ្ឍន៍ស្ថាប័ន</c:v>
                </c:pt>
              </c:strCache>
            </c:strRef>
          </c:cat>
          <c:val>
            <c:numRef>
              <c:f>G_ចំណាយ!$C$211:$C$213</c:f>
              <c:numCache>
                <c:formatCode>_(* #,##0_);_(* \(#,##0\);_(* "-"??_);_(@_)</c:formatCode>
                <c:ptCount val="3"/>
                <c:pt idx="0">
                  <c:v>0</c:v>
                </c:pt>
                <c:pt idx="1">
                  <c:v>576250000</c:v>
                </c:pt>
                <c:pt idx="2">
                  <c:v>1064692718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00-4522-8F51-5523B84215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72754800"/>
        <c:axId val="1072750960"/>
        <c:axId val="0"/>
      </c:bar3DChart>
      <c:catAx>
        <c:axId val="1072754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m-KH" sz="1000" b="0" i="0" u="none" strike="noStrike" kern="1200" baseline="0">
                    <a:solidFill>
                      <a:schemeClr val="tx1"/>
                    </a:solidFill>
                    <a:latin typeface="Khmer MEF1" panose="02000506000000020004" pitchFamily="2" charset="0"/>
                    <a:cs typeface="Khmer MEF1" panose="02000506000000020004" pitchFamily="2" charset="0"/>
                  </a:rPr>
                  <a:t>ឯកតា៖គិតជាប្រាក់រៀល</a:t>
                </a:r>
                <a:endParaRPr lang="en-US" sz="1000" b="0" i="0" u="none" strike="noStrike" kern="1200" baseline="0">
                  <a:solidFill>
                    <a:schemeClr val="tx1"/>
                  </a:solidFill>
                  <a:latin typeface="Khmer MEF1" panose="02000506000000020004" pitchFamily="2" charset="0"/>
                  <a:cs typeface="Khmer MEF1" panose="02000506000000020004" pitchFamily="2" charset="0"/>
                </a:endParaRPr>
              </a:p>
            </c:rich>
          </c:tx>
          <c:layout>
            <c:manualLayout>
              <c:xMode val="edge"/>
              <c:yMode val="edge"/>
              <c:x val="1.3747406699456864E-2"/>
              <c:y val="0.125757877155337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/>
                </a:solidFill>
                <a:latin typeface="Khmer MEF1" panose="02000506000000020004" pitchFamily="2" charset="0"/>
                <a:ea typeface="+mn-ea"/>
                <a:cs typeface="Khmer MEF1" panose="02000506000000020004" pitchFamily="2" charset="0"/>
              </a:defRPr>
            </a:pPr>
            <a:endParaRPr lang="en-US"/>
          </a:p>
        </c:txPr>
        <c:crossAx val="1072750960"/>
        <c:crosses val="autoZero"/>
        <c:auto val="1"/>
        <c:lblAlgn val="ctr"/>
        <c:lblOffset val="100"/>
        <c:noMultiLvlLbl val="0"/>
      </c:catAx>
      <c:valAx>
        <c:axId val="107275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Khmer MEF1" panose="02000506000000020004" pitchFamily="2" charset="0"/>
                <a:ea typeface="+mn-ea"/>
                <a:cs typeface="Khmer MEF1" panose="02000506000000020004" pitchFamily="2" charset="0"/>
              </a:defRPr>
            </a:pPr>
            <a:endParaRPr lang="en-US"/>
          </a:p>
        </c:txPr>
        <c:crossAx val="1072754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Khmer MEF1" panose="02000506000000020004" pitchFamily="2" charset="0"/>
              <a:ea typeface="+mn-ea"/>
              <a:cs typeface="Khmer MEF1" panose="02000506000000020004" pitchFamily="2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m-KH" sz="1000" b="1" i="0" u="none" strike="noStrike" kern="1200" spc="0" baseline="0">
                <a:solidFill>
                  <a:sysClr val="windowText" lastClr="000000"/>
                </a:solidFill>
                <a:latin typeface="Khmer MEF1" panose="02000506000000020004" pitchFamily="2" charset="0"/>
                <a:cs typeface="Khmer MEF1" panose="02000506000000020004" pitchFamily="2" charset="0"/>
              </a:rPr>
              <a:t>ការអនុវត្តការបង់ភាគទានសរុបប្រចាំត្រីមាសទី១ ឆ្នាំ២០២៤</a:t>
            </a:r>
            <a:endParaRPr lang="en-US" sz="1000" b="1" i="0" u="none" strike="noStrike" kern="1200" spc="0" baseline="0">
              <a:solidFill>
                <a:sysClr val="windowText" lastClr="000000"/>
              </a:solidFill>
              <a:latin typeface="Khmer MEF1" panose="02000506000000020004" pitchFamily="2" charset="0"/>
              <a:cs typeface="Khmer MEF1" panose="02000506000000020004" pitchFamily="2" charset="0"/>
            </a:endParaRPr>
          </a:p>
        </c:rich>
      </c:tx>
      <c:layout>
        <c:manualLayout>
          <c:xMode val="edge"/>
          <c:yMode val="edge"/>
          <c:x val="0.3799722222222222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'R_បងភាគទាន១០%'!$B$10</c:f>
              <c:strCache>
                <c:ptCount val="1"/>
                <c:pt idx="0">
                  <c:v>ភាគទាន ១០% ដែលបានបង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940D-4966-8FC0-BD59E79880E2}"/>
              </c:ext>
            </c:extLst>
          </c:dPt>
          <c:dLbls>
            <c:dLbl>
              <c:idx val="0"/>
              <c:layout>
                <c:manualLayout>
                  <c:x val="0.1388888888888889"/>
                  <c:y val="-4.166666666666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40D-4966-8FC0-BD59E79880E2}"/>
                </c:ext>
              </c:extLst>
            </c:dLbl>
            <c:dLbl>
              <c:idx val="1"/>
              <c:layout>
                <c:manualLayout>
                  <c:x val="7.49999999999999E-2"/>
                  <c:y val="-8.796296296296304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40D-4966-8FC0-BD59E79880E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'R_បងភាគទាន១០%'!$C$9:$D$9</c:f>
              <c:strCache>
                <c:ptCount val="2"/>
                <c:pt idx="0">
                  <c:v> ការអនុវត្ត </c:v>
                </c:pt>
                <c:pt idx="1">
                  <c:v> ការព្យាករណ៍ </c:v>
                </c:pt>
              </c:strCache>
            </c:strRef>
          </c:cat>
          <c:val>
            <c:numRef>
              <c:f>'R_បងភាគទាន១០%'!$C$10:$D$10</c:f>
              <c:numCache>
                <c:formatCode>_(* #,##0_);_(* \(#,##0\);_(* "-"??_);_(@_)</c:formatCode>
                <c:ptCount val="2"/>
                <c:pt idx="0">
                  <c:v>299379818</c:v>
                </c:pt>
                <c:pt idx="1">
                  <c:v>119138900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0D-4966-8FC0-BD59E79880E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070763584"/>
        <c:axId val="1070765504"/>
        <c:axId val="0"/>
      </c:bar3DChart>
      <c:catAx>
        <c:axId val="1070763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m-KH" sz="1000" b="0" i="0" u="none" strike="noStrike" kern="1200" baseline="0">
                    <a:solidFill>
                      <a:schemeClr val="tx1"/>
                    </a:solidFill>
                    <a:latin typeface="Khmer MEF1" panose="02000506000000020004" pitchFamily="2" charset="0"/>
                    <a:cs typeface="Khmer MEF1" panose="02000506000000020004" pitchFamily="2" charset="0"/>
                  </a:rPr>
                  <a:t>ឯកតា៖គិតជាប្រាក់រៀល</a:t>
                </a:r>
                <a:endParaRPr lang="en-US" sz="1000" b="0" i="0" u="none" strike="noStrike" kern="1200" baseline="0">
                  <a:solidFill>
                    <a:schemeClr val="tx1"/>
                  </a:solidFill>
                  <a:latin typeface="Khmer MEF1" panose="02000506000000020004" pitchFamily="2" charset="0"/>
                  <a:cs typeface="Khmer MEF1" panose="02000506000000020004" pitchFamily="2" charset="0"/>
                </a:endParaRPr>
              </a:p>
            </c:rich>
          </c:tx>
          <c:layout>
            <c:manualLayout>
              <c:xMode val="edge"/>
              <c:yMode val="edge"/>
              <c:x val="3.5864173228346452E-2"/>
              <c:y val="0.136945173519976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Khmer MEF1" panose="02000506000000020004" pitchFamily="2" charset="0"/>
                <a:ea typeface="+mn-ea"/>
                <a:cs typeface="Khmer MEF1" panose="02000506000000020004" pitchFamily="2" charset="0"/>
              </a:defRPr>
            </a:pPr>
            <a:endParaRPr lang="en-US"/>
          </a:p>
        </c:txPr>
        <c:crossAx val="1070765504"/>
        <c:crosses val="autoZero"/>
        <c:auto val="1"/>
        <c:lblAlgn val="ctr"/>
        <c:lblOffset val="100"/>
        <c:noMultiLvlLbl val="0"/>
      </c:catAx>
      <c:valAx>
        <c:axId val="107076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Khmer MEF1" panose="02000506000000020004" pitchFamily="2" charset="0"/>
                <a:ea typeface="+mn-ea"/>
                <a:cs typeface="Khmer MEF1" panose="02000506000000020004" pitchFamily="2" charset="0"/>
              </a:defRPr>
            </a:pPr>
            <a:endParaRPr lang="en-US"/>
          </a:p>
        </c:txPr>
        <c:crossAx val="1070763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m-KH" sz="1050" b="1" i="0" u="none" strike="noStrike" kern="1200" spc="0" baseline="0">
                <a:solidFill>
                  <a:sysClr val="windowText" lastClr="000000"/>
                </a:solidFill>
                <a:latin typeface="Khmer MEF1" panose="02000506000000020004" pitchFamily="2" charset="0"/>
                <a:cs typeface="Khmer MEF1" panose="02000506000000020004" pitchFamily="2" charset="0"/>
              </a:rPr>
              <a:t>ការអនុវត្តការបង់ភាគទានសរុបប្រចាំត្រីមាសទី១ ឆ្នាំ២០២៤</a:t>
            </a:r>
            <a:endParaRPr lang="en-US" sz="1050" b="1" i="0" u="none" strike="noStrike" kern="1200" spc="0" baseline="0">
              <a:solidFill>
                <a:sysClr val="windowText" lastClr="000000"/>
              </a:solidFill>
              <a:latin typeface="Khmer MEF1" panose="02000506000000020004" pitchFamily="2" charset="0"/>
              <a:cs typeface="Khmer MEF1" panose="02000506000000020004" pitchFamily="2" charset="0"/>
            </a:endParaRPr>
          </a:p>
        </c:rich>
      </c:tx>
      <c:layout>
        <c:manualLayout>
          <c:xMode val="edge"/>
          <c:yMode val="edge"/>
          <c:x val="0.17244444444444446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'R_បងភាគទាន១០%'!$B$24</c:f>
              <c:strCache>
                <c:ptCount val="1"/>
                <c:pt idx="0">
                  <c:v>ភាគទាន ១០% ដែលបានបង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2-FF37-411E-B6B1-F7345459C0B1}"/>
              </c:ext>
            </c:extLst>
          </c:dPt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FF37-411E-B6B1-F7345459C0B1}"/>
              </c:ext>
            </c:extLst>
          </c:dPt>
          <c:dLbls>
            <c:dLbl>
              <c:idx val="0"/>
              <c:layout>
                <c:manualLayout>
                  <c:x val="1.6666666666666666E-2"/>
                  <c:y val="-7.870370370370370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F37-411E-B6B1-F7345459C0B1}"/>
                </c:ext>
              </c:extLst>
            </c:dLbl>
            <c:dLbl>
              <c:idx val="1"/>
              <c:layout>
                <c:manualLayout>
                  <c:x val="2.5000000000000001E-2"/>
                  <c:y val="-6.944444444444446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F37-411E-B6B1-F7345459C0B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'R_បងភាគទាន១០%'!$C$23:$D$23</c:f>
              <c:strCache>
                <c:ptCount val="2"/>
                <c:pt idx="0">
                  <c:v> ការព្យាករណ៍ </c:v>
                </c:pt>
                <c:pt idx="1">
                  <c:v> ការអនុវត្ត </c:v>
                </c:pt>
              </c:strCache>
            </c:strRef>
          </c:cat>
          <c:val>
            <c:numRef>
              <c:f>'R_បងភាគទាន១០%'!$C$24:$D$24</c:f>
              <c:numCache>
                <c:formatCode>_(* #,##0_);_(* \(#,##0\);_(* "-"??_);_(@_)</c:formatCode>
                <c:ptCount val="2"/>
                <c:pt idx="0">
                  <c:v>119138900</c:v>
                </c:pt>
                <c:pt idx="1">
                  <c:v>108196009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37-411E-B6B1-F7345459C0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71478784"/>
        <c:axId val="1071482624"/>
        <c:axId val="0"/>
      </c:bar3DChart>
      <c:catAx>
        <c:axId val="1071478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m-KH" sz="1000" b="0" i="0" u="none" strike="noStrike" kern="1200" baseline="0">
                    <a:solidFill>
                      <a:schemeClr val="tx1"/>
                    </a:solidFill>
                    <a:latin typeface="Khmer MEF1" panose="02000506000000020004" pitchFamily="2" charset="0"/>
                    <a:cs typeface="Khmer MEF1" panose="02000506000000020004" pitchFamily="2" charset="0"/>
                  </a:rPr>
                  <a:t>ឯកតា៖គិតជាប្រាក់រៀល</a:t>
                </a:r>
                <a:endParaRPr lang="en-US" sz="1000" b="0" i="0" u="none" strike="noStrike" kern="1200" baseline="0">
                  <a:solidFill>
                    <a:schemeClr val="tx1"/>
                  </a:solidFill>
                  <a:latin typeface="Khmer MEF1" panose="02000506000000020004" pitchFamily="2" charset="0"/>
                  <a:cs typeface="Khmer MEF1" panose="02000506000000020004" pitchFamily="2" charset="0"/>
                </a:endParaRPr>
              </a:p>
            </c:rich>
          </c:tx>
          <c:layout>
            <c:manualLayout>
              <c:xMode val="edge"/>
              <c:yMode val="edge"/>
              <c:x val="6.2833989501312304E-2"/>
              <c:y val="0.136668124817731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Khmer MEF1" panose="02000506000000020004" pitchFamily="2" charset="0"/>
                <a:ea typeface="+mn-ea"/>
                <a:cs typeface="Khmer MEF1" panose="02000506000000020004" pitchFamily="2" charset="0"/>
              </a:defRPr>
            </a:pPr>
            <a:endParaRPr lang="en-US"/>
          </a:p>
        </c:txPr>
        <c:crossAx val="1071482624"/>
        <c:crosses val="autoZero"/>
        <c:auto val="1"/>
        <c:lblAlgn val="ctr"/>
        <c:lblOffset val="100"/>
        <c:noMultiLvlLbl val="0"/>
      </c:catAx>
      <c:valAx>
        <c:axId val="107148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Khmer MEF1" panose="02000506000000020004" pitchFamily="2" charset="0"/>
                <a:ea typeface="+mn-ea"/>
                <a:cs typeface="Khmer MEF1" panose="02000506000000020004" pitchFamily="2" charset="0"/>
              </a:defRPr>
            </a:pPr>
            <a:endParaRPr lang="en-US"/>
          </a:p>
        </c:txPr>
        <c:crossAx val="1071478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Khmer MEF1" panose="02000506000000020004" pitchFamily="2" charset="0"/>
              <a:ea typeface="+mn-ea"/>
              <a:cs typeface="Khmer MEF1" panose="02000506000000020004" pitchFamily="2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m-KH" sz="1400" b="1" i="0" u="none" strike="noStrike" kern="1200" spc="0" baseline="0">
                <a:solidFill>
                  <a:sysClr val="windowText" lastClr="000000"/>
                </a:solidFill>
                <a:latin typeface="Khmer MEF1" panose="02000506000000020004" pitchFamily="2" charset="0"/>
                <a:cs typeface="Khmer MEF1" panose="02000506000000020004" pitchFamily="2" charset="0"/>
              </a:rPr>
              <a:t>ការបង់ភាគទានសរុបប្រចាំត្រីមាសទី២ ឆ្នាំ២០២៣ </a:t>
            </a:r>
            <a:endParaRPr lang="en-US" sz="1400" b="1" i="0" u="none" strike="noStrike" kern="1200" spc="0" baseline="0">
              <a:solidFill>
                <a:sysClr val="windowText" lastClr="000000"/>
              </a:solidFill>
              <a:latin typeface="Khmer MEF1" panose="02000506000000020004" pitchFamily="2" charset="0"/>
              <a:cs typeface="Khmer MEF1" panose="02000506000000020004" pitchFamily="2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C304-4B1C-B9B8-020DF9A66C71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C304-4B1C-B9B8-020DF9A66C71}"/>
              </c:ext>
            </c:extLst>
          </c:dPt>
          <c:dLbls>
            <c:dLbl>
              <c:idx val="0"/>
              <c:layout>
                <c:manualLayout>
                  <c:x val="8.2023136920373607E-3"/>
                  <c:y val="-0.100313446609418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304-4B1C-B9B8-020DF9A66C71}"/>
                </c:ext>
              </c:extLst>
            </c:dLbl>
            <c:dLbl>
              <c:idx val="1"/>
              <c:layout>
                <c:manualLayout>
                  <c:x val="2.0733068182674192E-2"/>
                  <c:y val="-8.359453884118217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304-4B1C-B9B8-020DF9A66C7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Khmer MEF1" panose="02000506000000020004" pitchFamily="2" charset="0"/>
                    <a:ea typeface="+mn-ea"/>
                    <a:cs typeface="Khmer MEF1" panose="02000506000000020004" pitchFamily="2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'G_ភាគទាន ១០%'!$A$5:$A$6</c:f>
              <c:strCache>
                <c:ptCount val="2"/>
                <c:pt idx="0">
                  <c:v>ការព្យាករណ៍</c:v>
                </c:pt>
                <c:pt idx="1">
                  <c:v>ការអនុវត្ត</c:v>
                </c:pt>
              </c:strCache>
            </c:strRef>
          </c:cat>
          <c:val>
            <c:numRef>
              <c:f>'G_ភាគទាន ១០%'!$B$5:$B$6</c:f>
              <c:numCache>
                <c:formatCode>_(* #,##0_);_(* \(#,##0\);_(* "-"??_);_(@_)</c:formatCode>
                <c:ptCount val="2"/>
                <c:pt idx="0">
                  <c:v>101083000</c:v>
                </c:pt>
                <c:pt idx="1">
                  <c:v>328855840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304-4B1C-B9B8-020DF9A66C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44149567"/>
        <c:axId val="544147167"/>
        <c:axId val="0"/>
      </c:bar3DChart>
      <c:catAx>
        <c:axId val="544149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Khmer MEF1" panose="02000506000000020004" pitchFamily="2" charset="0"/>
                <a:ea typeface="+mn-ea"/>
                <a:cs typeface="Khmer MEF1" panose="02000506000000020004" pitchFamily="2" charset="0"/>
              </a:defRPr>
            </a:pPr>
            <a:endParaRPr lang="en-US"/>
          </a:p>
        </c:txPr>
        <c:crossAx val="544147167"/>
        <c:crosses val="autoZero"/>
        <c:auto val="1"/>
        <c:lblAlgn val="ctr"/>
        <c:lblOffset val="100"/>
        <c:noMultiLvlLbl val="0"/>
      </c:catAx>
      <c:valAx>
        <c:axId val="544147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Khmer MEF1" panose="02000506000000020004" pitchFamily="2" charset="0"/>
                <a:ea typeface="+mn-ea"/>
                <a:cs typeface="Khmer MEF1" panose="02000506000000020004" pitchFamily="2" charset="0"/>
              </a:defRPr>
            </a:pPr>
            <a:endParaRPr lang="en-US"/>
          </a:p>
        </c:txPr>
        <c:crossAx val="544149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Khmer MEF1" panose="02000506000000020004" pitchFamily="2" charset="0"/>
              <a:ea typeface="+mn-ea"/>
              <a:cs typeface="Khmer MEF1" panose="02000506000000020004" pitchFamily="2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1" i="0" u="none" strike="noStrike" kern="1200" spc="0" baseline="0">
                <a:solidFill>
                  <a:sysClr val="windowText" lastClr="000000"/>
                </a:solidFill>
                <a:latin typeface="Khmer MEF1" panose="02000506000000020004" pitchFamily="2" charset="0"/>
                <a:ea typeface="+mn-ea"/>
                <a:cs typeface="Khmer MEF1" panose="02000506000000020004" pitchFamily="2" charset="0"/>
              </a:defRPr>
            </a:pPr>
            <a:r>
              <a:rPr lang="km-KH" sz="1050" b="1" i="0" u="none" strike="noStrike" kern="1200" spc="0" baseline="0">
                <a:solidFill>
                  <a:sysClr val="windowText" lastClr="000000"/>
                </a:solidFill>
                <a:latin typeface="Khmer MEF1" panose="02000506000000020004" pitchFamily="2" charset="0"/>
                <a:cs typeface="Khmer MEF1" panose="02000506000000020004" pitchFamily="2" charset="0"/>
              </a:rPr>
              <a:t>បម្រែបម្រួលនៃភាគទានត្រូវបង់នៅត្រីមាសទី២ ធៀបនឹងត្រីមាសទី១</a:t>
            </a:r>
            <a:endParaRPr lang="en-US" sz="1050" b="1" i="0" u="none" strike="noStrike" kern="1200" spc="0" baseline="0">
              <a:solidFill>
                <a:sysClr val="windowText" lastClr="000000"/>
              </a:solidFill>
              <a:latin typeface="Khmer MEF1" panose="02000506000000020004" pitchFamily="2" charset="0"/>
              <a:cs typeface="Khmer MEF1" panose="02000506000000020004" pitchFamily="2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spc="0" baseline="0">
              <a:solidFill>
                <a:sysClr val="windowText" lastClr="000000"/>
              </a:solidFill>
              <a:latin typeface="Khmer MEF1" panose="02000506000000020004" pitchFamily="2" charset="0"/>
              <a:ea typeface="+mn-ea"/>
              <a:cs typeface="Khmer MEF1" panose="02000506000000020004" pitchFamily="2" charset="0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Pt>
            <c:idx val="3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CF58-4528-B8C2-DD49807EB840}"/>
              </c:ext>
            </c:extLst>
          </c:dPt>
          <c:dLbls>
            <c:dLbl>
              <c:idx val="0"/>
              <c:layout>
                <c:manualLayout>
                  <c:x val="3.6403031722829611E-2"/>
                  <c:y val="-7.377698669225818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F58-4528-B8C2-DD49807EB840}"/>
                </c:ext>
              </c:extLst>
            </c:dLbl>
            <c:dLbl>
              <c:idx val="3"/>
              <c:layout>
                <c:manualLayout>
                  <c:x val="2.5785480803670862E-2"/>
                  <c:y val="-8.607315114096787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F58-4528-B8C2-DD49807EB84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'G_ភាគទាន ១០%'!$A$35:$A$38</c:f>
              <c:strCache>
                <c:ptCount val="4"/>
                <c:pt idx="0">
                  <c:v>ភាគទាននឹងត្រូវការបង់នៅត្រីមាសទី១</c:v>
                </c:pt>
                <c:pt idx="1">
                  <c:v>ភាគទាននឹងត្រូវការបង់នៅត្រីមាសទី២</c:v>
                </c:pt>
                <c:pt idx="2">
                  <c:v>ភាគទាននឹងត្រូវការបង់នៅត្រីមាសទី៣</c:v>
                </c:pt>
                <c:pt idx="3">
                  <c:v>ភាគទាននឹងត្រូវការបង់នៅត្រីមាសទី៤</c:v>
                </c:pt>
              </c:strCache>
            </c:strRef>
          </c:cat>
          <c:val>
            <c:numRef>
              <c:f>'G_ភាគទាន ១០%'!$B$35:$B$38</c:f>
              <c:numCache>
                <c:formatCode>_(* #,##0_);_(* \(#,##0\);_(* "-"??_);_(@_)</c:formatCode>
                <c:ptCount val="4"/>
                <c:pt idx="0">
                  <c:v>154716810</c:v>
                </c:pt>
                <c:pt idx="1">
                  <c:v>328855840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F58-4528-B8C2-DD49807EB8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48176255"/>
        <c:axId val="848176735"/>
        <c:axId val="0"/>
      </c:bar3DChart>
      <c:catAx>
        <c:axId val="848176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Khmer MEF1" panose="02000506000000020004" pitchFamily="2" charset="0"/>
                <a:ea typeface="+mn-ea"/>
                <a:cs typeface="Khmer MEF1" panose="02000506000000020004" pitchFamily="2" charset="0"/>
              </a:defRPr>
            </a:pPr>
            <a:endParaRPr lang="en-US"/>
          </a:p>
        </c:txPr>
        <c:crossAx val="848176735"/>
        <c:crosses val="autoZero"/>
        <c:auto val="1"/>
        <c:lblAlgn val="ctr"/>
        <c:lblOffset val="100"/>
        <c:noMultiLvlLbl val="0"/>
      </c:catAx>
      <c:valAx>
        <c:axId val="848176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176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Khmer MEF1" panose="02000506000000020004" pitchFamily="2" charset="0"/>
              <a:ea typeface="+mn-ea"/>
              <a:cs typeface="Khmer MEF1" panose="02000506000000020004" pitchFamily="2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m-KH" sz="1100" b="1" i="0" u="none" strike="noStrike" kern="1200" spc="0" baseline="0">
                <a:solidFill>
                  <a:sysClr val="windowText" lastClr="000000"/>
                </a:solidFill>
                <a:latin typeface="Khmer MEF1" panose="02000506000000020004" pitchFamily="2" charset="0"/>
                <a:cs typeface="Khmer MEF1" panose="02000506000000020004" pitchFamily="2" charset="0"/>
              </a:rPr>
              <a:t>ការវិភាគសមាសធាតុនីមួយៗ​នៃ​ការអនុវត្ត​ការប្រមូលចំណូល​ធៀប​ទៅនឹង​ការអនុវត្តការប្រមូលចំណូល​សរុបប្រចាំត្រីមាសទី១ ឆ្នាំ២០២៤</a:t>
            </a:r>
            <a:endParaRPr lang="en-US" sz="1100" b="1" i="0" u="none" strike="noStrike" kern="1200" spc="0" baseline="0">
              <a:solidFill>
                <a:sysClr val="windowText" lastClr="000000"/>
              </a:solidFill>
              <a:latin typeface="Khmer MEF1" panose="02000506000000020004" pitchFamily="2" charset="0"/>
              <a:cs typeface="Khmer MEF1" panose="02000506000000020004" pitchFamily="2" charset="0"/>
            </a:endParaRPr>
          </a:p>
        </c:rich>
      </c:tx>
      <c:layout>
        <c:manualLayout>
          <c:xMode val="edge"/>
          <c:yMode val="edge"/>
          <c:x val="0.13841686267093889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40"/>
      <c:rotY val="16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30DE-40A2-A884-9203264CE9A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30DE-40A2-A884-9203264CE9A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30DE-40A2-A884-9203264CE9A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30DE-40A2-A884-9203264CE9A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A966-4CAB-A288-FFD2B57F1031}"/>
              </c:ext>
            </c:extLst>
          </c:dPt>
          <c:dPt>
            <c:idx val="5"/>
            <c:bubble3D val="0"/>
            <c:explosion val="1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A966-4CAB-A288-FFD2B57F1031}"/>
              </c:ext>
            </c:extLst>
          </c:dPt>
          <c:dLbls>
            <c:dLbl>
              <c:idx val="0"/>
              <c:layout>
                <c:manualLayout>
                  <c:x val="-2.6661897724343041E-2"/>
                  <c:y val="-1.1003736391236878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0DE-40A2-A884-9203264CE9A2}"/>
                </c:ext>
              </c:extLst>
            </c:dLbl>
            <c:dLbl>
              <c:idx val="5"/>
              <c:layout>
                <c:manualLayout>
                  <c:x val="1.6325973512505445E-2"/>
                  <c:y val="-3.0887384164284489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A966-4CAB-A288-FFD2B57F103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Khmer MEF1" panose="02000506000000020004" pitchFamily="2" charset="0"/>
                    <a:ea typeface="+mn-ea"/>
                    <a:cs typeface="Khmer MEF1" panose="02000506000000020004" pitchFamily="2" charset="0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G_ចំណូល!$A$37:$A$42</c:f>
              <c:strCache>
                <c:ptCount val="6"/>
                <c:pt idx="0">
                  <c:v>កម្រៃអាជ្ញាបណ្ណ និងវិញ្ញាបនបត្រចុះបញ្ជី</c:v>
                </c:pt>
                <c:pt idx="1">
                  <c:v>ចំណូលពីសេវាសាធារណៈ</c:v>
                </c:pt>
                <c:pt idx="2">
                  <c:v>ការផាកពិន័យអន្តរការណ៍</c:v>
                </c:pt>
                <c:pt idx="3">
                  <c:v>កម្រៃពីការងារត្រួតពិនិត្យគុណភាពសវនកម្ម</c:v>
                </c:pt>
                <c:pt idx="4">
                  <c:v>ម្រៃពីការអនុវត្តកម្មវិធីសិក្សា CPA</c:v>
                </c:pt>
                <c:pt idx="5">
                  <c:v>កម្រៃផ្សេងទៀត</c:v>
                </c:pt>
              </c:strCache>
            </c:strRef>
          </c:cat>
          <c:val>
            <c:numRef>
              <c:f>G_ចំណូល!$B$37:$B$42</c:f>
              <c:numCache>
                <c:formatCode>_(* #,##0_);_(* \(#,##0\);_(* "-"??_);_(@_)</c:formatCode>
                <c:ptCount val="6"/>
                <c:pt idx="0">
                  <c:v>485500093</c:v>
                </c:pt>
                <c:pt idx="1">
                  <c:v>788660000</c:v>
                </c:pt>
                <c:pt idx="2">
                  <c:v>496600000</c:v>
                </c:pt>
                <c:pt idx="3">
                  <c:v>0</c:v>
                </c:pt>
                <c:pt idx="4">
                  <c:v>7740000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0DE-40A2-A884-9203264CE9A2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4569076203368658"/>
          <c:y val="0.39108188371522062"/>
          <c:w val="0.30640117836004549"/>
          <c:h val="0.454242187597529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Khmer MEF1" panose="02000506000000020004" pitchFamily="2" charset="0"/>
              <a:ea typeface="+mn-ea"/>
              <a:cs typeface="Khmer MEF1" panose="02000506000000020004" pitchFamily="2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ysClr val="windowText" lastClr="000000"/>
                </a:solidFill>
                <a:latin typeface="Khmer MEF1" panose="02000506000000020004" pitchFamily="2" charset="0"/>
                <a:ea typeface="+mn-ea"/>
                <a:cs typeface="Khmer MEF1" panose="02000506000000020004" pitchFamily="2" charset="0"/>
              </a:defRPr>
            </a:pPr>
            <a:r>
              <a:rPr lang="km-KH" sz="850" b="1">
                <a:solidFill>
                  <a:sysClr val="windowText" lastClr="000000"/>
                </a:solidFill>
                <a:latin typeface="Khmer MEF1" panose="02000506000000020004" pitchFamily="2" charset="0"/>
                <a:cs typeface="Khmer MEF1" panose="02000506000000020004" pitchFamily="2" charset="0"/>
              </a:rPr>
              <a:t>ការវិភាគសមាសធាតុនៃការអនុវត្ត​ការប្រមូលចំណូល</a:t>
            </a:r>
            <a:r>
              <a:rPr lang="km-KH" sz="850" b="1" baseline="0">
                <a:solidFill>
                  <a:sysClr val="windowText" lastClr="000000"/>
                </a:solidFill>
                <a:latin typeface="Khmer MEF1" panose="02000506000000020004" pitchFamily="2" charset="0"/>
                <a:cs typeface="Khmer MEF1" panose="02000506000000020004" pitchFamily="2" charset="0"/>
              </a:rPr>
              <a:t> ធៀបទៅនឹងការព្យាករណ៍</a:t>
            </a:r>
            <a:r>
              <a:rPr lang="km-KH" sz="850" b="1" i="0" u="none" strike="noStrike" kern="1200" spc="0" baseline="0">
                <a:solidFill>
                  <a:sysClr val="windowText" lastClr="000000"/>
                </a:solidFill>
                <a:latin typeface="Khmer MEF1" panose="02000506000000020004" pitchFamily="2" charset="0"/>
                <a:cs typeface="Khmer MEF1" panose="02000506000000020004" pitchFamily="2" charset="0"/>
              </a:rPr>
              <a:t>សមាសធាតុនីមួយៗនៃការអនុវត្ត​ការប្រមូលចំណូល</a:t>
            </a:r>
            <a:br>
              <a:rPr lang="km-KH" sz="850" b="1" i="0" u="none" strike="noStrike" kern="1200" spc="0" baseline="0">
                <a:solidFill>
                  <a:sysClr val="windowText" lastClr="000000"/>
                </a:solidFill>
                <a:latin typeface="Khmer MEF1" panose="02000506000000020004" pitchFamily="2" charset="0"/>
                <a:cs typeface="Khmer MEF1" panose="02000506000000020004" pitchFamily="2" charset="0"/>
              </a:rPr>
            </a:br>
            <a:r>
              <a:rPr lang="km-KH" sz="850" b="1" i="0" u="none" strike="noStrike" kern="1200" spc="0" baseline="0">
                <a:solidFill>
                  <a:sysClr val="windowText" lastClr="000000"/>
                </a:solidFill>
                <a:latin typeface="Khmer MEF1" panose="02000506000000020004" pitchFamily="2" charset="0"/>
                <a:cs typeface="Khmer MEF1" panose="02000506000000020004" pitchFamily="2" charset="0"/>
              </a:rPr>
              <a:t>ប្រចាំត្រីមាសទី១ ឆ្នាំ២០២៤</a:t>
            </a:r>
            <a:endParaRPr lang="en-US" sz="850" b="1">
              <a:solidFill>
                <a:sysClr val="windowText" lastClr="000000"/>
              </a:solidFill>
              <a:latin typeface="Khmer MEF1" panose="02000506000000020004" pitchFamily="2" charset="0"/>
              <a:cs typeface="Khmer MEF1" panose="02000506000000020004" pitchFamily="2" charset="0"/>
            </a:endParaRPr>
          </a:p>
        </c:rich>
      </c:tx>
      <c:layout>
        <c:manualLayout>
          <c:xMode val="edge"/>
          <c:yMode val="edge"/>
          <c:x val="0.1119301884234608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ysClr val="windowText" lastClr="000000"/>
              </a:solidFill>
              <a:latin typeface="Khmer MEF1" panose="02000506000000020004" pitchFamily="2" charset="0"/>
              <a:ea typeface="+mn-ea"/>
              <a:cs typeface="Khmer MEF1" panose="02000506000000020004" pitchFamily="2" charset="0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G_ចំណូល!$B$46</c:f>
              <c:strCache>
                <c:ptCount val="1"/>
                <c:pt idx="0">
                  <c:v>ការព្យាករណ៍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-8.2219922366266063E-3"/>
                  <c:y val="-3.940885288491421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A79-4FE0-B788-52613746A96E}"/>
                </c:ext>
              </c:extLst>
            </c:dLbl>
            <c:dLbl>
              <c:idx val="2"/>
              <c:layout>
                <c:manualLayout>
                  <c:x val="-2.3021578262554555E-2"/>
                  <c:y val="-9.094350665749434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A79-4FE0-B788-52613746A96E}"/>
                </c:ext>
              </c:extLst>
            </c:dLbl>
            <c:dLbl>
              <c:idx val="5"/>
              <c:layout>
                <c:manualLayout>
                  <c:x val="1.6443984473253211E-3"/>
                  <c:y val="-3.03145022191647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7FE-42AF-A814-DAEECDCAC63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Khmer MEF1" panose="02000506000000020004" pitchFamily="2" charset="0"/>
                    <a:ea typeface="+mn-ea"/>
                    <a:cs typeface="Khmer MEF1" panose="02000506000000020004" pitchFamily="2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G_ចំណូល!$A$47:$A$52</c:f>
              <c:strCache>
                <c:ptCount val="6"/>
                <c:pt idx="0">
                  <c:v>កម្រៃអាជ្ញាបណ្ណ និងវិញ្ញាបនបត្រចុះបញ្ជី</c:v>
                </c:pt>
                <c:pt idx="1">
                  <c:v>ចំណូលពីសេវាសាធារណៈ</c:v>
                </c:pt>
                <c:pt idx="2">
                  <c:v>ការផាកពិន័យអន្តរការណ៍</c:v>
                </c:pt>
                <c:pt idx="3">
                  <c:v>កម្រៃពីការងារត្រួតពិនិត្យគុណភាពសវនកម្ម</c:v>
                </c:pt>
                <c:pt idx="4">
                  <c:v>ម្រៃពីការអនុវត្តកម្មវិធីសិក្សា CPA</c:v>
                </c:pt>
                <c:pt idx="5">
                  <c:v>កម្រៃផ្សេងទៀត</c:v>
                </c:pt>
              </c:strCache>
            </c:strRef>
          </c:cat>
          <c:val>
            <c:numRef>
              <c:f>G_ចំណូល!$B$47:$B$52</c:f>
              <c:numCache>
                <c:formatCode>_(* #,##0_);_(* \(#,##0\);_(* "-"??_);_(@_)</c:formatCode>
                <c:ptCount val="6"/>
                <c:pt idx="0">
                  <c:v>100000000</c:v>
                </c:pt>
                <c:pt idx="1">
                  <c:v>1091389000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A79-4FE0-B788-52613746A96E}"/>
            </c:ext>
          </c:extLst>
        </c:ser>
        <c:ser>
          <c:idx val="1"/>
          <c:order val="1"/>
          <c:tx>
            <c:strRef>
              <c:f>G_ចំណូល!$C$46</c:f>
              <c:strCache>
                <c:ptCount val="1"/>
                <c:pt idx="0">
                  <c:v>ការអនុវត្ត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rgbClr val="FF990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5-5A79-4FE0-B788-52613746A96E}"/>
              </c:ext>
            </c:extLst>
          </c:dPt>
          <c:dPt>
            <c:idx val="1"/>
            <c:invertIfNegative val="0"/>
            <c:bubble3D val="0"/>
            <c:spPr>
              <a:solidFill>
                <a:srgbClr val="FF990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7-5A79-4FE0-B788-52613746A96E}"/>
              </c:ext>
            </c:extLst>
          </c:dPt>
          <c:dPt>
            <c:idx val="2"/>
            <c:invertIfNegative val="0"/>
            <c:bubble3D val="0"/>
            <c:spPr>
              <a:solidFill>
                <a:srgbClr val="FF990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9-5A79-4FE0-B788-52613746A96E}"/>
              </c:ext>
            </c:extLst>
          </c:dPt>
          <c:dLbls>
            <c:dLbl>
              <c:idx val="0"/>
              <c:layout>
                <c:manualLayout>
                  <c:x val="4.9331953419759636E-3"/>
                  <c:y val="-4.547175332874717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A79-4FE0-B788-52613746A96E}"/>
                </c:ext>
              </c:extLst>
            </c:dLbl>
            <c:dLbl>
              <c:idx val="1"/>
              <c:layout>
                <c:manualLayout>
                  <c:x val="3.6176765841157067E-2"/>
                  <c:y val="-7.578625554791200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A79-4FE0-B788-52613746A96E}"/>
                </c:ext>
              </c:extLst>
            </c:dLbl>
            <c:dLbl>
              <c:idx val="2"/>
              <c:layout>
                <c:manualLayout>
                  <c:x val="1.8088382920578412E-2"/>
                  <c:y val="-4.850320355066364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5A79-4FE0-B788-52613746A96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Khmer MEF1" panose="02000506000000020004" pitchFamily="2" charset="0"/>
                    <a:ea typeface="+mn-ea"/>
                    <a:cs typeface="Khmer MEF1" panose="02000506000000020004" pitchFamily="2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G_ចំណូល!$A$47:$A$52</c:f>
              <c:strCache>
                <c:ptCount val="6"/>
                <c:pt idx="0">
                  <c:v>កម្រៃអាជ្ញាបណ្ណ និងវិញ្ញាបនបត្រចុះបញ្ជី</c:v>
                </c:pt>
                <c:pt idx="1">
                  <c:v>ចំណូលពីសេវាសាធារណៈ</c:v>
                </c:pt>
                <c:pt idx="2">
                  <c:v>ការផាកពិន័យអន្តរការណ៍</c:v>
                </c:pt>
                <c:pt idx="3">
                  <c:v>កម្រៃពីការងារត្រួតពិនិត្យគុណភាពសវនកម្ម</c:v>
                </c:pt>
                <c:pt idx="4">
                  <c:v>ម្រៃពីការអនុវត្តកម្មវិធីសិក្សា CPA</c:v>
                </c:pt>
                <c:pt idx="5">
                  <c:v>កម្រៃផ្សេងទៀត</c:v>
                </c:pt>
              </c:strCache>
            </c:strRef>
          </c:cat>
          <c:val>
            <c:numRef>
              <c:f>G_ចំណូល!$C$47:$C$52</c:f>
              <c:numCache>
                <c:formatCode>_(* #,##0_);_(* \(#,##0\);_(* "-"??_);_(@_)</c:formatCode>
                <c:ptCount val="6"/>
                <c:pt idx="0">
                  <c:v>485500093</c:v>
                </c:pt>
                <c:pt idx="1">
                  <c:v>788660000</c:v>
                </c:pt>
                <c:pt idx="2">
                  <c:v>496600000</c:v>
                </c:pt>
                <c:pt idx="3">
                  <c:v>0</c:v>
                </c:pt>
                <c:pt idx="4">
                  <c:v>7740000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A79-4FE0-B788-52613746A9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70731695"/>
        <c:axId val="670731215"/>
        <c:axId val="0"/>
      </c:bar3DChart>
      <c:catAx>
        <c:axId val="6707316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m-KH" sz="1000" b="0" i="0" u="none" strike="noStrike" kern="1200" baseline="0">
                    <a:solidFill>
                      <a:schemeClr val="tx1"/>
                    </a:solidFill>
                    <a:latin typeface="Khmer MEF1" panose="02000506000000020004" pitchFamily="2" charset="0"/>
                    <a:cs typeface="Khmer MEF1" panose="02000506000000020004" pitchFamily="2" charset="0"/>
                  </a:rPr>
                  <a:t>ឯកតា៖គិតជាប្រាក់រៀល</a:t>
                </a:r>
                <a:endParaRPr lang="en-US" sz="1000" b="0" i="0" u="none" strike="noStrike" kern="1200" baseline="0">
                  <a:solidFill>
                    <a:schemeClr val="tx1"/>
                  </a:solidFill>
                  <a:latin typeface="Khmer MEF1" panose="02000506000000020004" pitchFamily="2" charset="0"/>
                  <a:cs typeface="Khmer MEF1" panose="02000506000000020004" pitchFamily="2" charset="0"/>
                </a:endParaRPr>
              </a:p>
            </c:rich>
          </c:tx>
          <c:layout>
            <c:manualLayout>
              <c:xMode val="edge"/>
              <c:yMode val="edge"/>
              <c:x val="4.8629061915827505E-2"/>
              <c:y val="0.113210666150193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/>
                </a:solidFill>
                <a:latin typeface="Khmer MEF1" panose="02000506000000020004" pitchFamily="2" charset="0"/>
                <a:ea typeface="+mn-ea"/>
                <a:cs typeface="Khmer MEF1" panose="02000506000000020004" pitchFamily="2" charset="0"/>
              </a:defRPr>
            </a:pPr>
            <a:endParaRPr lang="en-US"/>
          </a:p>
        </c:txPr>
        <c:crossAx val="670731215"/>
        <c:crosses val="autoZero"/>
        <c:auto val="1"/>
        <c:lblAlgn val="ctr"/>
        <c:lblOffset val="100"/>
        <c:noMultiLvlLbl val="0"/>
      </c:catAx>
      <c:valAx>
        <c:axId val="670731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731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Khmer MEF1" panose="02000506000000020004" pitchFamily="2" charset="0"/>
              <a:ea typeface="+mn-ea"/>
              <a:cs typeface="Khmer MEF1" panose="02000506000000020004" pitchFamily="2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km-KH" sz="1000">
                <a:solidFill>
                  <a:sysClr val="windowText" lastClr="000000"/>
                </a:solidFill>
                <a:latin typeface="Khmer MEF1" panose="02000506000000020004" pitchFamily="2" charset="0"/>
                <a:cs typeface="Khmer MEF1" panose="02000506000000020004" pitchFamily="2" charset="0"/>
              </a:rPr>
              <a:t>បម្រែបម្រួលនៃការអនុវត្តការប្រមូលចំណូលត្រីមាសទី១</a:t>
            </a:r>
            <a:r>
              <a:rPr lang="km-KH" sz="1000" baseline="0">
                <a:solidFill>
                  <a:sysClr val="windowText" lastClr="000000"/>
                </a:solidFill>
                <a:latin typeface="Khmer MEF1" panose="02000506000000020004" pitchFamily="2" charset="0"/>
                <a:cs typeface="Khmer MEF1" panose="02000506000000020004" pitchFamily="2" charset="0"/>
              </a:rPr>
              <a:t> ឆ្នាំ២០២៣  និង</a:t>
            </a:r>
            <a:r>
              <a:rPr lang="km-KH" sz="1000" b="1" i="0" u="none" strike="noStrike" kern="1200" baseline="0">
                <a:solidFill>
                  <a:sysClr val="windowText" lastClr="000000"/>
                </a:solidFill>
                <a:latin typeface="Khmer MEF1" panose="02000506000000020004" pitchFamily="2" charset="0"/>
                <a:cs typeface="Khmer MEF1" panose="02000506000000020004" pitchFamily="2" charset="0"/>
              </a:rPr>
              <a:t>ត្រីមាសទី១ ឆ្នាំ២០២៤</a:t>
            </a:r>
            <a:endParaRPr lang="en-US" sz="1000">
              <a:solidFill>
                <a:sysClr val="windowText" lastClr="000000"/>
              </a:solidFill>
              <a:latin typeface="Khmer MEF1" panose="02000506000000020004" pitchFamily="2" charset="0"/>
              <a:cs typeface="Khmer MEF1" panose="02000506000000020004" pitchFamily="2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DFA0-4518-94D1-61D1764631A9}"/>
              </c:ext>
            </c:extLst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DFA0-4518-94D1-61D1764631A9}"/>
              </c:ext>
            </c:extLst>
          </c:dPt>
          <c:dLbls>
            <c:dLbl>
              <c:idx val="0"/>
              <c:layout>
                <c:manualLayout>
                  <c:x val="-8.2568169125616462E-3"/>
                  <c:y val="-6.754606561896402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FA0-4518-94D1-61D1764631A9}"/>
                </c:ext>
              </c:extLst>
            </c:dLbl>
            <c:dLbl>
              <c:idx val="1"/>
              <c:layout>
                <c:manualLayout>
                  <c:x val="8.2568169125616098E-3"/>
                  <c:y val="-2.626791440737487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FA0-4518-94D1-61D1764631A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Khmer MEF1" panose="02000506000000020004" pitchFamily="2" charset="0"/>
                    <a:ea typeface="+mn-ea"/>
                    <a:cs typeface="Khmer MEF1" panose="02000506000000020004" pitchFamily="2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G_ចំណូល!$A$79:$A$80</c:f>
              <c:strCache>
                <c:ptCount val="2"/>
                <c:pt idx="0">
                  <c:v>ចំណូលសរុប
ត្រីមាសទី១ ឆ្នាំ២០២៣</c:v>
                </c:pt>
                <c:pt idx="1">
                  <c:v>ចំណូលសរុប
ត្រីមាសទី១ ឆ្នាំ២០២៤</c:v>
                </c:pt>
              </c:strCache>
            </c:strRef>
          </c:cat>
          <c:val>
            <c:numRef>
              <c:f>G_ចំណូល!$B$79:$B$80</c:f>
              <c:numCache>
                <c:formatCode>_(* #,##0_);_(* \(#,##0\);_(* "-"??_);_(@_)</c:formatCode>
                <c:ptCount val="2"/>
                <c:pt idx="0">
                  <c:v>1547168100</c:v>
                </c:pt>
                <c:pt idx="1">
                  <c:v>1778500093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FA0-4518-94D1-61D1764631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48176255"/>
        <c:axId val="848176735"/>
        <c:axId val="0"/>
      </c:bar3DChart>
      <c:catAx>
        <c:axId val="8481762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m-KH" sz="900" b="0" i="0" u="none" strike="noStrike" kern="1200" baseline="0">
                    <a:solidFill>
                      <a:schemeClr val="tx1"/>
                    </a:solidFill>
                    <a:latin typeface="Khmer MEF1" panose="02000506000000020004" pitchFamily="2" charset="0"/>
                    <a:cs typeface="Khmer MEF1" panose="02000506000000020004" pitchFamily="2" charset="0"/>
                  </a:rPr>
                  <a:t>ឯកតា៖គិតជាប្រាក់រៀល</a:t>
                </a:r>
                <a:endParaRPr lang="en-US" sz="900" b="0" i="0" u="none" strike="noStrike" kern="1200" baseline="0">
                  <a:solidFill>
                    <a:schemeClr val="tx1"/>
                  </a:solidFill>
                  <a:latin typeface="Khmer MEF1" panose="02000506000000020004" pitchFamily="2" charset="0"/>
                  <a:cs typeface="Khmer MEF1" panose="02000506000000020004" pitchFamily="2" charset="0"/>
                </a:endParaRPr>
              </a:p>
            </c:rich>
          </c:tx>
          <c:layout>
            <c:manualLayout>
              <c:xMode val="edge"/>
              <c:yMode val="edge"/>
              <c:x val="6.2146362807135723E-2"/>
              <c:y val="0.121691062733630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Khmer MEF1" panose="02000506000000020004" pitchFamily="2" charset="0"/>
                <a:ea typeface="+mn-ea"/>
                <a:cs typeface="Khmer MEF1" panose="02000506000000020004" pitchFamily="2" charset="0"/>
              </a:defRPr>
            </a:pPr>
            <a:endParaRPr lang="en-US"/>
          </a:p>
        </c:txPr>
        <c:crossAx val="848176735"/>
        <c:crosses val="autoZero"/>
        <c:auto val="1"/>
        <c:lblAlgn val="ctr"/>
        <c:lblOffset val="100"/>
        <c:noMultiLvlLbl val="0"/>
      </c:catAx>
      <c:valAx>
        <c:axId val="848176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Khmer MEF1" panose="02000506000000020004" pitchFamily="2" charset="0"/>
                <a:ea typeface="+mn-ea"/>
                <a:cs typeface="Khmer MEF1" panose="02000506000000020004" pitchFamily="2" charset="0"/>
              </a:defRPr>
            </a:pPr>
            <a:endParaRPr lang="en-US"/>
          </a:p>
        </c:txPr>
        <c:crossAx val="848176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Khmer MEF1" panose="02000506000000020004" pitchFamily="2" charset="0"/>
              <a:ea typeface="+mn-ea"/>
              <a:cs typeface="Khmer MEF1" panose="02000506000000020004" pitchFamily="2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7395-4B7F-8FF9-F5295B8C0CA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G_ចំណូល!$J$6:$J$7</c:f>
              <c:strCache>
                <c:ptCount val="2"/>
                <c:pt idx="0">
                  <c:v>ការព្យាករណ៍ចំណូល
ប្រចាំឆ្នាំ២០២៣</c:v>
                </c:pt>
                <c:pt idx="1">
                  <c:v>ការអនុវត្តចំណូល
គិតត្រឹមត្រីមាសទី៣</c:v>
                </c:pt>
              </c:strCache>
            </c:strRef>
          </c:cat>
          <c:val>
            <c:numRef>
              <c:f>G_ចំណូល!$K$6:$K$7</c:f>
              <c:numCache>
                <c:formatCode>_(* #,##0_);_(* \(#,##0\);_(* "-"??_);_(@_)</c:formatCode>
                <c:ptCount val="2"/>
                <c:pt idx="0">
                  <c:v>4043320000</c:v>
                </c:pt>
                <c:pt idx="1">
                  <c:v>6122474494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95-4B7F-8FF9-F5295B8C0CA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640783872"/>
        <c:axId val="640784232"/>
        <c:axId val="0"/>
      </c:bar3DChart>
      <c:catAx>
        <c:axId val="640783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784232"/>
        <c:crosses val="autoZero"/>
        <c:auto val="1"/>
        <c:lblAlgn val="ctr"/>
        <c:lblOffset val="100"/>
        <c:noMultiLvlLbl val="0"/>
      </c:catAx>
      <c:valAx>
        <c:axId val="640784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783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2"/>
                </a:solidFill>
                <a:latin typeface="Khmer MEF1" panose="02000506000000020004" pitchFamily="2" charset="0"/>
                <a:ea typeface="+mn-ea"/>
                <a:cs typeface="Khmer MEF1" panose="02000506000000020004" pitchFamily="2" charset="0"/>
              </a:defRPr>
            </a:pPr>
            <a:r>
              <a:rPr lang="km-KH" sz="1100">
                <a:latin typeface="Khmer MEF1" panose="02000506000000020004" pitchFamily="2" charset="0"/>
                <a:cs typeface="Khmer MEF1" panose="02000506000000020004" pitchFamily="2" charset="0"/>
              </a:rPr>
              <a:t>ការវិភាគការអនុវត្តការប្រមូលចំណូលសរុបប្រចាំត្រីមាសទី១</a:t>
            </a:r>
            <a:r>
              <a:rPr lang="km-KH" sz="1100" baseline="0">
                <a:latin typeface="Khmer MEF1" panose="02000506000000020004" pitchFamily="2" charset="0"/>
                <a:cs typeface="Khmer MEF1" panose="02000506000000020004" pitchFamily="2" charset="0"/>
              </a:rPr>
              <a:t> ឆ្នាំ២០២៤ </a:t>
            </a:r>
            <a:r>
              <a:rPr lang="km-KH" sz="1100">
                <a:latin typeface="Khmer MEF1" panose="02000506000000020004" pitchFamily="2" charset="0"/>
                <a:cs typeface="Khmer MEF1" panose="02000506000000020004" pitchFamily="2" charset="0"/>
              </a:rPr>
              <a:t>ធៀបទៅនឹងការព្យាករណ៍ប្រចាំឆ្នាំ២០២៤</a:t>
            </a:r>
            <a:endParaRPr lang="en-US" sz="1100">
              <a:latin typeface="Khmer MEF1" panose="02000506000000020004" pitchFamily="2" charset="0"/>
              <a:cs typeface="Khmer MEF1" panose="02000506000000020004" pitchFamily="2" charset="0"/>
            </a:endParaRPr>
          </a:p>
        </c:rich>
      </c:tx>
      <c:layout>
        <c:manualLayout>
          <c:xMode val="edge"/>
          <c:yMode val="edge"/>
          <c:x val="0.19093193670738912"/>
          <c:y val="1.610305958132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2"/>
              </a:solidFill>
              <a:latin typeface="Khmer MEF1" panose="02000506000000020004" pitchFamily="2" charset="0"/>
              <a:ea typeface="+mn-ea"/>
              <a:cs typeface="Khmer MEF1" panose="02000506000000020004" pitchFamily="2" charset="0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6963508965855065"/>
          <c:y val="0.14868753724625003"/>
          <c:w val="0.65911768283987626"/>
          <c:h val="0.71218760698390959"/>
        </c:manualLayout>
      </c:layout>
      <c:bar3DChart>
        <c:barDir val="col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5507-4E4E-9F61-95F3E087AA0C}"/>
              </c:ext>
            </c:extLst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5507-4E4E-9F61-95F3E087AA0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G_ចំណូល!$A$147:$A$148</c:f>
              <c:strCache>
                <c:ptCount val="2"/>
                <c:pt idx="0">
                  <c:v>ការព្យាករណ៍</c:v>
                </c:pt>
                <c:pt idx="1">
                  <c:v>ការអនុវត្ត</c:v>
                </c:pt>
              </c:strCache>
            </c:strRef>
          </c:cat>
          <c:val>
            <c:numRef>
              <c:f>G_ចំណូល!$B$147:$B$148</c:f>
              <c:numCache>
                <c:formatCode>_(* #,##0_);_(* \(#,##0\);_(* "-"??_);_(@_)</c:formatCode>
                <c:ptCount val="2"/>
                <c:pt idx="0">
                  <c:v>4043320000</c:v>
                </c:pt>
                <c:pt idx="1">
                  <c:v>6747564594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507-4E4E-9F61-95F3E087AA0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645478696"/>
        <c:axId val="642681480"/>
        <c:axId val="0"/>
      </c:bar3DChart>
      <c:catAx>
        <c:axId val="645478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m-KH" b="0">
                    <a:latin typeface="Khmer MEF1" panose="02000506000000020004" pitchFamily="2" charset="0"/>
                    <a:cs typeface="Khmer MEF1" panose="02000506000000020004" pitchFamily="2" charset="0"/>
                  </a:rPr>
                  <a:t>ឯកតា៖គិតជាប្រាក់រៀល</a:t>
                </a:r>
                <a:endParaRPr lang="en-US" b="0">
                  <a:latin typeface="Khmer MEF1" panose="02000506000000020004" pitchFamily="2" charset="0"/>
                  <a:cs typeface="Khmer MEF1" panose="02000506000000020004" pitchFamily="2" charset="0"/>
                </a:endParaRPr>
              </a:p>
            </c:rich>
          </c:tx>
          <c:layout>
            <c:manualLayout>
              <c:xMode val="edge"/>
              <c:yMode val="edge"/>
              <c:x val="3.4248231968559181E-2"/>
              <c:y val="0.151466899970837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Khmer MEF1" panose="02000506000000020004" pitchFamily="2" charset="0"/>
                <a:ea typeface="+mn-ea"/>
                <a:cs typeface="Khmer MEF1" panose="02000506000000020004" pitchFamily="2" charset="0"/>
              </a:defRPr>
            </a:pPr>
            <a:endParaRPr lang="en-US"/>
          </a:p>
        </c:txPr>
        <c:crossAx val="642681480"/>
        <c:crosses val="autoZero"/>
        <c:auto val="1"/>
        <c:lblAlgn val="ctr"/>
        <c:lblOffset val="100"/>
        <c:noMultiLvlLbl val="0"/>
      </c:catAx>
      <c:valAx>
        <c:axId val="642681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Khmer MEF1" panose="02000506000000020004" pitchFamily="2" charset="0"/>
                <a:ea typeface="+mn-ea"/>
                <a:cs typeface="Khmer MEF1" panose="02000506000000020004" pitchFamily="2" charset="0"/>
              </a:defRPr>
            </a:pPr>
            <a:endParaRPr lang="en-US"/>
          </a:p>
        </c:txPr>
        <c:crossAx val="645478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Khmer MEF1" panose="02000506000000020004" pitchFamily="2" charset="0"/>
              <a:ea typeface="+mn-ea"/>
              <a:cs typeface="Khmer MEF1" panose="02000506000000020004" pitchFamily="2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km-KH" sz="800" b="1" i="0" u="none" strike="noStrike" baseline="0">
                <a:solidFill>
                  <a:schemeClr val="tx1"/>
                </a:solidFill>
                <a:effectLst/>
                <a:latin typeface="Khmer MEF1" panose="02000506000000020004" pitchFamily="2" charset="0"/>
                <a:cs typeface="Khmer MEF1" panose="02000506000000020004" pitchFamily="2" charset="0"/>
              </a:rPr>
              <a:t>បម្រែបម្រួលនៃសមាសធាតុនីមួយៗនៃការអនុវត្តការប្រមូលចំណូលត្រីមាសទី១ ឆ្នាំ២០២៤ ធៀបនឹងត្រីមាសទី១ ឆ្នាំ២០២៣</a:t>
            </a:r>
            <a:endParaRPr lang="en-US" sz="800">
              <a:solidFill>
                <a:schemeClr val="tx1"/>
              </a:solidFill>
              <a:latin typeface="Khmer MEF1" panose="02000506000000020004" pitchFamily="2" charset="0"/>
              <a:cs typeface="Khmer MEF1" panose="02000506000000020004" pitchFamily="2" charset="0"/>
            </a:endParaRPr>
          </a:p>
        </c:rich>
      </c:tx>
      <c:layout>
        <c:manualLayout>
          <c:xMode val="edge"/>
          <c:yMode val="edge"/>
          <c:x val="0.19681247870197854"/>
          <c:y val="3.95461114169935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G_ចំណូល!$B$90</c:f>
              <c:strCache>
                <c:ptCount val="1"/>
                <c:pt idx="0">
                  <c:v>ត្រីមាសទី១ ឆ្នាំ២០២៣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G_ចំណូល!$A$91:$A$96</c:f>
              <c:strCache>
                <c:ptCount val="6"/>
                <c:pt idx="0">
                  <c:v>កម្រៃអាជ្ញាបណ្ណ និងវិញ្ញាបនបត្រចុះបញ្ជី</c:v>
                </c:pt>
                <c:pt idx="1">
                  <c:v>ចំណូលពីសេវាសាធារណៈ </c:v>
                </c:pt>
                <c:pt idx="2">
                  <c:v>ការផាកពិន័យអន្តរការណ៍</c:v>
                </c:pt>
                <c:pt idx="3">
                  <c:v>កម្រៃពីការងារត្រួតពិនិត្យគុណភាពសវនកម្ម</c:v>
                </c:pt>
                <c:pt idx="4">
                  <c:v>កម្រៃពីការអនុវត្តកម្មវិធីសិក្សាគណនេយ្យករជំនាញកម្ពុជា </c:v>
                </c:pt>
                <c:pt idx="5">
                  <c:v>កម្រៃផ្សេងទៀត</c:v>
                </c:pt>
              </c:strCache>
            </c:strRef>
          </c:cat>
          <c:val>
            <c:numRef>
              <c:f>G_ចំណូល!$B$91:$B$96</c:f>
              <c:numCache>
                <c:formatCode>_(* #,##0_);_(* \(#,##0\);_(* "-"??_);_(@_)</c:formatCode>
                <c:ptCount val="6"/>
                <c:pt idx="0">
                  <c:v>9000000</c:v>
                </c:pt>
                <c:pt idx="1">
                  <c:v>492760000</c:v>
                </c:pt>
                <c:pt idx="2">
                  <c:v>1045408100</c:v>
                </c:pt>
                <c:pt idx="3">
                  <c:v>0</c:v>
                </c:pt>
                <c:pt idx="4">
                  <c:v>0</c:v>
                </c:pt>
                <c:pt idx="5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BB-40EF-BFE4-DEB2816DB0FB}"/>
            </c:ext>
          </c:extLst>
        </c:ser>
        <c:ser>
          <c:idx val="1"/>
          <c:order val="1"/>
          <c:tx>
            <c:strRef>
              <c:f>G_ចំណូល!$C$90</c:f>
              <c:strCache>
                <c:ptCount val="1"/>
                <c:pt idx="0">
                  <c:v>ត្រីមាសទី១ ឆ្នាំ២០២៤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G_ចំណូល!$A$91:$A$96</c:f>
              <c:strCache>
                <c:ptCount val="6"/>
                <c:pt idx="0">
                  <c:v>កម្រៃអាជ្ញាបណ្ណ និងវិញ្ញាបនបត្រចុះបញ្ជី</c:v>
                </c:pt>
                <c:pt idx="1">
                  <c:v>ចំណូលពីសេវាសាធារណៈ </c:v>
                </c:pt>
                <c:pt idx="2">
                  <c:v>ការផាកពិន័យអន្តរការណ៍</c:v>
                </c:pt>
                <c:pt idx="3">
                  <c:v>កម្រៃពីការងារត្រួតពិនិត្យគុណភាពសវនកម្ម</c:v>
                </c:pt>
                <c:pt idx="4">
                  <c:v>កម្រៃពីការអនុវត្តកម្មវិធីសិក្សាគណនេយ្យករជំនាញកម្ពុជា </c:v>
                </c:pt>
                <c:pt idx="5">
                  <c:v>កម្រៃផ្សេងទៀត</c:v>
                </c:pt>
              </c:strCache>
            </c:strRef>
          </c:cat>
          <c:val>
            <c:numRef>
              <c:f>G_ចំណូល!$C$91:$C$96</c:f>
              <c:numCache>
                <c:formatCode>_(* #,##0_);_(* \(#,##0\);_(* "-"??_);_(@_)</c:formatCode>
                <c:ptCount val="6"/>
                <c:pt idx="0">
                  <c:v>485500093</c:v>
                </c:pt>
                <c:pt idx="1">
                  <c:v>788660000</c:v>
                </c:pt>
                <c:pt idx="2">
                  <c:v>496600000</c:v>
                </c:pt>
                <c:pt idx="3">
                  <c:v>0</c:v>
                </c:pt>
                <c:pt idx="4">
                  <c:v>7740000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BB-40EF-BFE4-DEB2816DB0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82224768"/>
        <c:axId val="1082225248"/>
        <c:axId val="0"/>
      </c:bar3DChart>
      <c:catAx>
        <c:axId val="1082224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m-KH" sz="800" b="0" i="0" u="none" strike="noStrike" kern="1200" baseline="0">
                    <a:solidFill>
                      <a:schemeClr val="tx1"/>
                    </a:solidFill>
                    <a:latin typeface="Khmer MEF1" panose="02000506000000020004" pitchFamily="2" charset="0"/>
                    <a:cs typeface="Khmer MEF1" panose="02000506000000020004" pitchFamily="2" charset="0"/>
                  </a:rPr>
                  <a:t>ឯកតា៖គិតជាប្រាក់រៀល</a:t>
                </a:r>
                <a:endParaRPr lang="en-US" sz="800" b="0" i="0" u="none" strike="noStrike" kern="1200" baseline="0">
                  <a:solidFill>
                    <a:schemeClr val="tx1"/>
                  </a:solidFill>
                  <a:latin typeface="Khmer MEF1" panose="02000506000000020004" pitchFamily="2" charset="0"/>
                  <a:cs typeface="Khmer MEF1" panose="02000506000000020004" pitchFamily="2" charset="0"/>
                </a:endParaRPr>
              </a:p>
            </c:rich>
          </c:tx>
          <c:layout>
            <c:manualLayout>
              <c:xMode val="edge"/>
              <c:yMode val="edge"/>
              <c:x val="1.4783933609105102E-2"/>
              <c:y val="8.14046764128554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/>
                </a:solidFill>
                <a:latin typeface="Khmer MEF1" panose="02000506000000020004" pitchFamily="2" charset="0"/>
                <a:ea typeface="+mn-ea"/>
                <a:cs typeface="Khmer MEF1" panose="02000506000000020004" pitchFamily="2" charset="0"/>
              </a:defRPr>
            </a:pPr>
            <a:endParaRPr lang="en-US"/>
          </a:p>
        </c:txPr>
        <c:crossAx val="1082225248"/>
        <c:crosses val="autoZero"/>
        <c:auto val="1"/>
        <c:lblAlgn val="ctr"/>
        <c:lblOffset val="100"/>
        <c:noMultiLvlLbl val="0"/>
      </c:catAx>
      <c:valAx>
        <c:axId val="108222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Khmer MEF1" panose="02000506000000020004" pitchFamily="2" charset="0"/>
                <a:ea typeface="+mn-ea"/>
                <a:cs typeface="Khmer MEF1" panose="02000506000000020004" pitchFamily="2" charset="0"/>
              </a:defRPr>
            </a:pPr>
            <a:endParaRPr lang="en-US"/>
          </a:p>
        </c:txPr>
        <c:crossAx val="1082224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Khmer MEF1" panose="02000506000000020004" pitchFamily="2" charset="0"/>
              <a:ea typeface="+mn-ea"/>
              <a:cs typeface="Khmer MEF1" panose="02000506000000020004" pitchFamily="2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m-KH" sz="1400" b="1" i="0" u="none" strike="noStrike" kern="1200" spc="0" baseline="0">
                <a:solidFill>
                  <a:sysClr val="windowText" lastClr="000000"/>
                </a:solidFill>
                <a:latin typeface="Khmer MEF1" panose="02000506000000020004" pitchFamily="2" charset="0"/>
                <a:cs typeface="Khmer MEF1" panose="02000506000000020004" pitchFamily="2" charset="0"/>
              </a:rPr>
              <a:t>ការអនុវត្តការប្រមូលចំណាយសរុបប្រចាំត្រីមាសទី១ ឆ្នាំ២០២៤</a:t>
            </a:r>
            <a:endParaRPr lang="en-US" sz="1400" b="1" i="0" u="none" strike="noStrike" kern="1200" spc="0" baseline="0">
              <a:solidFill>
                <a:sysClr val="windowText" lastClr="000000"/>
              </a:solidFill>
              <a:latin typeface="Khmer MEF1" panose="02000506000000020004" pitchFamily="2" charset="0"/>
              <a:cs typeface="Khmer MEF1" panose="02000506000000020004" pitchFamily="2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2129-42DC-9728-71F1D40B8015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2129-42DC-9728-71F1D40B8015}"/>
              </c:ext>
            </c:extLst>
          </c:dPt>
          <c:dLbls>
            <c:dLbl>
              <c:idx val="0"/>
              <c:layout>
                <c:manualLayout>
                  <c:x val="8.2023136920373607E-3"/>
                  <c:y val="-0.100313446609418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129-42DC-9728-71F1D40B8015}"/>
                </c:ext>
              </c:extLst>
            </c:dLbl>
            <c:dLbl>
              <c:idx val="1"/>
              <c:layout>
                <c:manualLayout>
                  <c:x val="2.0733068182674192E-2"/>
                  <c:y val="-8.359453884118217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129-42DC-9728-71F1D40B801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Khmer MEF1" panose="02000506000000020004" pitchFamily="2" charset="0"/>
                    <a:ea typeface="+mn-ea"/>
                    <a:cs typeface="Khmer MEF1" panose="02000506000000020004" pitchFamily="2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G_ចំណាយ!$A$5:$A$6</c:f>
              <c:strCache>
                <c:ptCount val="2"/>
                <c:pt idx="0">
                  <c:v>ការព្យាករណ៍</c:v>
                </c:pt>
                <c:pt idx="1">
                  <c:v>ការអនុវត្ត</c:v>
                </c:pt>
              </c:strCache>
            </c:strRef>
          </c:cat>
          <c:val>
            <c:numRef>
              <c:f>G_ចំណាយ!$B$5:$B$6</c:f>
              <c:numCache>
                <c:formatCode>_(* #,##0_);_(* \(#,##0\);_(* "-"??_);_(@_)</c:formatCode>
                <c:ptCount val="2"/>
                <c:pt idx="0">
                  <c:v>1188123900</c:v>
                </c:pt>
                <c:pt idx="1">
                  <c:v>1640942718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129-42DC-9728-71F1D40B80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44149567"/>
        <c:axId val="544147167"/>
        <c:axId val="0"/>
      </c:bar3DChart>
      <c:catAx>
        <c:axId val="5441495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m-KH" sz="1000" b="0" i="0" u="none" strike="noStrike" kern="1200" baseline="0">
                    <a:solidFill>
                      <a:schemeClr val="tx1"/>
                    </a:solidFill>
                    <a:latin typeface="Khmer MEF1" panose="02000506000000020004" pitchFamily="2" charset="0"/>
                    <a:cs typeface="Khmer MEF1" panose="02000506000000020004" pitchFamily="2" charset="0"/>
                  </a:rPr>
                  <a:t>ឯកតា៖គិតជាប្រាក់រៀល</a:t>
                </a:r>
                <a:endParaRPr lang="en-US" sz="1000" b="0" i="0" u="none" strike="noStrike" kern="1200" baseline="0">
                  <a:solidFill>
                    <a:schemeClr val="tx1"/>
                  </a:solidFill>
                  <a:latin typeface="Khmer MEF1" panose="02000506000000020004" pitchFamily="2" charset="0"/>
                  <a:cs typeface="Khmer MEF1" panose="02000506000000020004" pitchFamily="2" charset="0"/>
                </a:endParaRPr>
              </a:p>
            </c:rich>
          </c:tx>
          <c:layout>
            <c:manualLayout>
              <c:xMode val="edge"/>
              <c:yMode val="edge"/>
              <c:x val="0.12479026292471407"/>
              <c:y val="0.158695784772804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Khmer MEF1" panose="02000506000000020004" pitchFamily="2" charset="0"/>
                <a:ea typeface="+mn-ea"/>
                <a:cs typeface="Khmer MEF1" panose="02000506000000020004" pitchFamily="2" charset="0"/>
              </a:defRPr>
            </a:pPr>
            <a:endParaRPr lang="en-US"/>
          </a:p>
        </c:txPr>
        <c:crossAx val="544147167"/>
        <c:crosses val="autoZero"/>
        <c:auto val="1"/>
        <c:lblAlgn val="ctr"/>
        <c:lblOffset val="100"/>
        <c:noMultiLvlLbl val="0"/>
      </c:catAx>
      <c:valAx>
        <c:axId val="544147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Khmer MEF1" panose="02000506000000020004" pitchFamily="2" charset="0"/>
                <a:ea typeface="+mn-ea"/>
                <a:cs typeface="Khmer MEF1" panose="02000506000000020004" pitchFamily="2" charset="0"/>
              </a:defRPr>
            </a:pPr>
            <a:endParaRPr lang="en-US"/>
          </a:p>
        </c:txPr>
        <c:crossAx val="544149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Khmer MEF1" panose="02000506000000020004" pitchFamily="2" charset="0"/>
              <a:ea typeface="+mn-ea"/>
              <a:cs typeface="Khmer MEF1" panose="02000506000000020004" pitchFamily="2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ysClr val="windowText" lastClr="000000"/>
                </a:solidFill>
                <a:latin typeface="Khmer MEF1" panose="02000506000000020004" pitchFamily="2" charset="0"/>
                <a:ea typeface="+mn-ea"/>
                <a:cs typeface="Khmer MEF1" panose="02000506000000020004" pitchFamily="2" charset="0"/>
              </a:defRPr>
            </a:pPr>
            <a:r>
              <a:rPr lang="km-KH" sz="1000">
                <a:solidFill>
                  <a:sysClr val="windowText" lastClr="000000"/>
                </a:solidFill>
                <a:latin typeface="Khmer MEF1" panose="02000506000000020004" pitchFamily="2" charset="0"/>
                <a:cs typeface="Khmer MEF1" panose="02000506000000020004" pitchFamily="2" charset="0"/>
              </a:rPr>
              <a:t>ការវិភាគសមាសធាតុនីមួយៗ​នៃ​ការអនុវត្ត​ចំណាយ​ធៀប​ទៅនឹង​ការអនុវត្តចំណាយ​សរុប</a:t>
            </a:r>
            <a:endParaRPr lang="en-US" sz="1000">
              <a:solidFill>
                <a:sysClr val="windowText" lastClr="000000"/>
              </a:solidFill>
              <a:latin typeface="Khmer MEF1" panose="02000506000000020004" pitchFamily="2" charset="0"/>
              <a:cs typeface="Khmer MEF1" panose="02000506000000020004" pitchFamily="2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ysClr val="windowText" lastClr="000000"/>
              </a:solidFill>
              <a:latin typeface="Khmer MEF1" panose="02000506000000020004" pitchFamily="2" charset="0"/>
              <a:ea typeface="+mn-ea"/>
              <a:cs typeface="Khmer MEF1" panose="02000506000000020004" pitchFamily="2" charset="0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8.7221228650988789E-2"/>
          <c:y val="0.25161658792650921"/>
          <c:w val="0.84300785710711568"/>
          <c:h val="0.63591349081364834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D11B-4101-999C-36EBEEEA610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D11B-4101-999C-36EBEEEA610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288C-48C4-8CA5-08DF6BA6557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Khmer MEF1" panose="02000506000000020004" pitchFamily="2" charset="0"/>
                    <a:ea typeface="+mn-ea"/>
                    <a:cs typeface="Khmer MEF1" panose="02000506000000020004" pitchFamily="2" charset="0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G_ចំណាយ!$A$37:$A$39</c:f>
              <c:strCache>
                <c:ptCount val="3"/>
                <c:pt idx="0">
                  <c:v>ប្រាក់បៀវត្ស</c:v>
                </c:pt>
                <c:pt idx="1">
                  <c:v>ប្រាក់ឧបត្ថម្ភ</c:v>
                </c:pt>
                <c:pt idx="2">
                  <c:v>មូលនិធិអភិវឌ្ឍន៍ស្ថាប័ន</c:v>
                </c:pt>
              </c:strCache>
            </c:strRef>
          </c:cat>
          <c:val>
            <c:numRef>
              <c:f>G_ចំណាយ!$B$37:$B$39</c:f>
              <c:numCache>
                <c:formatCode>_(* #,##0_);_(* \(#,##0\);_(* "-"??_);_(@_)</c:formatCode>
                <c:ptCount val="3"/>
                <c:pt idx="0">
                  <c:v>0</c:v>
                </c:pt>
                <c:pt idx="1">
                  <c:v>576250000</c:v>
                </c:pt>
                <c:pt idx="2">
                  <c:v>1064692718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11B-4101-999C-36EBEEEA6109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Khmer MEF1" panose="02000506000000020004" pitchFamily="2" charset="0"/>
              <a:ea typeface="+mn-ea"/>
              <a:cs typeface="Khmer MEF1" panose="02000506000000020004" pitchFamily="2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.png"/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Relationship Id="rId9" Type="http://schemas.openxmlformats.org/officeDocument/2006/relationships/chart" Target="../charts/chart1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135467</xdr:colOff>
      <xdr:row>7</xdr:row>
      <xdr:rowOff>170919</xdr:rowOff>
    </xdr:from>
    <xdr:to>
      <xdr:col>2</xdr:col>
      <xdr:colOff>2114550</xdr:colOff>
      <xdr:row>30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0EB876-D453-4ACF-AF9D-99F7E2C6E4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1377673</xdr:colOff>
      <xdr:row>32</xdr:row>
      <xdr:rowOff>115454</xdr:rowOff>
    </xdr:from>
    <xdr:to>
      <xdr:col>10</xdr:col>
      <xdr:colOff>561191</xdr:colOff>
      <xdr:row>46</xdr:row>
      <xdr:rowOff>28864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B0DEDF8-5853-4A90-A229-2976F75176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396873</xdr:colOff>
      <xdr:row>54</xdr:row>
      <xdr:rowOff>92866</xdr:rowOff>
    </xdr:from>
    <xdr:to>
      <xdr:col>2</xdr:col>
      <xdr:colOff>2524124</xdr:colOff>
      <xdr:row>76</xdr:row>
      <xdr:rowOff>166685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328115A-A482-4A9F-91E3-13E654B4AB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962722</xdr:colOff>
      <xdr:row>73</xdr:row>
      <xdr:rowOff>8924</xdr:rowOff>
    </xdr:from>
    <xdr:to>
      <xdr:col>7</xdr:col>
      <xdr:colOff>439210</xdr:colOff>
      <xdr:row>86</xdr:row>
      <xdr:rowOff>23813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D5463AA-9603-4A8B-9E08-2414CB3E69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304510</xdr:colOff>
      <xdr:row>11</xdr:row>
      <xdr:rowOff>57149</xdr:rowOff>
    </xdr:from>
    <xdr:to>
      <xdr:col>10</xdr:col>
      <xdr:colOff>2034886</xdr:colOff>
      <xdr:row>28</xdr:row>
      <xdr:rowOff>72158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CFF5645-3592-45B4-8CDE-094EE58D17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1545646</xdr:colOff>
      <xdr:row>153</xdr:row>
      <xdr:rowOff>129309</xdr:rowOff>
    </xdr:from>
    <xdr:to>
      <xdr:col>3</xdr:col>
      <xdr:colOff>1500910</xdr:colOff>
      <xdr:row>174</xdr:row>
      <xdr:rowOff>72159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7F36C6A-54EE-4349-A928-68FB879AAB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400688</xdr:colOff>
      <xdr:row>91</xdr:row>
      <xdr:rowOff>47532</xdr:rowOff>
    </xdr:from>
    <xdr:to>
      <xdr:col>9</xdr:col>
      <xdr:colOff>1591773</xdr:colOff>
      <xdr:row>105</xdr:row>
      <xdr:rowOff>119977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B63E360-A453-3CB1-2BB6-162CAF4400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516466</xdr:colOff>
      <xdr:row>7</xdr:row>
      <xdr:rowOff>56620</xdr:rowOff>
    </xdr:from>
    <xdr:to>
      <xdr:col>3</xdr:col>
      <xdr:colOff>1168978</xdr:colOff>
      <xdr:row>29</xdr:row>
      <xdr:rowOff>25978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E6F2C8-3B05-48EF-9B04-5229B09786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365125</xdr:colOff>
      <xdr:row>32</xdr:row>
      <xdr:rowOff>141816</xdr:rowOff>
    </xdr:from>
    <xdr:to>
      <xdr:col>7</xdr:col>
      <xdr:colOff>595313</xdr:colOff>
      <xdr:row>41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7370CFD-3CBB-40FA-A4AD-D05570ABAF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349249</xdr:colOff>
      <xdr:row>48</xdr:row>
      <xdr:rowOff>176211</xdr:rowOff>
    </xdr:from>
    <xdr:to>
      <xdr:col>2</xdr:col>
      <xdr:colOff>2476500</xdr:colOff>
      <xdr:row>70</xdr:row>
      <xdr:rowOff>174625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376E151-8149-4E98-B2FC-67C841F650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730249</xdr:colOff>
      <xdr:row>122</xdr:row>
      <xdr:rowOff>4234</xdr:rowOff>
    </xdr:from>
    <xdr:to>
      <xdr:col>2</xdr:col>
      <xdr:colOff>666750</xdr:colOff>
      <xdr:row>144</xdr:row>
      <xdr:rowOff>15875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95C7907-224E-4912-93D7-897EEB5271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306157</xdr:colOff>
      <xdr:row>150</xdr:row>
      <xdr:rowOff>179612</xdr:rowOff>
    </xdr:from>
    <xdr:to>
      <xdr:col>3</xdr:col>
      <xdr:colOff>1063624</xdr:colOff>
      <xdr:row>175</xdr:row>
      <xdr:rowOff>95250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FA416BE-A896-47E7-9A7E-6D835B3838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1017793</xdr:colOff>
      <xdr:row>74</xdr:row>
      <xdr:rowOff>6744</xdr:rowOff>
    </xdr:from>
    <xdr:to>
      <xdr:col>14</xdr:col>
      <xdr:colOff>486834</xdr:colOff>
      <xdr:row>116</xdr:row>
      <xdr:rowOff>164042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76B6412-7DB0-4BA8-A979-6FFE6EEF13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833842</xdr:colOff>
      <xdr:row>184</xdr:row>
      <xdr:rowOff>81366</xdr:rowOff>
    </xdr:from>
    <xdr:to>
      <xdr:col>3</xdr:col>
      <xdr:colOff>32288</xdr:colOff>
      <xdr:row>205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A1F9646-8EC5-4DB2-9A59-885982D9CA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7</xdr:col>
      <xdr:colOff>225136</xdr:colOff>
      <xdr:row>155</xdr:row>
      <xdr:rowOff>112570</xdr:rowOff>
    </xdr:from>
    <xdr:to>
      <xdr:col>25</xdr:col>
      <xdr:colOff>48015</xdr:colOff>
      <xdr:row>180</xdr:row>
      <xdr:rowOff>271249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AC212CD4-B276-369D-9081-D50A54F01F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4391409" y="34437206"/>
          <a:ext cx="10733333" cy="5180952"/>
        </a:xfrm>
        <a:prstGeom prst="rect">
          <a:avLst/>
        </a:prstGeom>
      </xdr:spPr>
    </xdr:pic>
    <xdr:clientData/>
  </xdr:twoCellAnchor>
  <xdr:twoCellAnchor>
    <xdr:from>
      <xdr:col>1</xdr:col>
      <xdr:colOff>387348</xdr:colOff>
      <xdr:row>214</xdr:row>
      <xdr:rowOff>183092</xdr:rowOff>
    </xdr:from>
    <xdr:to>
      <xdr:col>2</xdr:col>
      <xdr:colOff>1239307</xdr:colOff>
      <xdr:row>232</xdr:row>
      <xdr:rowOff>152400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47DEA04C-B3D4-A9D4-AD38-A278DE32B4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1014412</xdr:colOff>
      <xdr:row>8</xdr:row>
      <xdr:rowOff>100012</xdr:rowOff>
    </xdr:from>
    <xdr:to>
      <xdr:col>7</xdr:col>
      <xdr:colOff>1128712</xdr:colOff>
      <xdr:row>21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6F9478-5494-29A6-0363-DE637ECD39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33337</xdr:colOff>
      <xdr:row>25</xdr:row>
      <xdr:rowOff>166687</xdr:rowOff>
    </xdr:from>
    <xdr:to>
      <xdr:col>7</xdr:col>
      <xdr:colOff>1271587</xdr:colOff>
      <xdr:row>40</xdr:row>
      <xdr:rowOff>52387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AC2131-1CC4-AC2A-922C-9957D99CE8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94645</xdr:colOff>
      <xdr:row>7</xdr:row>
      <xdr:rowOff>29403</xdr:rowOff>
    </xdr:from>
    <xdr:to>
      <xdr:col>2</xdr:col>
      <xdr:colOff>2408465</xdr:colOff>
      <xdr:row>31</xdr:row>
      <xdr:rowOff>136070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03C8D7-3A4F-4C8C-814E-ABB0C214B6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172357</xdr:colOff>
      <xdr:row>39</xdr:row>
      <xdr:rowOff>20109</xdr:rowOff>
    </xdr:from>
    <xdr:to>
      <xdr:col>2</xdr:col>
      <xdr:colOff>2217965</xdr:colOff>
      <xdr:row>63</xdr:row>
      <xdr:rowOff>40821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0663E3D-9B6A-4F43-8E6C-C6C80E54E9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9439A42-FC97-48D2-95B6-FCB21D3F4C85}" name="Table1" displayName="Table1" ref="A7:H15" totalsRowCount="1" headerRowDxfId="20" dataDxfId="18" headerRowBorderDxfId="19" tableBorderDxfId="17" totalsRowBorderDxfId="16">
  <autoFilter ref="A7:H14" xr:uid="{59439A42-FC97-48D2-95B6-FCB21D3F4C85}"/>
  <tableColumns count="8">
    <tableColumn id="1" xr3:uid="{D819D82E-2491-49A0-83A1-8EC2A8ED97B2}" name="ល.រ." dataDxfId="15" totalsRowDxfId="7"/>
    <tableColumn id="2" xr3:uid="{D74139FE-3D48-42B9-9130-6B3787831FA6}" name="ប្រភេទចំណូល" dataDxfId="14" totalsRowDxfId="6"/>
    <tableColumn id="3" xr3:uid="{CD05FE9D-BAD9-449E-803D-DB166BB584B6}" name="ខែមករា" dataDxfId="13" totalsRowDxfId="5"/>
    <tableColumn id="4" xr3:uid="{62930460-366A-4A33-89B4-7BD24B594E2A}" name="ខែកម្ភៈ" dataDxfId="12" totalsRowDxfId="4"/>
    <tableColumn id="5" xr3:uid="{1355DC08-ACA0-407E-94B4-0E8399A427DD}" name="ខែមីនា" totalsRowLabel=" Check " dataDxfId="11" totalsRowDxfId="3">
      <calculatedColumnFormula>SUM(E2:E7)</calculatedColumnFormula>
    </tableColumn>
    <tableColumn id="8" xr3:uid="{6E8F85AA-B2FB-4B37-B680-1E1342784FE5}" name="ការអនុវត្ត" totalsRowFunction="custom" dataDxfId="10" totalsRowDxfId="2" dataCellStyle="Comma">
      <calculatedColumnFormula>SUM(Table1[[#This Row],[ខែមករា]:[ខែមីនា]])</calculatedColumnFormula>
      <totalsRowFormula>F14-SUM(F8:F13)</totalsRowFormula>
    </tableColumn>
    <tableColumn id="6" xr3:uid="{287BDED7-9C81-4EB3-8ACA-C1AEF3C6D361}" name="ការព្យាករណ៍" dataDxfId="9" totalsRowDxfId="1">
      <calculatedColumnFormula>SUM(G2:G7)</calculatedColumnFormula>
    </tableColumn>
    <tableColumn id="7" xr3:uid="{2D86E70D-31E9-46D3-BDC2-472AC2D40A7E}" name="ការព្យាករណ៍ប្រចាំឆ្នាំ២០២៤" dataDxfId="8" totalsRow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4B09AE-F2D1-4D78-A877-F7594076BC91}">
  <dimension ref="A4:J36"/>
  <sheetViews>
    <sheetView view="pageBreakPreview" topLeftCell="E22" zoomScaleNormal="100" zoomScaleSheetLayoutView="100" workbookViewId="0">
      <selection activeCell="H36" sqref="H36"/>
    </sheetView>
  </sheetViews>
  <sheetFormatPr defaultRowHeight="15" x14ac:dyDescent="0.25"/>
  <cols>
    <col min="1" max="1" width="6.5703125" style="3" customWidth="1"/>
    <col min="2" max="2" width="33.28515625" customWidth="1"/>
    <col min="3" max="3" width="15.28515625" customWidth="1"/>
    <col min="4" max="4" width="15.85546875" customWidth="1"/>
    <col min="5" max="5" width="15.140625" customWidth="1"/>
    <col min="6" max="6" width="15.7109375" customWidth="1"/>
    <col min="7" max="7" width="15.140625" bestFit="1" customWidth="1"/>
    <col min="8" max="8" width="20.42578125" customWidth="1"/>
    <col min="9" max="9" width="12.85546875" bestFit="1" customWidth="1"/>
  </cols>
  <sheetData>
    <row r="4" spans="1:10" ht="65.25" x14ac:dyDescent="1.95">
      <c r="A4" s="33" t="s">
        <v>29</v>
      </c>
      <c r="B4" s="21"/>
      <c r="C4" s="21"/>
      <c r="D4" s="21"/>
      <c r="E4" s="21"/>
      <c r="F4" s="21"/>
      <c r="G4" s="21"/>
      <c r="H4" s="21"/>
    </row>
    <row r="5" spans="1:10" ht="29.25" x14ac:dyDescent="0.9">
      <c r="A5" s="28" t="s">
        <v>30</v>
      </c>
      <c r="B5" s="21"/>
      <c r="C5" s="21"/>
      <c r="D5" s="21"/>
      <c r="E5" s="21"/>
      <c r="F5" s="21"/>
      <c r="G5" s="21"/>
      <c r="H5" s="21"/>
    </row>
    <row r="7" spans="1:10" ht="29.25" x14ac:dyDescent="0.9">
      <c r="A7" s="7" t="s">
        <v>0</v>
      </c>
      <c r="B7" s="8" t="s">
        <v>1</v>
      </c>
      <c r="C7" s="8" t="s">
        <v>71</v>
      </c>
      <c r="D7" s="8" t="s">
        <v>72</v>
      </c>
      <c r="E7" s="8" t="s">
        <v>73</v>
      </c>
      <c r="F7" s="8" t="s">
        <v>74</v>
      </c>
      <c r="G7" s="8" t="s">
        <v>75</v>
      </c>
      <c r="H7" s="9" t="s">
        <v>76</v>
      </c>
    </row>
    <row r="8" spans="1:10" ht="29.25" x14ac:dyDescent="0.9">
      <c r="A8" s="10">
        <v>1</v>
      </c>
      <c r="B8" s="11" t="s">
        <v>26</v>
      </c>
      <c r="C8" s="39">
        <v>427750093</v>
      </c>
      <c r="D8" s="39">
        <v>36750000</v>
      </c>
      <c r="E8" s="39">
        <v>21000000</v>
      </c>
      <c r="F8" s="39">
        <f>SUM(Table1[[#This Row],[ខែមករា]:[ខែមីនា]])</f>
        <v>485500093</v>
      </c>
      <c r="G8" s="39">
        <v>100000000</v>
      </c>
      <c r="H8" s="39">
        <v>400000000</v>
      </c>
    </row>
    <row r="9" spans="1:10" ht="29.25" x14ac:dyDescent="0.9">
      <c r="A9" s="10">
        <v>2</v>
      </c>
      <c r="B9" s="11" t="s">
        <v>27</v>
      </c>
      <c r="C9" s="39">
        <v>83520000</v>
      </c>
      <c r="D9" s="39">
        <v>277740000</v>
      </c>
      <c r="E9" s="39">
        <v>427400000</v>
      </c>
      <c r="F9" s="39">
        <f>SUM(Table1[[#This Row],[ខែមករា]:[ខែមីនា]])</f>
        <v>788660000</v>
      </c>
      <c r="G9" s="39">
        <v>1091389000</v>
      </c>
      <c r="H9" s="39">
        <v>4365556000</v>
      </c>
    </row>
    <row r="10" spans="1:10" ht="29.25" x14ac:dyDescent="0.9">
      <c r="A10" s="10">
        <v>3</v>
      </c>
      <c r="B10" s="11" t="s">
        <v>28</v>
      </c>
      <c r="C10" s="39">
        <v>123000000</v>
      </c>
      <c r="D10" s="39">
        <v>133200000</v>
      </c>
      <c r="E10" s="39">
        <v>240400000</v>
      </c>
      <c r="F10" s="39">
        <f>SUM(Table1[[#This Row],[ខែមករា]:[ខែមីនា]])</f>
        <v>496600000</v>
      </c>
      <c r="G10" s="39">
        <v>0</v>
      </c>
      <c r="H10" s="39">
        <v>0</v>
      </c>
    </row>
    <row r="11" spans="1:10" ht="29.25" x14ac:dyDescent="0.9">
      <c r="A11" s="10">
        <v>4</v>
      </c>
      <c r="B11" s="11" t="s">
        <v>69</v>
      </c>
      <c r="C11" s="39">
        <v>0</v>
      </c>
      <c r="D11" s="39">
        <v>0</v>
      </c>
      <c r="E11" s="39">
        <v>0</v>
      </c>
      <c r="F11" s="39">
        <f>SUM(Table1[[#This Row],[ខែមករា]:[ខែមីនា]])</f>
        <v>0</v>
      </c>
      <c r="G11" s="39">
        <v>0</v>
      </c>
      <c r="H11" s="39">
        <v>0</v>
      </c>
    </row>
    <row r="12" spans="1:10" ht="30" x14ac:dyDescent="0.9">
      <c r="A12" s="10">
        <v>5</v>
      </c>
      <c r="B12" s="37" t="s">
        <v>78</v>
      </c>
      <c r="C12" s="39">
        <v>0</v>
      </c>
      <c r="D12" s="39">
        <v>0</v>
      </c>
      <c r="E12" s="39">
        <v>7740000</v>
      </c>
      <c r="F12" s="39">
        <f>SUM(Table1[[#This Row],[ខែមករា]:[ខែមីនា]])</f>
        <v>7740000</v>
      </c>
      <c r="G12" s="39">
        <v>0</v>
      </c>
      <c r="H12" s="39">
        <v>0</v>
      </c>
    </row>
    <row r="13" spans="1:10" ht="29.25" x14ac:dyDescent="0.9">
      <c r="A13" s="10">
        <v>6</v>
      </c>
      <c r="B13" s="11" t="s">
        <v>70</v>
      </c>
      <c r="C13" s="39">
        <v>0</v>
      </c>
      <c r="D13" s="39">
        <v>0</v>
      </c>
      <c r="E13" s="39">
        <v>0</v>
      </c>
      <c r="F13" s="39">
        <v>0</v>
      </c>
      <c r="G13" s="39">
        <v>0</v>
      </c>
      <c r="H13" s="39">
        <v>0</v>
      </c>
    </row>
    <row r="14" spans="1:10" ht="29.25" x14ac:dyDescent="0.9">
      <c r="A14" s="12" t="s">
        <v>6</v>
      </c>
      <c r="B14" s="13"/>
      <c r="C14" s="40">
        <f>SUM(C8:C13)</f>
        <v>634270093</v>
      </c>
      <c r="D14" s="40">
        <f t="shared" ref="D14" si="0">SUM(D8:D13)</f>
        <v>447690000</v>
      </c>
      <c r="E14" s="40">
        <f>SUM(E8:E13)</f>
        <v>696540000</v>
      </c>
      <c r="F14" s="40">
        <f>SUM(F8:F13)</f>
        <v>1778500093</v>
      </c>
      <c r="G14" s="40">
        <f t="shared" ref="G14" si="1">SUM(G8:G13)</f>
        <v>1191389000</v>
      </c>
      <c r="H14" s="40">
        <f>SUM(H8:H13)</f>
        <v>4765556000</v>
      </c>
      <c r="J14" s="1">
        <f>(Table1[[#This Row],[ការអនុវត្ត]]-Table1[[#This Row],[ការព្យាករណ៍]])/Table1[[#This Row],[ការព្យាករណ៍]]</f>
        <v>0.49279546227134879</v>
      </c>
    </row>
    <row r="15" spans="1:10" ht="29.25" x14ac:dyDescent="0.9">
      <c r="A15" s="42"/>
      <c r="B15" s="43"/>
      <c r="C15" s="44"/>
      <c r="D15" s="44"/>
      <c r="E15" s="45" t="s">
        <v>77</v>
      </c>
      <c r="F15" s="45">
        <f>F14-SUM(F8:F13)</f>
        <v>0</v>
      </c>
      <c r="G15" s="45"/>
      <c r="H15" s="46"/>
    </row>
    <row r="18" spans="1:10" ht="48.75" customHeight="1" x14ac:dyDescent="0.9">
      <c r="A18" s="140" t="s">
        <v>0</v>
      </c>
      <c r="B18" s="141" t="s">
        <v>1</v>
      </c>
      <c r="C18" s="140" t="s">
        <v>151</v>
      </c>
      <c r="D18" s="141" t="s">
        <v>152</v>
      </c>
      <c r="E18" s="141" t="s">
        <v>126</v>
      </c>
      <c r="F18" s="141" t="s">
        <v>154</v>
      </c>
    </row>
    <row r="19" spans="1:10" ht="29.25" x14ac:dyDescent="0.9">
      <c r="A19" s="16">
        <v>1</v>
      </c>
      <c r="B19" s="11" t="s">
        <v>26</v>
      </c>
      <c r="C19" s="39">
        <v>9000000</v>
      </c>
      <c r="D19" s="39">
        <v>485500093</v>
      </c>
      <c r="E19" s="39">
        <f>D19-C19</f>
        <v>476500093</v>
      </c>
      <c r="F19" s="149">
        <f>E19/C19</f>
        <v>52.944454777777779</v>
      </c>
      <c r="G19" s="150" t="e">
        <f>SUM(Table1[[#This Row],[ខែមករា]:[ខែមីនា]])</f>
        <v>#VALUE!</v>
      </c>
      <c r="H19" s="39" t="e">
        <f>SUM(Table1[[#This Row],[ខែមករា]:[ខែមីនា]])</f>
        <v>#VALUE!</v>
      </c>
      <c r="I19" s="39">
        <v>0</v>
      </c>
    </row>
    <row r="20" spans="1:10" ht="29.25" x14ac:dyDescent="0.9">
      <c r="A20" s="16">
        <v>2</v>
      </c>
      <c r="B20" s="11" t="s">
        <v>27</v>
      </c>
      <c r="C20" s="39">
        <v>492760000</v>
      </c>
      <c r="D20" s="39">
        <v>788660000</v>
      </c>
      <c r="E20" s="39">
        <f t="shared" ref="E20:E24" si="2">D20-C20</f>
        <v>295900000</v>
      </c>
      <c r="F20" s="149">
        <f t="shared" ref="F20:F24" si="3">E20/C20</f>
        <v>0.60049517006250508</v>
      </c>
    </row>
    <row r="21" spans="1:10" ht="29.25" x14ac:dyDescent="0.9">
      <c r="A21" s="16">
        <v>3</v>
      </c>
      <c r="B21" s="11" t="s">
        <v>28</v>
      </c>
      <c r="C21" s="39">
        <v>1045408100</v>
      </c>
      <c r="D21" s="39">
        <v>496600000</v>
      </c>
      <c r="E21" s="39">
        <f t="shared" si="2"/>
        <v>-548808100</v>
      </c>
      <c r="F21" s="149">
        <f t="shared" si="3"/>
        <v>-0.52497020063265243</v>
      </c>
    </row>
    <row r="22" spans="1:10" ht="29.25" x14ac:dyDescent="0.9">
      <c r="A22" s="16">
        <v>4</v>
      </c>
      <c r="B22" s="11" t="s">
        <v>69</v>
      </c>
      <c r="C22" s="39">
        <v>0</v>
      </c>
      <c r="D22" s="39">
        <v>0</v>
      </c>
      <c r="E22" s="39">
        <f t="shared" si="2"/>
        <v>0</v>
      </c>
      <c r="F22" s="149" t="e">
        <f t="shared" si="3"/>
        <v>#DIV/0!</v>
      </c>
    </row>
    <row r="23" spans="1:10" ht="30" x14ac:dyDescent="0.9">
      <c r="A23" s="16">
        <v>5</v>
      </c>
      <c r="B23" s="151" t="s">
        <v>78</v>
      </c>
      <c r="C23" s="39">
        <v>0</v>
      </c>
      <c r="D23" s="39">
        <v>7740000</v>
      </c>
      <c r="E23" s="39">
        <f t="shared" si="2"/>
        <v>7740000</v>
      </c>
      <c r="F23" s="149" t="e">
        <f t="shared" si="3"/>
        <v>#DIV/0!</v>
      </c>
    </row>
    <row r="24" spans="1:10" ht="29.25" x14ac:dyDescent="0.9">
      <c r="A24" s="16">
        <v>6</v>
      </c>
      <c r="B24" s="11" t="s">
        <v>70</v>
      </c>
      <c r="C24" s="39">
        <v>0</v>
      </c>
      <c r="D24" s="39">
        <v>0</v>
      </c>
      <c r="E24" s="39">
        <f t="shared" si="2"/>
        <v>0</v>
      </c>
      <c r="F24" s="149" t="e">
        <f t="shared" si="3"/>
        <v>#DIV/0!</v>
      </c>
    </row>
    <row r="25" spans="1:10" ht="29.25" x14ac:dyDescent="0.9">
      <c r="A25" s="152" t="s">
        <v>6</v>
      </c>
      <c r="B25" s="153"/>
      <c r="C25" s="40">
        <f>SUM(C19:C24)</f>
        <v>1547168100</v>
      </c>
      <c r="D25" s="40">
        <f>SUM(D19:D24)</f>
        <v>1778500093</v>
      </c>
      <c r="E25" s="40">
        <f>SUM(E19:E24)</f>
        <v>231331993</v>
      </c>
      <c r="F25" s="149">
        <f>E25/C25</f>
        <v>0.14951962427353563</v>
      </c>
    </row>
    <row r="26" spans="1:10" ht="29.25" x14ac:dyDescent="0.9">
      <c r="A26" s="144"/>
      <c r="B26" s="145"/>
      <c r="C26" s="146"/>
      <c r="D26" s="146"/>
      <c r="E26" s="147" t="s">
        <v>77</v>
      </c>
      <c r="F26" s="48"/>
    </row>
    <row r="29" spans="1:10" ht="29.25" x14ac:dyDescent="0.9">
      <c r="A29" s="140" t="s">
        <v>0</v>
      </c>
      <c r="B29" s="141" t="s">
        <v>1</v>
      </c>
      <c r="C29" s="140" t="s">
        <v>155</v>
      </c>
      <c r="D29" s="141" t="s">
        <v>156</v>
      </c>
      <c r="E29" s="141" t="s">
        <v>126</v>
      </c>
      <c r="F29" s="148" t="s">
        <v>154</v>
      </c>
      <c r="G29" s="140" t="s">
        <v>155</v>
      </c>
      <c r="H29" s="141" t="s">
        <v>157</v>
      </c>
      <c r="I29" s="141" t="s">
        <v>126</v>
      </c>
      <c r="J29" s="148" t="s">
        <v>154</v>
      </c>
    </row>
    <row r="30" spans="1:10" ht="29.25" x14ac:dyDescent="0.9">
      <c r="A30" s="16">
        <v>1</v>
      </c>
      <c r="B30" s="11" t="s">
        <v>26</v>
      </c>
      <c r="C30" s="39">
        <v>32000000</v>
      </c>
      <c r="D30" s="39">
        <v>9000000</v>
      </c>
      <c r="E30" s="39">
        <f>D30-C30</f>
        <v>-23000000</v>
      </c>
      <c r="F30" s="149">
        <f>E30/C30</f>
        <v>-0.71875</v>
      </c>
      <c r="G30" s="39">
        <v>100000000</v>
      </c>
      <c r="H30" s="39">
        <v>485500093</v>
      </c>
      <c r="I30" s="39">
        <f>H30-G30</f>
        <v>385500093</v>
      </c>
      <c r="J30" s="149">
        <f>I30/G30</f>
        <v>3.8550009300000001</v>
      </c>
    </row>
    <row r="31" spans="1:10" ht="29.25" x14ac:dyDescent="0.9">
      <c r="A31" s="16">
        <v>2</v>
      </c>
      <c r="B31" s="11" t="s">
        <v>27</v>
      </c>
      <c r="C31" s="39">
        <v>850162500</v>
      </c>
      <c r="D31" s="39">
        <v>492760000</v>
      </c>
      <c r="E31" s="39">
        <f t="shared" ref="E31:E35" si="4">D31-C31</f>
        <v>-357402500</v>
      </c>
      <c r="F31" s="149">
        <f t="shared" ref="F31:F35" si="5">E31/C31</f>
        <v>-0.42039316013115141</v>
      </c>
      <c r="G31" s="39">
        <v>1091389000</v>
      </c>
      <c r="H31" s="39">
        <v>788660000</v>
      </c>
      <c r="I31" s="39">
        <f t="shared" ref="I31:I35" si="6">H31-G31</f>
        <v>-302729000</v>
      </c>
      <c r="J31" s="149">
        <f t="shared" ref="J31:J35" si="7">I31/G31</f>
        <v>-0.2773795594421421</v>
      </c>
    </row>
    <row r="32" spans="1:10" ht="29.25" x14ac:dyDescent="0.9">
      <c r="A32" s="16">
        <v>3</v>
      </c>
      <c r="B32" s="11" t="s">
        <v>28</v>
      </c>
      <c r="C32" s="39">
        <v>128487500</v>
      </c>
      <c r="D32" s="39">
        <v>1045408100</v>
      </c>
      <c r="E32" s="39">
        <f t="shared" si="4"/>
        <v>916920600</v>
      </c>
      <c r="F32" s="149">
        <f t="shared" si="5"/>
        <v>7.1362630606090089</v>
      </c>
      <c r="G32" s="39">
        <v>0</v>
      </c>
      <c r="H32" s="39">
        <v>496600000</v>
      </c>
      <c r="I32" s="39">
        <f t="shared" si="6"/>
        <v>496600000</v>
      </c>
      <c r="J32" s="149" t="e">
        <f t="shared" si="7"/>
        <v>#DIV/0!</v>
      </c>
    </row>
    <row r="33" spans="1:10" ht="29.25" x14ac:dyDescent="0.9">
      <c r="A33" s="16">
        <v>4</v>
      </c>
      <c r="B33" s="11" t="s">
        <v>69</v>
      </c>
      <c r="C33" s="39"/>
      <c r="D33" s="39">
        <v>0</v>
      </c>
      <c r="E33" s="39">
        <f t="shared" si="4"/>
        <v>0</v>
      </c>
      <c r="F33" s="149" t="e">
        <f t="shared" si="5"/>
        <v>#DIV/0!</v>
      </c>
      <c r="G33" s="39">
        <v>0</v>
      </c>
      <c r="H33" s="39">
        <v>0</v>
      </c>
      <c r="I33" s="39">
        <f t="shared" si="6"/>
        <v>0</v>
      </c>
      <c r="J33" s="149" t="e">
        <f t="shared" si="7"/>
        <v>#DIV/0!</v>
      </c>
    </row>
    <row r="34" spans="1:10" ht="30" x14ac:dyDescent="0.9">
      <c r="A34" s="16">
        <v>5</v>
      </c>
      <c r="B34" s="142" t="s">
        <v>78</v>
      </c>
      <c r="C34" s="39">
        <v>180000</v>
      </c>
      <c r="D34" s="39">
        <v>0</v>
      </c>
      <c r="E34" s="39">
        <f t="shared" si="4"/>
        <v>-180000</v>
      </c>
      <c r="F34" s="149">
        <f t="shared" si="5"/>
        <v>-1</v>
      </c>
      <c r="G34" s="39">
        <v>0</v>
      </c>
      <c r="H34" s="39">
        <v>7740000</v>
      </c>
      <c r="I34" s="39">
        <f t="shared" si="6"/>
        <v>7740000</v>
      </c>
      <c r="J34" s="149" t="e">
        <f t="shared" si="7"/>
        <v>#DIV/0!</v>
      </c>
    </row>
    <row r="35" spans="1:10" ht="29.25" x14ac:dyDescent="0.9">
      <c r="A35" s="16">
        <v>6</v>
      </c>
      <c r="B35" s="11" t="s">
        <v>70</v>
      </c>
      <c r="C35" s="39"/>
      <c r="D35" s="39">
        <v>0</v>
      </c>
      <c r="E35" s="39">
        <f t="shared" si="4"/>
        <v>0</v>
      </c>
      <c r="F35" s="149" t="e">
        <f t="shared" si="5"/>
        <v>#DIV/0!</v>
      </c>
      <c r="G35" s="39">
        <v>0</v>
      </c>
      <c r="H35" s="39">
        <v>0</v>
      </c>
      <c r="I35" s="39">
        <f t="shared" si="6"/>
        <v>0</v>
      </c>
      <c r="J35" s="149" t="e">
        <f t="shared" si="7"/>
        <v>#DIV/0!</v>
      </c>
    </row>
    <row r="36" spans="1:10" ht="29.25" x14ac:dyDescent="0.9">
      <c r="A36" s="143" t="s">
        <v>6</v>
      </c>
      <c r="B36" s="13"/>
      <c r="C36" s="40">
        <f>SUM(C30:C35)</f>
        <v>1010830000</v>
      </c>
      <c r="D36" s="40">
        <f>SUM(D30:D35)</f>
        <v>1547168100</v>
      </c>
      <c r="E36" s="40">
        <f>SUM(E30:E35)</f>
        <v>536338100</v>
      </c>
      <c r="F36" s="149">
        <f>E36/C36</f>
        <v>0.53059179090450426</v>
      </c>
      <c r="G36" s="40">
        <f>SUM(G30:G35)</f>
        <v>1191389000</v>
      </c>
      <c r="H36" s="40">
        <f>SUM(H30:H35)</f>
        <v>1778500093</v>
      </c>
      <c r="I36" s="40">
        <f>SUM(I30:I35)</f>
        <v>587111093</v>
      </c>
      <c r="J36" s="149">
        <f>I36/G36</f>
        <v>0.49279546227134879</v>
      </c>
    </row>
  </sheetData>
  <pageMargins left="0.7" right="0.7" top="0.75" bottom="0.75" header="0.3" footer="0.3"/>
  <pageSetup paperSize="9" scale="95" orientation="landscape" horizontalDpi="1200" verticalDpi="1200" r:id="rId1"/>
  <ignoredErrors>
    <ignoredError sqref="E8:E12" calculatedColumn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9AA6B-4308-4216-849B-4280E0CCC523}">
  <dimension ref="A3:M148"/>
  <sheetViews>
    <sheetView view="pageBreakPreview" topLeftCell="A95" zoomScale="130" zoomScaleNormal="120" zoomScaleSheetLayoutView="130" workbookViewId="0">
      <selection activeCell="B79" sqref="B79"/>
    </sheetView>
  </sheetViews>
  <sheetFormatPr defaultRowHeight="15" x14ac:dyDescent="0.25"/>
  <cols>
    <col min="1" max="1" width="33.140625" customWidth="1"/>
    <col min="2" max="2" width="50.7109375" customWidth="1"/>
    <col min="3" max="3" width="43" customWidth="1"/>
    <col min="4" max="5" width="23.140625" customWidth="1"/>
    <col min="6" max="6" width="34.85546875" customWidth="1"/>
    <col min="7" max="7" width="18.85546875" customWidth="1"/>
    <col min="9" max="9" width="9.140625" customWidth="1"/>
    <col min="10" max="10" width="34.28515625" customWidth="1"/>
    <col min="11" max="11" width="36.7109375" customWidth="1"/>
    <col min="12" max="12" width="29.5703125" customWidth="1"/>
    <col min="13" max="13" width="29" customWidth="1"/>
  </cols>
  <sheetData>
    <row r="3" spans="1:13" ht="29.25" x14ac:dyDescent="0.9">
      <c r="A3" s="120" t="s">
        <v>113</v>
      </c>
      <c r="B3" s="120"/>
    </row>
    <row r="4" spans="1:13" ht="32.25" customHeight="1" x14ac:dyDescent="0.9">
      <c r="A4" s="119" t="s">
        <v>114</v>
      </c>
      <c r="B4" s="119"/>
      <c r="J4" s="120" t="s">
        <v>113</v>
      </c>
      <c r="K4" s="120"/>
    </row>
    <row r="5" spans="1:13" ht="39.75" x14ac:dyDescent="1.2">
      <c r="A5" s="11" t="s">
        <v>75</v>
      </c>
      <c r="B5" s="80">
        <f>R_ចំំណូល!G14</f>
        <v>1191389000</v>
      </c>
      <c r="C5" s="81" t="s">
        <v>115</v>
      </c>
      <c r="D5" s="82" t="s">
        <v>116</v>
      </c>
      <c r="E5" s="83"/>
      <c r="J5" s="119" t="s">
        <v>114</v>
      </c>
      <c r="K5" s="119"/>
      <c r="L5" s="80">
        <f>1010830000*3</f>
        <v>3032490000</v>
      </c>
    </row>
    <row r="6" spans="1:13" ht="63" x14ac:dyDescent="1.2">
      <c r="A6" s="11" t="s">
        <v>74</v>
      </c>
      <c r="B6" s="80">
        <f>R_ចំំណូល!F14</f>
        <v>1778500093</v>
      </c>
      <c r="C6" s="84">
        <f>B6-B5</f>
        <v>587111093</v>
      </c>
      <c r="D6" s="85">
        <f>C6/B5</f>
        <v>0.49279546227134879</v>
      </c>
      <c r="E6" s="86"/>
      <c r="J6" s="87" t="s">
        <v>117</v>
      </c>
      <c r="K6" s="80">
        <v>4043320000</v>
      </c>
      <c r="L6" s="81" t="s">
        <v>115</v>
      </c>
      <c r="M6" s="82" t="s">
        <v>116</v>
      </c>
    </row>
    <row r="7" spans="1:13" ht="63" x14ac:dyDescent="1.2">
      <c r="J7" s="87" t="s">
        <v>118</v>
      </c>
      <c r="K7" s="80">
        <f>1547168100+3288558400+1286747994</f>
        <v>6122474494</v>
      </c>
      <c r="L7" s="84">
        <f>K7-K6</f>
        <v>2079154494</v>
      </c>
      <c r="M7" s="85">
        <f>K7*100%/K6</f>
        <v>1.5142196249616651</v>
      </c>
    </row>
    <row r="9" spans="1:13" x14ac:dyDescent="0.25">
      <c r="L9">
        <f>K7/L5</f>
        <v>2.0189594999488869</v>
      </c>
    </row>
    <row r="19" spans="4:5" x14ac:dyDescent="0.25">
      <c r="D19">
        <v>7.7899999999999997E-2</v>
      </c>
    </row>
    <row r="20" spans="4:5" x14ac:dyDescent="0.25">
      <c r="D20">
        <v>0.3533</v>
      </c>
    </row>
    <row r="21" spans="4:5" x14ac:dyDescent="0.25">
      <c r="D21">
        <v>0.56879999999999997</v>
      </c>
    </row>
    <row r="23" spans="4:5" x14ac:dyDescent="0.25">
      <c r="D23" s="88">
        <f>SUM(D19:D21)</f>
        <v>1</v>
      </c>
      <c r="E23" s="88"/>
    </row>
    <row r="35" spans="1:6" ht="30" x14ac:dyDescent="0.9">
      <c r="A35" s="121" t="s">
        <v>119</v>
      </c>
      <c r="B35" s="121"/>
    </row>
    <row r="36" spans="1:6" ht="30" x14ac:dyDescent="0.9">
      <c r="A36" s="122" t="s">
        <v>120</v>
      </c>
      <c r="B36" s="122"/>
    </row>
    <row r="37" spans="1:6" ht="60.75" x14ac:dyDescent="1.05">
      <c r="A37" s="87" t="s">
        <v>26</v>
      </c>
      <c r="B37" s="80">
        <f>R_ចំំណូល!F8</f>
        <v>485500093</v>
      </c>
      <c r="C37" s="118">
        <f>B37*100%/$B$43</f>
        <v>0.27298288873353466</v>
      </c>
    </row>
    <row r="38" spans="1:6" ht="33" customHeight="1" x14ac:dyDescent="1.05">
      <c r="A38" s="11" t="s">
        <v>145</v>
      </c>
      <c r="B38" s="80">
        <f>R_ចំំណូល!F9</f>
        <v>788660000</v>
      </c>
      <c r="C38" s="118">
        <f t="shared" ref="C38:C42" si="0">B38*100%/$B$43</f>
        <v>0.44344107886419998</v>
      </c>
    </row>
    <row r="39" spans="1:6" ht="33" customHeight="1" x14ac:dyDescent="1.05">
      <c r="A39" s="11" t="s">
        <v>28</v>
      </c>
      <c r="B39" s="80">
        <f>R_ចំំណូល!F10</f>
        <v>496600000</v>
      </c>
      <c r="C39" s="89">
        <f t="shared" si="0"/>
        <v>0.27922405062252648</v>
      </c>
    </row>
    <row r="40" spans="1:6" ht="33" customHeight="1" x14ac:dyDescent="1.05">
      <c r="A40" s="11" t="s">
        <v>69</v>
      </c>
      <c r="B40" s="80">
        <f>R_ចំំណូល!F11</f>
        <v>0</v>
      </c>
      <c r="C40" s="89">
        <f t="shared" si="0"/>
        <v>0</v>
      </c>
    </row>
    <row r="41" spans="1:6" ht="33" customHeight="1" x14ac:dyDescent="1.05">
      <c r="A41" s="87" t="s">
        <v>144</v>
      </c>
      <c r="B41" s="80">
        <f>R_ចំំណូល!F12</f>
        <v>7740000</v>
      </c>
      <c r="C41" s="89">
        <f t="shared" si="0"/>
        <v>4.3519817797389344E-3</v>
      </c>
    </row>
    <row r="42" spans="1:6" ht="63" customHeight="1" x14ac:dyDescent="1.05">
      <c r="A42" s="11" t="s">
        <v>70</v>
      </c>
      <c r="B42" s="80">
        <f>R_ចំំណូល!F13</f>
        <v>0</v>
      </c>
      <c r="C42" s="89">
        <f t="shared" si="0"/>
        <v>0</v>
      </c>
    </row>
    <row r="43" spans="1:6" ht="29.25" x14ac:dyDescent="0.9">
      <c r="A43" s="87" t="s">
        <v>114</v>
      </c>
      <c r="B43" s="90">
        <f>SUM(B37:B42)</f>
        <v>1778500093</v>
      </c>
    </row>
    <row r="45" spans="1:6" ht="30" x14ac:dyDescent="0.9">
      <c r="A45" s="123" t="s">
        <v>120</v>
      </c>
      <c r="B45" s="124"/>
      <c r="C45" s="125"/>
    </row>
    <row r="46" spans="1:6" ht="58.5" x14ac:dyDescent="0.25">
      <c r="B46" s="91" t="s">
        <v>75</v>
      </c>
      <c r="C46" s="91" t="s">
        <v>74</v>
      </c>
      <c r="D46" s="91" t="s">
        <v>122</v>
      </c>
      <c r="E46" s="91"/>
      <c r="F46" s="91" t="s">
        <v>123</v>
      </c>
    </row>
    <row r="47" spans="1:6" ht="58.5" x14ac:dyDescent="0.9">
      <c r="A47" s="87" t="s">
        <v>26</v>
      </c>
      <c r="B47" s="92">
        <f>R_ចំំណូល!G8</f>
        <v>100000000</v>
      </c>
      <c r="C47" s="92">
        <f>R_ចំំណូល!F8</f>
        <v>485500093</v>
      </c>
      <c r="D47" s="93">
        <f>C47-B47</f>
        <v>385500093</v>
      </c>
      <c r="E47" s="93"/>
      <c r="F47" s="94">
        <f>D47*100%/B47</f>
        <v>3.8550009300000001</v>
      </c>
    </row>
    <row r="48" spans="1:6" ht="40.5" customHeight="1" x14ac:dyDescent="0.9">
      <c r="A48" s="11" t="s">
        <v>145</v>
      </c>
      <c r="B48" s="92">
        <f>R_ចំំណូល!G9</f>
        <v>1091389000</v>
      </c>
      <c r="C48" s="92">
        <f>R_ចំំណូល!F9</f>
        <v>788660000</v>
      </c>
      <c r="D48" s="93">
        <f t="shared" ref="D48:D52" si="1">C48-B48</f>
        <v>-302729000</v>
      </c>
      <c r="E48" s="93"/>
      <c r="F48" s="94">
        <f t="shared" ref="F48:F52" si="2">D48*100%/B48</f>
        <v>-0.2773795594421421</v>
      </c>
    </row>
    <row r="49" spans="1:10" ht="30.75" x14ac:dyDescent="0.9">
      <c r="A49" s="11" t="s">
        <v>28</v>
      </c>
      <c r="B49" s="92">
        <f>R_ចំំណូល!G10</f>
        <v>0</v>
      </c>
      <c r="C49" s="92">
        <f>R_ចំំណូល!F10</f>
        <v>496600000</v>
      </c>
      <c r="D49" s="93">
        <f t="shared" si="1"/>
        <v>496600000</v>
      </c>
      <c r="E49" s="93"/>
      <c r="F49" s="94" t="e">
        <f t="shared" si="2"/>
        <v>#DIV/0!</v>
      </c>
      <c r="J49" t="s">
        <v>121</v>
      </c>
    </row>
    <row r="50" spans="1:10" ht="30.75" x14ac:dyDescent="0.9">
      <c r="A50" s="11" t="s">
        <v>69</v>
      </c>
      <c r="B50" s="92">
        <f>R_ចំំណូល!G11</f>
        <v>0</v>
      </c>
      <c r="C50" s="92">
        <f>R_ចំំណូល!F11</f>
        <v>0</v>
      </c>
      <c r="D50" s="93">
        <f t="shared" si="1"/>
        <v>0</v>
      </c>
      <c r="E50" s="93"/>
      <c r="F50" s="94"/>
    </row>
    <row r="51" spans="1:10" ht="30.75" x14ac:dyDescent="0.9">
      <c r="A51" s="87" t="s">
        <v>144</v>
      </c>
      <c r="B51" s="92">
        <f>R_ចំំណូល!G12</f>
        <v>0</v>
      </c>
      <c r="C51" s="92">
        <f>R_ចំំណូល!F12</f>
        <v>7740000</v>
      </c>
      <c r="D51" s="93">
        <f t="shared" si="1"/>
        <v>7740000</v>
      </c>
      <c r="E51" s="93"/>
      <c r="F51" s="94"/>
    </row>
    <row r="52" spans="1:10" ht="30.75" x14ac:dyDescent="0.9">
      <c r="A52" s="11" t="s">
        <v>70</v>
      </c>
      <c r="B52" s="92">
        <f>R_ចំំណូល!G13</f>
        <v>0</v>
      </c>
      <c r="C52" s="92">
        <f>R_ចំំណូល!F13</f>
        <v>0</v>
      </c>
      <c r="D52" s="93">
        <f t="shared" si="1"/>
        <v>0</v>
      </c>
      <c r="E52" s="93"/>
      <c r="F52" s="94" t="e">
        <f t="shared" si="2"/>
        <v>#DIV/0!</v>
      </c>
    </row>
    <row r="77" spans="1:5" ht="35.25" x14ac:dyDescent="1.05">
      <c r="A77" s="126" t="s">
        <v>124</v>
      </c>
      <c r="B77" s="127"/>
      <c r="C77" s="127"/>
      <c r="D77" s="128"/>
      <c r="E77" s="95"/>
    </row>
    <row r="78" spans="1:5" ht="35.25" x14ac:dyDescent="1.05">
      <c r="A78" s="122" t="s">
        <v>125</v>
      </c>
      <c r="B78" s="122"/>
      <c r="C78" s="96" t="s">
        <v>126</v>
      </c>
      <c r="D78" s="96" t="s">
        <v>127</v>
      </c>
      <c r="E78" s="97"/>
    </row>
    <row r="79" spans="1:5" ht="58.5" customHeight="1" x14ac:dyDescent="0.9">
      <c r="A79" s="87" t="s">
        <v>146</v>
      </c>
      <c r="B79" s="98">
        <v>1547168100</v>
      </c>
      <c r="C79" s="99"/>
      <c r="D79" s="100"/>
      <c r="E79" s="101"/>
    </row>
    <row r="80" spans="1:5" ht="58.5" customHeight="1" x14ac:dyDescent="0.9">
      <c r="A80" s="87" t="s">
        <v>147</v>
      </c>
      <c r="B80" s="98">
        <f>R_ចំំណូល!F14</f>
        <v>1778500093</v>
      </c>
      <c r="C80" s="99">
        <f>B80-B79</f>
        <v>231331993</v>
      </c>
      <c r="D80" s="100">
        <f>C80/B79</f>
        <v>0.14951962427353563</v>
      </c>
      <c r="E80" s="101"/>
    </row>
    <row r="81" spans="1:6" ht="32.25" customHeight="1" x14ac:dyDescent="0.25">
      <c r="B81" s="41"/>
      <c r="C81" s="41"/>
      <c r="D81" s="1"/>
      <c r="E81" s="1"/>
    </row>
    <row r="82" spans="1:6" ht="32.25" customHeight="1" x14ac:dyDescent="0.25">
      <c r="B82" s="41"/>
      <c r="C82" s="41"/>
      <c r="D82" s="1"/>
      <c r="E82" s="1"/>
    </row>
    <row r="83" spans="1:6" ht="32.25" customHeight="1" x14ac:dyDescent="0.25">
      <c r="B83" s="41"/>
      <c r="C83" s="41"/>
      <c r="D83" s="1"/>
      <c r="E83" s="1"/>
    </row>
    <row r="84" spans="1:6" ht="32.25" customHeight="1" x14ac:dyDescent="0.25">
      <c r="B84" s="41"/>
      <c r="C84" s="41"/>
      <c r="D84" s="1"/>
      <c r="E84" s="1"/>
    </row>
    <row r="85" spans="1:6" ht="32.25" customHeight="1" x14ac:dyDescent="0.25">
      <c r="B85" s="41"/>
      <c r="C85" s="41"/>
      <c r="D85" s="1"/>
      <c r="E85" s="1"/>
    </row>
    <row r="87" spans="1:6" x14ac:dyDescent="0.25">
      <c r="D87" s="1"/>
      <c r="E87" s="1"/>
      <c r="F87" s="1" t="e">
        <f>D87/C81</f>
        <v>#DIV/0!</v>
      </c>
    </row>
    <row r="90" spans="1:6" ht="29.25" x14ac:dyDescent="0.9">
      <c r="A90" s="140" t="s">
        <v>1</v>
      </c>
      <c r="B90" s="141" t="s">
        <v>151</v>
      </c>
      <c r="C90" s="140" t="s">
        <v>152</v>
      </c>
      <c r="D90" s="154" t="s">
        <v>126</v>
      </c>
      <c r="E90" s="154" t="s">
        <v>158</v>
      </c>
    </row>
    <row r="91" spans="1:6" ht="29.25" x14ac:dyDescent="0.9">
      <c r="A91" s="156" t="s">
        <v>26</v>
      </c>
      <c r="B91" s="25">
        <v>9000000</v>
      </c>
      <c r="C91" s="39">
        <v>485500093</v>
      </c>
      <c r="D91" s="155">
        <f>C91-B91</f>
        <v>476500093</v>
      </c>
      <c r="E91" s="158">
        <f>D91/B91</f>
        <v>52.944454777777779</v>
      </c>
    </row>
    <row r="92" spans="1:6" ht="29.25" x14ac:dyDescent="0.9">
      <c r="A92" s="156" t="s">
        <v>27</v>
      </c>
      <c r="B92" s="25">
        <v>492760000</v>
      </c>
      <c r="C92" s="39">
        <v>788660000</v>
      </c>
      <c r="D92" s="155">
        <f t="shared" ref="D92:D95" si="3">C92-B92</f>
        <v>295900000</v>
      </c>
      <c r="E92" s="158">
        <f t="shared" ref="E92:E96" si="4">D92/B92</f>
        <v>0.60049517006250508</v>
      </c>
    </row>
    <row r="93" spans="1:6" ht="29.25" x14ac:dyDescent="0.9">
      <c r="A93" s="156" t="s">
        <v>28</v>
      </c>
      <c r="B93" s="25">
        <v>1045408100</v>
      </c>
      <c r="C93" s="39">
        <v>496600000</v>
      </c>
      <c r="D93" s="155">
        <f t="shared" si="3"/>
        <v>-548808100</v>
      </c>
      <c r="E93" s="158">
        <f t="shared" si="4"/>
        <v>-0.52497020063265243</v>
      </c>
    </row>
    <row r="94" spans="1:6" ht="29.25" x14ac:dyDescent="0.9">
      <c r="A94" s="156" t="s">
        <v>69</v>
      </c>
      <c r="B94" s="25">
        <v>0</v>
      </c>
      <c r="C94" s="39">
        <v>0</v>
      </c>
      <c r="D94" s="155">
        <f t="shared" si="3"/>
        <v>0</v>
      </c>
      <c r="E94" s="158" t="e">
        <f t="shared" si="4"/>
        <v>#DIV/0!</v>
      </c>
    </row>
    <row r="95" spans="1:6" ht="30" x14ac:dyDescent="0.9">
      <c r="A95" s="156" t="s">
        <v>78</v>
      </c>
      <c r="B95" s="157">
        <v>0</v>
      </c>
      <c r="C95" s="39">
        <v>7740000</v>
      </c>
      <c r="D95" s="155">
        <f t="shared" si="3"/>
        <v>7740000</v>
      </c>
      <c r="E95" s="158" t="e">
        <f t="shared" si="4"/>
        <v>#DIV/0!</v>
      </c>
    </row>
    <row r="96" spans="1:6" ht="29.25" x14ac:dyDescent="0.9">
      <c r="A96" s="156" t="s">
        <v>70</v>
      </c>
      <c r="B96" s="11">
        <v>0</v>
      </c>
      <c r="C96" s="39">
        <v>0</v>
      </c>
      <c r="D96" s="155">
        <f>C96-B96</f>
        <v>0</v>
      </c>
      <c r="E96" s="158" t="e">
        <f t="shared" si="4"/>
        <v>#DIV/0!</v>
      </c>
    </row>
    <row r="97" spans="1:5" ht="29.25" x14ac:dyDescent="0.9">
      <c r="A97" s="152"/>
      <c r="B97" s="153">
        <v>1547168100</v>
      </c>
      <c r="C97" s="40">
        <v>1778500093</v>
      </c>
      <c r="D97" s="155">
        <f>C97-B97</f>
        <v>231331993</v>
      </c>
      <c r="E97" s="158">
        <f>D97/B97</f>
        <v>0.14951962427353563</v>
      </c>
    </row>
    <row r="145" spans="1:6" ht="29.25" x14ac:dyDescent="0.9">
      <c r="A145" s="120" t="s">
        <v>128</v>
      </c>
      <c r="B145" s="120"/>
    </row>
    <row r="146" spans="1:6" ht="29.25" x14ac:dyDescent="0.9">
      <c r="A146" s="119" t="s">
        <v>114</v>
      </c>
      <c r="B146" s="119"/>
    </row>
    <row r="147" spans="1:6" ht="39.75" x14ac:dyDescent="1.2">
      <c r="A147" s="11" t="s">
        <v>75</v>
      </c>
      <c r="B147" s="80">
        <f>1010830000*4</f>
        <v>4043320000</v>
      </c>
      <c r="C147" s="81" t="s">
        <v>115</v>
      </c>
      <c r="D147" s="82" t="s">
        <v>116</v>
      </c>
      <c r="E147" s="83"/>
      <c r="F147">
        <f>1010830000*2</f>
        <v>2021660000</v>
      </c>
    </row>
    <row r="148" spans="1:6" ht="39.75" x14ac:dyDescent="1.2">
      <c r="A148" s="11" t="s">
        <v>74</v>
      </c>
      <c r="B148" s="80">
        <v>6747564594</v>
      </c>
      <c r="C148" s="84">
        <f>B148-B147</f>
        <v>2704244594</v>
      </c>
      <c r="D148" s="85">
        <f>B148*100%/B147</f>
        <v>1.6688178511718093</v>
      </c>
      <c r="E148" s="86"/>
    </row>
  </sheetData>
  <mergeCells count="11">
    <mergeCell ref="A146:B146"/>
    <mergeCell ref="A3:B3"/>
    <mergeCell ref="A4:B4"/>
    <mergeCell ref="J4:K4"/>
    <mergeCell ref="J5:K5"/>
    <mergeCell ref="A35:B35"/>
    <mergeCell ref="A36:B36"/>
    <mergeCell ref="A45:C45"/>
    <mergeCell ref="A77:D77"/>
    <mergeCell ref="A78:B78"/>
    <mergeCell ref="A145:B145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F79D23-EC5B-4AED-B007-E6CA4B979825}">
  <dimension ref="A1:K100"/>
  <sheetViews>
    <sheetView topLeftCell="A91" workbookViewId="0">
      <selection activeCell="B96" sqref="B96:D100"/>
    </sheetView>
  </sheetViews>
  <sheetFormatPr defaultRowHeight="15" x14ac:dyDescent="0.25"/>
  <cols>
    <col min="1" max="1" width="7.5703125" style="3" customWidth="1"/>
    <col min="2" max="2" width="27" customWidth="1"/>
    <col min="3" max="3" width="18.7109375" customWidth="1"/>
    <col min="4" max="4" width="16.85546875" customWidth="1"/>
    <col min="5" max="5" width="17.42578125" bestFit="1" customWidth="1"/>
    <col min="6" max="6" width="19.5703125" customWidth="1"/>
    <col min="7" max="7" width="19" bestFit="1" customWidth="1"/>
    <col min="8" max="8" width="24.5703125" customWidth="1"/>
    <col min="10" max="10" width="13.28515625" bestFit="1" customWidth="1"/>
    <col min="11" max="11" width="10.5703125" bestFit="1" customWidth="1"/>
  </cols>
  <sheetData>
    <row r="1" spans="1:11" ht="69" x14ac:dyDescent="2.0499999999999998">
      <c r="A1" s="32" t="s">
        <v>29</v>
      </c>
      <c r="B1" s="21"/>
      <c r="C1" s="21"/>
      <c r="D1" s="21"/>
      <c r="E1" s="21"/>
      <c r="F1" s="21"/>
      <c r="G1" s="21"/>
    </row>
    <row r="2" spans="1:11" ht="39.75" x14ac:dyDescent="1.2">
      <c r="A2" s="34" t="s">
        <v>32</v>
      </c>
      <c r="B2" s="21"/>
      <c r="C2" s="21"/>
      <c r="D2" s="21"/>
      <c r="E2" s="21"/>
      <c r="F2" s="21"/>
      <c r="G2" s="21"/>
    </row>
    <row r="3" spans="1:11" ht="30" x14ac:dyDescent="0.9">
      <c r="A3" s="59" t="s">
        <v>0</v>
      </c>
      <c r="B3" s="60" t="s">
        <v>20</v>
      </c>
      <c r="C3" s="60" t="s">
        <v>71</v>
      </c>
      <c r="D3" s="60" t="s">
        <v>110</v>
      </c>
      <c r="E3" s="60" t="s">
        <v>73</v>
      </c>
      <c r="F3" s="60" t="s">
        <v>74</v>
      </c>
      <c r="G3" s="60" t="s">
        <v>75</v>
      </c>
      <c r="H3" s="61" t="s">
        <v>76</v>
      </c>
    </row>
    <row r="4" spans="1:11" s="64" customFormat="1" ht="29.25" x14ac:dyDescent="0.75">
      <c r="A4" s="62" t="s">
        <v>79</v>
      </c>
      <c r="B4" s="63"/>
      <c r="C4" s="68">
        <f>SUM(C5:C8)</f>
        <v>0</v>
      </c>
      <c r="D4" s="68">
        <f t="shared" ref="D4:E4" si="0">SUM(D5:D8)</f>
        <v>0</v>
      </c>
      <c r="E4" s="68">
        <f t="shared" si="0"/>
        <v>0</v>
      </c>
      <c r="F4" s="68">
        <f>SUM(C4:E4)</f>
        <v>0</v>
      </c>
      <c r="G4" s="68">
        <v>0</v>
      </c>
      <c r="H4" s="69">
        <v>0</v>
      </c>
    </row>
    <row r="5" spans="1:11" ht="29.25" x14ac:dyDescent="0.75">
      <c r="A5" s="50">
        <v>1</v>
      </c>
      <c r="B5" s="49" t="s">
        <v>80</v>
      </c>
      <c r="C5" s="38"/>
      <c r="D5" s="38"/>
      <c r="E5" s="38"/>
      <c r="F5" s="38">
        <f t="shared" ref="F5:F33" si="1">SUM(C5:E5)</f>
        <v>0</v>
      </c>
      <c r="G5" s="38"/>
      <c r="H5" s="70"/>
    </row>
    <row r="6" spans="1:11" ht="29.25" x14ac:dyDescent="0.75">
      <c r="A6" s="50">
        <v>2</v>
      </c>
      <c r="B6" s="49" t="s">
        <v>81</v>
      </c>
      <c r="C6" s="38"/>
      <c r="D6" s="38"/>
      <c r="E6" s="38"/>
      <c r="F6" s="38">
        <f t="shared" si="1"/>
        <v>0</v>
      </c>
      <c r="G6" s="38"/>
      <c r="H6" s="70"/>
    </row>
    <row r="7" spans="1:11" ht="29.25" x14ac:dyDescent="0.75">
      <c r="A7" s="50">
        <v>3</v>
      </c>
      <c r="B7" s="49" t="s">
        <v>82</v>
      </c>
      <c r="C7" s="38"/>
      <c r="D7" s="38"/>
      <c r="E7" s="38"/>
      <c r="F7" s="38">
        <f t="shared" si="1"/>
        <v>0</v>
      </c>
      <c r="G7" s="38"/>
      <c r="H7" s="70"/>
    </row>
    <row r="8" spans="1:11" ht="29.25" x14ac:dyDescent="0.9">
      <c r="A8" s="50">
        <v>4</v>
      </c>
      <c r="B8" s="11" t="s">
        <v>83</v>
      </c>
      <c r="C8" s="38"/>
      <c r="D8" s="38"/>
      <c r="E8" s="38"/>
      <c r="F8" s="38">
        <f t="shared" si="1"/>
        <v>0</v>
      </c>
      <c r="G8" s="38"/>
      <c r="H8" s="70"/>
    </row>
    <row r="9" spans="1:11" s="64" customFormat="1" ht="29.25" x14ac:dyDescent="0.9">
      <c r="A9" s="65" t="s">
        <v>89</v>
      </c>
      <c r="B9" s="66"/>
      <c r="C9" s="68">
        <f>SUM(C10:C14)</f>
        <v>88725000</v>
      </c>
      <c r="D9" s="68">
        <f t="shared" ref="D9:E9" si="2">SUM(D10:D14)</f>
        <v>87525000</v>
      </c>
      <c r="E9" s="68">
        <f t="shared" si="2"/>
        <v>400000000</v>
      </c>
      <c r="F9" s="68">
        <f t="shared" si="1"/>
        <v>576250000</v>
      </c>
      <c r="G9" s="68">
        <f>SUM(G10:G14)</f>
        <v>694725000</v>
      </c>
      <c r="H9" s="68">
        <f>SUM(H10:H14)</f>
        <v>2778900000</v>
      </c>
    </row>
    <row r="10" spans="1:11" ht="29.25" x14ac:dyDescent="0.9">
      <c r="A10" s="50">
        <v>1</v>
      </c>
      <c r="B10" s="11" t="s">
        <v>84</v>
      </c>
      <c r="C10" s="38">
        <v>88725000</v>
      </c>
      <c r="D10" s="38">
        <v>87525000</v>
      </c>
      <c r="E10" s="38"/>
      <c r="F10" s="38">
        <f t="shared" si="1"/>
        <v>176250000</v>
      </c>
      <c r="G10" s="38">
        <v>283875000</v>
      </c>
      <c r="H10" s="38">
        <v>1135500000</v>
      </c>
    </row>
    <row r="11" spans="1:11" ht="29.25" x14ac:dyDescent="0.9">
      <c r="A11" s="50">
        <v>2</v>
      </c>
      <c r="B11" s="11" t="s">
        <v>85</v>
      </c>
      <c r="C11" s="38"/>
      <c r="D11" s="38"/>
      <c r="E11" s="38"/>
      <c r="F11" s="38">
        <f t="shared" si="1"/>
        <v>0</v>
      </c>
      <c r="G11" s="38">
        <v>372900000</v>
      </c>
      <c r="H11" s="38">
        <v>1491600000</v>
      </c>
    </row>
    <row r="12" spans="1:11" ht="29.25" x14ac:dyDescent="0.9">
      <c r="A12" s="50">
        <v>3</v>
      </c>
      <c r="B12" s="11" t="s">
        <v>86</v>
      </c>
      <c r="C12" s="38"/>
      <c r="D12" s="38"/>
      <c r="E12" s="38">
        <v>400000000</v>
      </c>
      <c r="F12" s="38">
        <f t="shared" si="1"/>
        <v>400000000</v>
      </c>
      <c r="G12" s="38">
        <v>20000000</v>
      </c>
      <c r="H12" s="38">
        <v>80000000</v>
      </c>
      <c r="K12" s="41"/>
    </row>
    <row r="13" spans="1:11" ht="29.25" x14ac:dyDescent="0.9">
      <c r="A13" s="50">
        <v>4</v>
      </c>
      <c r="B13" s="11" t="s">
        <v>87</v>
      </c>
      <c r="C13" s="38"/>
      <c r="D13" s="38"/>
      <c r="E13" s="38"/>
      <c r="F13" s="38">
        <f t="shared" si="1"/>
        <v>0</v>
      </c>
      <c r="G13" s="38">
        <v>8975000</v>
      </c>
      <c r="H13" s="38">
        <v>35900000</v>
      </c>
      <c r="J13" s="47"/>
    </row>
    <row r="14" spans="1:11" ht="29.25" x14ac:dyDescent="0.9">
      <c r="A14" s="16">
        <v>5</v>
      </c>
      <c r="B14" s="11" t="s">
        <v>88</v>
      </c>
      <c r="C14" s="38"/>
      <c r="D14" s="38"/>
      <c r="E14" s="38"/>
      <c r="F14" s="38">
        <f t="shared" si="1"/>
        <v>0</v>
      </c>
      <c r="G14" s="38">
        <v>8975000</v>
      </c>
      <c r="H14" s="38">
        <v>35900000</v>
      </c>
    </row>
    <row r="15" spans="1:11" s="64" customFormat="1" ht="29.25" x14ac:dyDescent="0.9">
      <c r="A15" s="67" t="s">
        <v>90</v>
      </c>
      <c r="B15" s="66"/>
      <c r="C15" s="68">
        <f>SUM(C16,C28,C29,C32)</f>
        <v>32006800</v>
      </c>
      <c r="D15" s="68">
        <f t="shared" ref="D15:E15" si="3">SUM(D16,D28,D29,D32)</f>
        <v>381398118</v>
      </c>
      <c r="E15" s="68">
        <f t="shared" si="3"/>
        <v>651287800</v>
      </c>
      <c r="F15" s="68">
        <f t="shared" si="1"/>
        <v>1064692718</v>
      </c>
      <c r="G15" s="68">
        <f>SUM(G16,G28,G29,G32)</f>
        <v>493398900</v>
      </c>
      <c r="H15" s="68">
        <f>SUM(H16,H28,H29,H32)</f>
        <v>1973595600</v>
      </c>
    </row>
    <row r="16" spans="1:11" s="53" customFormat="1" ht="29.25" x14ac:dyDescent="0.9">
      <c r="A16" s="51" t="s">
        <v>104</v>
      </c>
      <c r="B16" s="52"/>
      <c r="C16" s="71">
        <f>SUM(C17:C27)</f>
        <v>30006800</v>
      </c>
      <c r="D16" s="71">
        <f t="shared" ref="D16" si="4">SUM(D17:D27)</f>
        <v>370489818</v>
      </c>
      <c r="E16" s="71">
        <f>SUM(E17:E27)</f>
        <v>636535900</v>
      </c>
      <c r="F16" s="71">
        <f>SUM(C16:E16)</f>
        <v>1037032518</v>
      </c>
      <c r="G16" s="71">
        <f>SUM(G17:G27)</f>
        <v>484323900</v>
      </c>
      <c r="H16" s="71">
        <f>SUM(H17:H27)</f>
        <v>1937295600</v>
      </c>
    </row>
    <row r="17" spans="1:8" ht="29.25" x14ac:dyDescent="0.9">
      <c r="A17" s="16">
        <v>1</v>
      </c>
      <c r="B17" s="11" t="s">
        <v>91</v>
      </c>
      <c r="C17" s="38">
        <v>2558800</v>
      </c>
      <c r="D17" s="38">
        <v>92570000</v>
      </c>
      <c r="E17" s="38">
        <v>234857400</v>
      </c>
      <c r="F17" s="38">
        <f>SUM(C17:E17)</f>
        <v>329986200</v>
      </c>
      <c r="G17" s="72">
        <v>98000000</v>
      </c>
      <c r="H17" s="38">
        <v>392000000</v>
      </c>
    </row>
    <row r="18" spans="1:8" ht="29.25" x14ac:dyDescent="0.9">
      <c r="A18" s="16">
        <v>2</v>
      </c>
      <c r="B18" s="11" t="s">
        <v>92</v>
      </c>
      <c r="C18" s="38"/>
      <c r="D18" s="38"/>
      <c r="E18" s="38">
        <v>0</v>
      </c>
      <c r="F18" s="38">
        <f t="shared" si="1"/>
        <v>0</v>
      </c>
      <c r="G18" s="38">
        <v>150000000</v>
      </c>
      <c r="H18" s="38">
        <v>600000000</v>
      </c>
    </row>
    <row r="19" spans="1:8" ht="29.25" x14ac:dyDescent="0.9">
      <c r="A19" s="16">
        <v>3</v>
      </c>
      <c r="B19" s="11" t="s">
        <v>93</v>
      </c>
      <c r="C19" s="38"/>
      <c r="D19" s="38">
        <v>12945100</v>
      </c>
      <c r="E19" s="38">
        <v>6328000</v>
      </c>
      <c r="F19" s="38">
        <f t="shared" si="1"/>
        <v>19273100</v>
      </c>
      <c r="G19" s="38">
        <v>6500000</v>
      </c>
      <c r="H19" s="38">
        <v>26000000</v>
      </c>
    </row>
    <row r="20" spans="1:8" ht="29.25" x14ac:dyDescent="0.9">
      <c r="A20" s="16">
        <v>4</v>
      </c>
      <c r="B20" s="11" t="s">
        <v>94</v>
      </c>
      <c r="C20" s="38"/>
      <c r="D20" s="38">
        <v>3343900</v>
      </c>
      <c r="E20" s="38">
        <v>166250200</v>
      </c>
      <c r="F20" s="38">
        <f t="shared" si="1"/>
        <v>169594100</v>
      </c>
      <c r="G20" s="38">
        <v>80685000</v>
      </c>
      <c r="H20" s="38">
        <v>322740000</v>
      </c>
    </row>
    <row r="21" spans="1:8" ht="29.25" x14ac:dyDescent="0.9">
      <c r="A21" s="16">
        <v>5</v>
      </c>
      <c r="B21" s="11" t="s">
        <v>95</v>
      </c>
      <c r="C21" s="38">
        <v>27448000</v>
      </c>
      <c r="D21" s="38">
        <v>7020000</v>
      </c>
      <c r="E21" s="38">
        <v>800000</v>
      </c>
      <c r="F21" s="38">
        <f t="shared" si="1"/>
        <v>35268000</v>
      </c>
      <c r="G21" s="38">
        <v>0</v>
      </c>
      <c r="H21" s="38">
        <v>0</v>
      </c>
    </row>
    <row r="22" spans="1:8" ht="29.25" x14ac:dyDescent="0.9">
      <c r="A22" s="16">
        <v>6</v>
      </c>
      <c r="B22" s="11" t="s">
        <v>96</v>
      </c>
      <c r="C22" s="38">
        <v>0</v>
      </c>
      <c r="D22" s="38">
        <v>0</v>
      </c>
      <c r="E22" s="38">
        <v>0</v>
      </c>
      <c r="F22" s="38">
        <f t="shared" si="1"/>
        <v>0</v>
      </c>
      <c r="G22" s="38">
        <v>30000000</v>
      </c>
      <c r="H22" s="38">
        <v>120000000</v>
      </c>
    </row>
    <row r="23" spans="1:8" ht="29.25" x14ac:dyDescent="0.9">
      <c r="A23" s="16">
        <v>7</v>
      </c>
      <c r="B23" s="11" t="s">
        <v>97</v>
      </c>
      <c r="C23" s="38">
        <v>0</v>
      </c>
      <c r="D23" s="38">
        <v>254610818</v>
      </c>
      <c r="E23" s="38">
        <v>44769000</v>
      </c>
      <c r="F23" s="38">
        <f t="shared" si="1"/>
        <v>299379818</v>
      </c>
      <c r="G23" s="38">
        <v>119138900</v>
      </c>
      <c r="H23" s="38">
        <v>476555600</v>
      </c>
    </row>
    <row r="24" spans="1:8" ht="29.25" x14ac:dyDescent="0.9">
      <c r="A24" s="16">
        <v>8</v>
      </c>
      <c r="B24" s="11" t="s">
        <v>98</v>
      </c>
      <c r="C24" s="38">
        <v>0</v>
      </c>
      <c r="D24" s="38">
        <v>0</v>
      </c>
      <c r="E24" s="38">
        <v>29946400</v>
      </c>
      <c r="F24" s="38">
        <f t="shared" si="1"/>
        <v>29946400</v>
      </c>
      <c r="G24" s="38">
        <v>0</v>
      </c>
      <c r="H24" s="38">
        <v>0</v>
      </c>
    </row>
    <row r="25" spans="1:8" ht="29.25" x14ac:dyDescent="0.9">
      <c r="A25" s="16">
        <v>9</v>
      </c>
      <c r="B25" s="11" t="s">
        <v>99</v>
      </c>
      <c r="C25" s="38"/>
      <c r="D25" s="38"/>
      <c r="E25" s="38">
        <v>98731700</v>
      </c>
      <c r="F25" s="38">
        <f t="shared" si="1"/>
        <v>98731700</v>
      </c>
      <c r="G25" s="38">
        <v>0</v>
      </c>
      <c r="H25" s="38">
        <v>0</v>
      </c>
    </row>
    <row r="26" spans="1:8" ht="29.25" x14ac:dyDescent="0.9">
      <c r="A26" s="16">
        <v>10</v>
      </c>
      <c r="B26" s="11" t="s">
        <v>100</v>
      </c>
      <c r="C26" s="38"/>
      <c r="D26" s="38"/>
      <c r="E26" s="38">
        <v>5666100</v>
      </c>
      <c r="F26" s="38">
        <f t="shared" si="1"/>
        <v>5666100</v>
      </c>
      <c r="G26" s="38">
        <v>0</v>
      </c>
      <c r="H26" s="38">
        <v>0</v>
      </c>
    </row>
    <row r="27" spans="1:8" ht="29.25" x14ac:dyDescent="0.9">
      <c r="A27" s="16">
        <v>11</v>
      </c>
      <c r="B27" s="11" t="s">
        <v>101</v>
      </c>
      <c r="C27" s="38"/>
      <c r="D27" s="38"/>
      <c r="E27" s="38">
        <v>49187100</v>
      </c>
      <c r="F27" s="38">
        <f t="shared" si="1"/>
        <v>49187100</v>
      </c>
      <c r="G27" s="38">
        <v>0</v>
      </c>
      <c r="H27" s="38">
        <v>0</v>
      </c>
    </row>
    <row r="28" spans="1:8" s="53" customFormat="1" ht="29.25" x14ac:dyDescent="0.9">
      <c r="A28" s="51" t="s">
        <v>105</v>
      </c>
      <c r="B28" s="54"/>
      <c r="C28" s="71"/>
      <c r="D28" s="71"/>
      <c r="E28" s="71"/>
      <c r="F28" s="71">
        <f t="shared" si="1"/>
        <v>0</v>
      </c>
      <c r="G28" s="71">
        <v>0</v>
      </c>
      <c r="H28" s="73">
        <v>0</v>
      </c>
    </row>
    <row r="29" spans="1:8" s="53" customFormat="1" ht="29.25" x14ac:dyDescent="0.9">
      <c r="A29" s="51" t="s">
        <v>106</v>
      </c>
      <c r="B29" s="54"/>
      <c r="C29" s="71">
        <f>SUM(C30:C31)</f>
        <v>2000000</v>
      </c>
      <c r="D29" s="71">
        <f t="shared" ref="D29:E29" si="5">SUM(D30:D31)</f>
        <v>2000000</v>
      </c>
      <c r="E29" s="71">
        <f t="shared" si="5"/>
        <v>2000000</v>
      </c>
      <c r="F29" s="71">
        <f t="shared" si="1"/>
        <v>6000000</v>
      </c>
      <c r="G29" s="71">
        <f>SUM(G30:G31)</f>
        <v>9075000</v>
      </c>
      <c r="H29" s="71">
        <f>SUM(H30:H31)</f>
        <v>36300000</v>
      </c>
    </row>
    <row r="30" spans="1:8" ht="29.25" x14ac:dyDescent="0.9">
      <c r="A30" s="16">
        <v>1</v>
      </c>
      <c r="B30" s="11" t="s">
        <v>102</v>
      </c>
      <c r="C30" s="38">
        <v>2000000</v>
      </c>
      <c r="D30" s="38"/>
      <c r="E30" s="38">
        <v>1000000</v>
      </c>
      <c r="F30" s="38">
        <f t="shared" si="1"/>
        <v>3000000</v>
      </c>
      <c r="G30" s="38">
        <v>7500000</v>
      </c>
      <c r="H30" s="38">
        <v>30000000</v>
      </c>
    </row>
    <row r="31" spans="1:8" ht="29.25" x14ac:dyDescent="0.9">
      <c r="A31" s="16">
        <v>2</v>
      </c>
      <c r="B31" s="11" t="s">
        <v>103</v>
      </c>
      <c r="C31" s="38">
        <v>0</v>
      </c>
      <c r="D31" s="38">
        <v>2000000</v>
      </c>
      <c r="E31" s="38">
        <v>1000000</v>
      </c>
      <c r="F31" s="38">
        <f t="shared" si="1"/>
        <v>3000000</v>
      </c>
      <c r="G31" s="38">
        <v>1575000</v>
      </c>
      <c r="H31" s="38">
        <v>6300000</v>
      </c>
    </row>
    <row r="32" spans="1:8" s="53" customFormat="1" ht="29.25" x14ac:dyDescent="0.9">
      <c r="A32" s="51" t="s">
        <v>107</v>
      </c>
      <c r="B32" s="55"/>
      <c r="C32" s="71">
        <f>SUM(C33)</f>
        <v>0</v>
      </c>
      <c r="D32" s="71">
        <f t="shared" ref="D32:E32" si="6">SUM(D33)</f>
        <v>8908300</v>
      </c>
      <c r="E32" s="71">
        <f t="shared" si="6"/>
        <v>12751900</v>
      </c>
      <c r="F32" s="71">
        <f t="shared" si="1"/>
        <v>21660200</v>
      </c>
      <c r="G32" s="71">
        <f>SUM(G33)</f>
        <v>0</v>
      </c>
      <c r="H32" s="71">
        <f>SUM(H33)</f>
        <v>0</v>
      </c>
    </row>
    <row r="33" spans="1:8" ht="29.25" x14ac:dyDescent="0.9">
      <c r="A33" s="16">
        <v>1</v>
      </c>
      <c r="B33" s="11" t="s">
        <v>108</v>
      </c>
      <c r="C33" s="38">
        <v>0</v>
      </c>
      <c r="D33" s="38">
        <v>8908300</v>
      </c>
      <c r="E33" s="38">
        <v>12751900</v>
      </c>
      <c r="F33" s="38">
        <f t="shared" si="1"/>
        <v>21660200</v>
      </c>
      <c r="G33" s="38">
        <v>0</v>
      </c>
      <c r="H33" s="38">
        <v>0</v>
      </c>
    </row>
    <row r="34" spans="1:8" s="58" customFormat="1" ht="29.25" x14ac:dyDescent="0.9">
      <c r="A34" s="56"/>
      <c r="B34" s="57" t="s">
        <v>109</v>
      </c>
      <c r="C34" s="74">
        <f>SUM(C4,C9,C15)</f>
        <v>120731800</v>
      </c>
      <c r="D34" s="74">
        <f t="shared" ref="D34:E34" si="7">SUM(D4,D9,D15)</f>
        <v>468923118</v>
      </c>
      <c r="E34" s="74">
        <f>SUM(E4,E9,E15)</f>
        <v>1051287800</v>
      </c>
      <c r="F34" s="74">
        <f>SUM(F4,F9,F15)</f>
        <v>1640942718</v>
      </c>
      <c r="G34" s="74">
        <f>SUM(G4,G9,G15)</f>
        <v>1188123900</v>
      </c>
      <c r="H34" s="74">
        <f>SUM(H4,H9,H15)</f>
        <v>4752495600</v>
      </c>
    </row>
    <row r="35" spans="1:8" ht="24.75" x14ac:dyDescent="0.75">
      <c r="C35" s="75"/>
      <c r="D35" s="75"/>
      <c r="E35" s="72">
        <v>1002100700</v>
      </c>
      <c r="F35" s="75"/>
      <c r="G35" s="72">
        <v>1179148900</v>
      </c>
      <c r="H35" s="75"/>
    </row>
    <row r="36" spans="1:8" x14ac:dyDescent="0.25">
      <c r="E36" s="41">
        <f>E34-E35</f>
        <v>49187100</v>
      </c>
      <c r="G36" s="41">
        <f>G34-G35</f>
        <v>8975000</v>
      </c>
    </row>
    <row r="41" spans="1:8" ht="43.5" customHeight="1" x14ac:dyDescent="0.25">
      <c r="A41" s="159" t="s">
        <v>0</v>
      </c>
      <c r="B41" s="159" t="s">
        <v>20</v>
      </c>
      <c r="C41" s="159" t="s">
        <v>170</v>
      </c>
      <c r="D41" s="159" t="s">
        <v>167</v>
      </c>
      <c r="E41" s="159" t="s">
        <v>168</v>
      </c>
      <c r="F41" s="159" t="s">
        <v>169</v>
      </c>
    </row>
    <row r="42" spans="1:8" ht="22.5" customHeight="1" x14ac:dyDescent="0.25">
      <c r="A42" s="162" t="s">
        <v>79</v>
      </c>
      <c r="B42" s="162"/>
      <c r="C42" s="178">
        <f>SUM(C43:C46)</f>
        <v>0</v>
      </c>
      <c r="D42" s="178">
        <f t="shared" ref="D42:E42" si="8">SUM(D43:D46)</f>
        <v>0</v>
      </c>
      <c r="E42" s="178">
        <f t="shared" si="8"/>
        <v>0</v>
      </c>
      <c r="F42" s="180" t="e">
        <f>E42/C42</f>
        <v>#DIV/0!</v>
      </c>
    </row>
    <row r="43" spans="1:8" ht="21" x14ac:dyDescent="0.25">
      <c r="A43" s="163">
        <v>1</v>
      </c>
      <c r="B43" s="164" t="s">
        <v>80</v>
      </c>
      <c r="C43" s="172">
        <v>0</v>
      </c>
      <c r="D43" s="172">
        <v>0</v>
      </c>
      <c r="E43" s="172">
        <f>D43-C43</f>
        <v>0</v>
      </c>
      <c r="F43" s="100" t="e">
        <f t="shared" ref="F43:F72" si="9">E43/C43</f>
        <v>#DIV/0!</v>
      </c>
    </row>
    <row r="44" spans="1:8" ht="21" x14ac:dyDescent="0.25">
      <c r="A44" s="163">
        <v>2</v>
      </c>
      <c r="B44" s="164" t="s">
        <v>81</v>
      </c>
      <c r="C44" s="172">
        <v>0</v>
      </c>
      <c r="D44" s="172">
        <v>0</v>
      </c>
      <c r="E44" s="172" t="s">
        <v>159</v>
      </c>
      <c r="F44" s="100" t="e">
        <f t="shared" si="9"/>
        <v>#VALUE!</v>
      </c>
    </row>
    <row r="45" spans="1:8" ht="21" x14ac:dyDescent="0.25">
      <c r="A45" s="163">
        <v>3</v>
      </c>
      <c r="B45" s="164" t="s">
        <v>82</v>
      </c>
      <c r="C45" s="172">
        <v>0</v>
      </c>
      <c r="D45" s="172">
        <v>0</v>
      </c>
      <c r="E45" s="172" t="s">
        <v>159</v>
      </c>
      <c r="F45" s="100" t="e">
        <f t="shared" si="9"/>
        <v>#VALUE!</v>
      </c>
    </row>
    <row r="46" spans="1:8" ht="21" x14ac:dyDescent="0.25">
      <c r="A46" s="163">
        <v>4</v>
      </c>
      <c r="B46" s="164" t="s">
        <v>83</v>
      </c>
      <c r="C46" s="172">
        <v>0</v>
      </c>
      <c r="D46" s="172">
        <v>0</v>
      </c>
      <c r="E46" s="172" t="s">
        <v>159</v>
      </c>
      <c r="F46" s="100" t="e">
        <f t="shared" si="9"/>
        <v>#VALUE!</v>
      </c>
    </row>
    <row r="47" spans="1:8" ht="21.75" x14ac:dyDescent="0.25">
      <c r="A47" s="165" t="s">
        <v>160</v>
      </c>
      <c r="B47" s="165"/>
      <c r="C47" s="160">
        <f>SUM(C48:C52)</f>
        <v>284250000</v>
      </c>
      <c r="D47" s="160">
        <f>SUM(D48:D52)</f>
        <v>576250000</v>
      </c>
      <c r="E47" s="160">
        <f>SUM(E48:E52)</f>
        <v>292000000</v>
      </c>
      <c r="F47" s="180">
        <f t="shared" si="9"/>
        <v>1.0272647317502199</v>
      </c>
    </row>
    <row r="48" spans="1:8" ht="21" x14ac:dyDescent="0.25">
      <c r="A48" s="163">
        <v>1</v>
      </c>
      <c r="B48" s="164" t="s">
        <v>84</v>
      </c>
      <c r="C48" s="173">
        <v>0</v>
      </c>
      <c r="D48" s="173">
        <v>176250000</v>
      </c>
      <c r="E48" s="173">
        <f>D48-C48</f>
        <v>176250000</v>
      </c>
      <c r="F48" s="100" t="e">
        <f>E48/C48</f>
        <v>#DIV/0!</v>
      </c>
    </row>
    <row r="49" spans="1:6" ht="21" x14ac:dyDescent="0.25">
      <c r="A49" s="163">
        <v>2</v>
      </c>
      <c r="B49" s="164" t="s">
        <v>85</v>
      </c>
      <c r="C49" s="173">
        <v>284250000</v>
      </c>
      <c r="D49" s="173">
        <v>0</v>
      </c>
      <c r="E49" s="173">
        <f t="shared" ref="E49:E52" si="10">D49-C49</f>
        <v>-284250000</v>
      </c>
      <c r="F49" s="100">
        <f t="shared" si="9"/>
        <v>-1</v>
      </c>
    </row>
    <row r="50" spans="1:6" ht="21" x14ac:dyDescent="0.25">
      <c r="A50" s="163">
        <v>3</v>
      </c>
      <c r="B50" s="164" t="s">
        <v>86</v>
      </c>
      <c r="C50" s="173">
        <v>0</v>
      </c>
      <c r="D50" s="173">
        <v>400000000</v>
      </c>
      <c r="E50" s="173">
        <f t="shared" si="10"/>
        <v>400000000</v>
      </c>
      <c r="F50" s="100" t="e">
        <f t="shared" si="9"/>
        <v>#DIV/0!</v>
      </c>
    </row>
    <row r="51" spans="1:6" ht="21" x14ac:dyDescent="0.25">
      <c r="A51" s="163">
        <v>4</v>
      </c>
      <c r="B51" s="164" t="s">
        <v>87</v>
      </c>
      <c r="C51" s="173">
        <v>0</v>
      </c>
      <c r="D51" s="173">
        <v>0</v>
      </c>
      <c r="E51" s="173">
        <f t="shared" si="10"/>
        <v>0</v>
      </c>
      <c r="F51" s="100" t="e">
        <f t="shared" si="9"/>
        <v>#DIV/0!</v>
      </c>
    </row>
    <row r="52" spans="1:6" ht="21.75" x14ac:dyDescent="0.25">
      <c r="A52" s="166">
        <v>5</v>
      </c>
      <c r="B52" s="164" t="s">
        <v>88</v>
      </c>
      <c r="C52" s="173">
        <v>0</v>
      </c>
      <c r="D52" s="173">
        <v>0</v>
      </c>
      <c r="E52" s="173">
        <f t="shared" si="10"/>
        <v>0</v>
      </c>
      <c r="F52" s="100" t="e">
        <f t="shared" si="9"/>
        <v>#DIV/0!</v>
      </c>
    </row>
    <row r="53" spans="1:6" ht="21" x14ac:dyDescent="0.25">
      <c r="A53" s="167" t="s">
        <v>90</v>
      </c>
      <c r="B53" s="167"/>
      <c r="C53" s="160">
        <f>SUM(C54,C66,C67,C70)</f>
        <v>666941500</v>
      </c>
      <c r="D53" s="160">
        <f>SUM(D54,D66,D67,D70)</f>
        <v>1064692718</v>
      </c>
      <c r="E53" s="160">
        <f>SUM(E54,E66,E67,E70)</f>
        <v>397751218</v>
      </c>
      <c r="F53" s="180">
        <f t="shared" si="9"/>
        <v>0.59638096894555215</v>
      </c>
    </row>
    <row r="54" spans="1:6" ht="21.75" x14ac:dyDescent="0.25">
      <c r="A54" s="168" t="s">
        <v>161</v>
      </c>
      <c r="B54" s="168"/>
      <c r="C54" s="161">
        <f>SUM(C55:C65)</f>
        <v>600488200</v>
      </c>
      <c r="D54" s="161">
        <f>SUM(D55:D65)</f>
        <v>1037032518</v>
      </c>
      <c r="E54" s="161">
        <f>SUM(E55:E65)</f>
        <v>436544318</v>
      </c>
      <c r="F54" s="179">
        <f t="shared" si="9"/>
        <v>0.72698234203436474</v>
      </c>
    </row>
    <row r="55" spans="1:6" ht="21" x14ac:dyDescent="0.25">
      <c r="A55" s="163">
        <v>1</v>
      </c>
      <c r="B55" s="164" t="s">
        <v>91</v>
      </c>
      <c r="C55" s="173">
        <v>117579200</v>
      </c>
      <c r="D55" s="173">
        <v>329986200</v>
      </c>
      <c r="E55" s="173">
        <f>D55-C55</f>
        <v>212407000</v>
      </c>
      <c r="F55" s="100">
        <f t="shared" si="9"/>
        <v>1.8065014900594663</v>
      </c>
    </row>
    <row r="56" spans="1:6" ht="21" x14ac:dyDescent="0.25">
      <c r="A56" s="163">
        <v>2</v>
      </c>
      <c r="B56" s="164" t="s">
        <v>92</v>
      </c>
      <c r="C56" s="173">
        <v>0</v>
      </c>
      <c r="D56" s="173">
        <v>0</v>
      </c>
      <c r="E56" s="173">
        <f t="shared" ref="E56:E66" si="11">D56-C56</f>
        <v>0</v>
      </c>
      <c r="F56" s="100" t="e">
        <f t="shared" si="9"/>
        <v>#DIV/0!</v>
      </c>
    </row>
    <row r="57" spans="1:6" ht="21" x14ac:dyDescent="0.25">
      <c r="A57" s="163">
        <v>3</v>
      </c>
      <c r="B57" s="164" t="s">
        <v>93</v>
      </c>
      <c r="C57" s="173">
        <v>347287000</v>
      </c>
      <c r="D57" s="173">
        <v>19273100</v>
      </c>
      <c r="E57" s="173">
        <f t="shared" si="11"/>
        <v>-328013900</v>
      </c>
      <c r="F57" s="100">
        <f t="shared" si="9"/>
        <v>-0.9445038253663397</v>
      </c>
    </row>
    <row r="58" spans="1:6" ht="21" x14ac:dyDescent="0.25">
      <c r="A58" s="163">
        <v>4</v>
      </c>
      <c r="B58" s="164" t="s">
        <v>94</v>
      </c>
      <c r="C58" s="173">
        <v>0</v>
      </c>
      <c r="D58" s="173">
        <v>169594100</v>
      </c>
      <c r="E58" s="173">
        <f t="shared" si="11"/>
        <v>169594100</v>
      </c>
      <c r="F58" s="100" t="e">
        <f t="shared" si="9"/>
        <v>#DIV/0!</v>
      </c>
    </row>
    <row r="59" spans="1:6" ht="21.75" x14ac:dyDescent="0.25">
      <c r="A59" s="166">
        <v>5</v>
      </c>
      <c r="B59" s="164" t="s">
        <v>95</v>
      </c>
      <c r="C59" s="173">
        <v>0</v>
      </c>
      <c r="D59" s="173">
        <v>35268000</v>
      </c>
      <c r="E59" s="173">
        <f t="shared" si="11"/>
        <v>35268000</v>
      </c>
      <c r="F59" s="100" t="e">
        <f t="shared" si="9"/>
        <v>#DIV/0!</v>
      </c>
    </row>
    <row r="60" spans="1:6" ht="21.75" x14ac:dyDescent="0.25">
      <c r="A60" s="166">
        <v>6</v>
      </c>
      <c r="B60" s="164" t="s">
        <v>96</v>
      </c>
      <c r="C60" s="173">
        <v>0</v>
      </c>
      <c r="D60" s="173">
        <v>0</v>
      </c>
      <c r="E60" s="173">
        <f t="shared" si="11"/>
        <v>0</v>
      </c>
      <c r="F60" s="100" t="e">
        <f t="shared" si="9"/>
        <v>#DIV/0!</v>
      </c>
    </row>
    <row r="61" spans="1:6" ht="21.75" x14ac:dyDescent="0.25">
      <c r="A61" s="166">
        <v>7</v>
      </c>
      <c r="B61" s="164" t="s">
        <v>97</v>
      </c>
      <c r="C61" s="173">
        <v>135622000</v>
      </c>
      <c r="D61" s="173">
        <v>299379818</v>
      </c>
      <c r="E61" s="173">
        <f t="shared" si="11"/>
        <v>163757818</v>
      </c>
      <c r="F61" s="100">
        <f t="shared" si="9"/>
        <v>1.2074576248691216</v>
      </c>
    </row>
    <row r="62" spans="1:6" ht="21.75" x14ac:dyDescent="0.25">
      <c r="A62" s="166">
        <v>8</v>
      </c>
      <c r="B62" s="164" t="s">
        <v>98</v>
      </c>
      <c r="C62" s="173">
        <v>0</v>
      </c>
      <c r="D62" s="173">
        <v>29946400</v>
      </c>
      <c r="E62" s="173">
        <f t="shared" si="11"/>
        <v>29946400</v>
      </c>
      <c r="F62" s="100" t="e">
        <f t="shared" si="9"/>
        <v>#DIV/0!</v>
      </c>
    </row>
    <row r="63" spans="1:6" ht="21.75" x14ac:dyDescent="0.25">
      <c r="A63" s="166">
        <v>9</v>
      </c>
      <c r="B63" s="164" t="s">
        <v>99</v>
      </c>
      <c r="C63" s="173">
        <v>0</v>
      </c>
      <c r="D63" s="173">
        <v>98731700</v>
      </c>
      <c r="E63" s="173">
        <f t="shared" si="11"/>
        <v>98731700</v>
      </c>
      <c r="F63" s="100" t="e">
        <f t="shared" si="9"/>
        <v>#DIV/0!</v>
      </c>
    </row>
    <row r="64" spans="1:6" ht="21.75" x14ac:dyDescent="0.25">
      <c r="A64" s="166">
        <v>10</v>
      </c>
      <c r="B64" s="164" t="s">
        <v>100</v>
      </c>
      <c r="C64" s="173">
        <v>0</v>
      </c>
      <c r="D64" s="173">
        <v>5666100</v>
      </c>
      <c r="E64" s="173">
        <f t="shared" si="11"/>
        <v>5666100</v>
      </c>
      <c r="F64" s="100" t="e">
        <f t="shared" si="9"/>
        <v>#DIV/0!</v>
      </c>
    </row>
    <row r="65" spans="1:11" ht="21" x14ac:dyDescent="0.25">
      <c r="A65" s="163">
        <v>11</v>
      </c>
      <c r="B65" s="164" t="s">
        <v>101</v>
      </c>
      <c r="C65" s="173">
        <v>0</v>
      </c>
      <c r="D65" s="173">
        <v>49187100</v>
      </c>
      <c r="E65" s="173">
        <f t="shared" si="11"/>
        <v>49187100</v>
      </c>
      <c r="F65" s="100" t="e">
        <f t="shared" si="9"/>
        <v>#DIV/0!</v>
      </c>
    </row>
    <row r="66" spans="1:11" ht="21" x14ac:dyDescent="0.25">
      <c r="A66" s="169" t="s">
        <v>162</v>
      </c>
      <c r="B66" s="169"/>
      <c r="C66" s="174">
        <v>0</v>
      </c>
      <c r="D66" s="174">
        <v>0</v>
      </c>
      <c r="E66" s="174">
        <f t="shared" si="11"/>
        <v>0</v>
      </c>
      <c r="F66" s="174" t="e">
        <f t="shared" si="9"/>
        <v>#DIV/0!</v>
      </c>
    </row>
    <row r="67" spans="1:11" ht="21" x14ac:dyDescent="0.25">
      <c r="A67" s="170" t="s">
        <v>163</v>
      </c>
      <c r="B67" s="170"/>
      <c r="C67" s="176">
        <f>SUM(C68:C69)</f>
        <v>10800000</v>
      </c>
      <c r="D67" s="176">
        <f>SUM(D68:D69)</f>
        <v>6000000</v>
      </c>
      <c r="E67" s="176">
        <f>SUM(E68:E69)</f>
        <v>-4800000</v>
      </c>
      <c r="F67" s="179">
        <f t="shared" si="9"/>
        <v>-0.44444444444444442</v>
      </c>
    </row>
    <row r="68" spans="1:11" ht="21" x14ac:dyDescent="0.25">
      <c r="A68" s="163">
        <v>1</v>
      </c>
      <c r="B68" s="171" t="s">
        <v>102</v>
      </c>
      <c r="C68" s="173">
        <v>4800000</v>
      </c>
      <c r="D68" s="173">
        <v>3000000</v>
      </c>
      <c r="E68" s="173">
        <f>D68-C68</f>
        <v>-1800000</v>
      </c>
      <c r="F68" s="100">
        <f t="shared" si="9"/>
        <v>-0.375</v>
      </c>
    </row>
    <row r="69" spans="1:11" ht="21" x14ac:dyDescent="0.25">
      <c r="A69" s="163">
        <v>2</v>
      </c>
      <c r="B69" s="171" t="s">
        <v>103</v>
      </c>
      <c r="C69" s="173">
        <v>6000000</v>
      </c>
      <c r="D69" s="173">
        <v>3000000</v>
      </c>
      <c r="E69" s="173">
        <f>D69-C69</f>
        <v>-3000000</v>
      </c>
      <c r="F69" s="100">
        <f t="shared" si="9"/>
        <v>-0.5</v>
      </c>
    </row>
    <row r="70" spans="1:11" ht="21" x14ac:dyDescent="0.25">
      <c r="A70" s="169" t="s">
        <v>164</v>
      </c>
      <c r="B70" s="169"/>
      <c r="C70" s="176">
        <f>SUM(C71)</f>
        <v>55653300</v>
      </c>
      <c r="D70" s="176">
        <f>SUM(D71)</f>
        <v>21660200</v>
      </c>
      <c r="E70" s="176">
        <f>SUM(E71)</f>
        <v>-33993100</v>
      </c>
      <c r="F70" s="179">
        <f t="shared" si="9"/>
        <v>-0.61080115644535005</v>
      </c>
    </row>
    <row r="71" spans="1:11" ht="21" x14ac:dyDescent="0.25">
      <c r="A71" s="163">
        <v>1</v>
      </c>
      <c r="B71" s="164" t="s">
        <v>108</v>
      </c>
      <c r="C71" s="173">
        <v>55653300</v>
      </c>
      <c r="D71" s="173">
        <v>21660200</v>
      </c>
      <c r="E71" s="173">
        <f>D71-C71</f>
        <v>-33993100</v>
      </c>
      <c r="F71" s="100">
        <f t="shared" si="9"/>
        <v>-0.61080115644535005</v>
      </c>
    </row>
    <row r="72" spans="1:11" ht="21.75" customHeight="1" x14ac:dyDescent="0.25">
      <c r="A72" s="181" t="s">
        <v>165</v>
      </c>
      <c r="B72" s="182"/>
      <c r="C72" s="177">
        <f>SUM(C47,C53)</f>
        <v>951191500</v>
      </c>
      <c r="D72" s="177">
        <f>SUM(D47,D53)</f>
        <v>1640942718</v>
      </c>
      <c r="E72" s="177">
        <f>SUM(E47,E53)</f>
        <v>689751218</v>
      </c>
      <c r="F72" s="100">
        <f t="shared" si="9"/>
        <v>0.7251444299071218</v>
      </c>
    </row>
    <row r="73" spans="1:11" x14ac:dyDescent="0.25">
      <c r="D73" s="41">
        <f>D72-F34</f>
        <v>0</v>
      </c>
    </row>
    <row r="79" spans="1:11" ht="15.75" thickBot="1" x14ac:dyDescent="0.3"/>
    <row r="80" spans="1:11" ht="149.25" thickBot="1" x14ac:dyDescent="0.3">
      <c r="A80" s="183" t="s">
        <v>166</v>
      </c>
      <c r="B80" s="184" t="s">
        <v>20</v>
      </c>
      <c r="C80" s="184" t="s">
        <v>75</v>
      </c>
      <c r="D80" s="184" t="s">
        <v>167</v>
      </c>
      <c r="E80" s="184" t="s">
        <v>168</v>
      </c>
      <c r="F80" s="184" t="s">
        <v>169</v>
      </c>
      <c r="H80" s="184" t="s">
        <v>174</v>
      </c>
      <c r="I80" s="184" t="s">
        <v>167</v>
      </c>
      <c r="J80" s="184" t="s">
        <v>168</v>
      </c>
      <c r="K80" s="184" t="s">
        <v>169</v>
      </c>
    </row>
    <row r="81" spans="1:11" ht="22.5" thickBot="1" x14ac:dyDescent="0.3">
      <c r="A81" s="185">
        <v>1</v>
      </c>
      <c r="B81" s="186" t="s">
        <v>79</v>
      </c>
      <c r="C81" s="187">
        <v>0</v>
      </c>
      <c r="D81" s="187">
        <v>0</v>
      </c>
      <c r="E81" s="187">
        <f>D81-C81</f>
        <v>0</v>
      </c>
      <c r="F81" s="187" t="e">
        <f>E81/C81</f>
        <v>#DIV/0!</v>
      </c>
      <c r="H81" s="187" t="s">
        <v>159</v>
      </c>
      <c r="I81" s="187" t="s">
        <v>159</v>
      </c>
      <c r="J81" s="187" t="s">
        <v>159</v>
      </c>
      <c r="K81" s="187" t="s">
        <v>159</v>
      </c>
    </row>
    <row r="82" spans="1:11" ht="22.5" thickBot="1" x14ac:dyDescent="0.3">
      <c r="A82" s="188">
        <v>2</v>
      </c>
      <c r="B82" s="186" t="s">
        <v>160</v>
      </c>
      <c r="C82" s="189">
        <v>596758320</v>
      </c>
      <c r="D82" s="189">
        <v>284250000</v>
      </c>
      <c r="E82" s="187">
        <f t="shared" ref="E82:E83" si="12">D82-C82</f>
        <v>-312508320</v>
      </c>
      <c r="F82" s="187">
        <f t="shared" ref="F82:F83" si="13">E82/C82</f>
        <v>-0.52367651949955218</v>
      </c>
      <c r="H82" s="189">
        <v>284250000</v>
      </c>
      <c r="I82" s="189">
        <v>576250000</v>
      </c>
      <c r="J82" s="189">
        <v>292000000</v>
      </c>
      <c r="K82" s="190">
        <v>1.0273000000000001</v>
      </c>
    </row>
    <row r="83" spans="1:11" ht="44.25" thickBot="1" x14ac:dyDescent="0.3">
      <c r="A83" s="188">
        <v>3</v>
      </c>
      <c r="B83" s="186" t="s">
        <v>90</v>
      </c>
      <c r="C83" s="189">
        <v>553495187</v>
      </c>
      <c r="D83" s="189">
        <v>666941500</v>
      </c>
      <c r="E83" s="187">
        <f t="shared" si="12"/>
        <v>113446313</v>
      </c>
      <c r="F83" s="187">
        <f t="shared" si="13"/>
        <v>0.20496350404579036</v>
      </c>
      <c r="H83" s="189">
        <v>666941500</v>
      </c>
      <c r="I83" s="189">
        <v>1064692718</v>
      </c>
      <c r="J83" s="189">
        <v>397751218</v>
      </c>
      <c r="K83" s="190">
        <v>0.59640000000000004</v>
      </c>
    </row>
    <row r="84" spans="1:11" ht="30" thickBot="1" x14ac:dyDescent="0.3">
      <c r="A84" s="193" t="s">
        <v>165</v>
      </c>
      <c r="B84" s="194"/>
      <c r="C84" s="191">
        <f>SUM(C81:C83)</f>
        <v>1150253507</v>
      </c>
      <c r="D84" s="191">
        <f>SUM(D81:D83)</f>
        <v>951191500</v>
      </c>
      <c r="E84" s="191">
        <f>SUM(E81:E83)</f>
        <v>-199062007</v>
      </c>
      <c r="F84" s="192">
        <f>E84/C84</f>
        <v>-0.17305924806017567</v>
      </c>
      <c r="H84" s="191">
        <v>951191500</v>
      </c>
      <c r="I84" s="191">
        <v>1640942718</v>
      </c>
      <c r="J84" s="191">
        <v>689751218</v>
      </c>
      <c r="K84" s="192">
        <v>0.72509999999999997</v>
      </c>
    </row>
    <row r="86" spans="1:11" ht="15.75" thickBot="1" x14ac:dyDescent="0.3"/>
    <row r="87" spans="1:11" ht="75" thickBot="1" x14ac:dyDescent="0.3">
      <c r="A87" s="183" t="s">
        <v>166</v>
      </c>
      <c r="B87" s="184" t="s">
        <v>20</v>
      </c>
      <c r="C87" s="184" t="s">
        <v>75</v>
      </c>
      <c r="D87" s="184" t="s">
        <v>167</v>
      </c>
      <c r="E87" s="184" t="s">
        <v>168</v>
      </c>
      <c r="F87" s="184" t="s">
        <v>169</v>
      </c>
      <c r="G87" s="184"/>
    </row>
    <row r="88" spans="1:11" ht="22.5" thickBot="1" x14ac:dyDescent="0.3">
      <c r="A88" s="185">
        <v>1</v>
      </c>
      <c r="B88" s="186" t="s">
        <v>79</v>
      </c>
      <c r="C88" s="187">
        <v>0</v>
      </c>
      <c r="D88" s="187" t="s">
        <v>159</v>
      </c>
      <c r="E88" s="187" t="s">
        <v>159</v>
      </c>
      <c r="F88" s="197" t="e">
        <f>E88/C88</f>
        <v>#VALUE!</v>
      </c>
      <c r="G88" s="187"/>
    </row>
    <row r="89" spans="1:11" ht="22.5" thickBot="1" x14ac:dyDescent="0.3">
      <c r="A89" s="188">
        <v>2</v>
      </c>
      <c r="B89" s="186" t="s">
        <v>160</v>
      </c>
      <c r="C89" s="189">
        <v>685750000</v>
      </c>
      <c r="D89" s="189">
        <v>576250000</v>
      </c>
      <c r="E89" s="189">
        <v>292000000</v>
      </c>
      <c r="F89" s="197">
        <f t="shared" ref="F89:F90" si="14">E89/C89</f>
        <v>0.42581115566897559</v>
      </c>
      <c r="G89" s="190"/>
    </row>
    <row r="90" spans="1:11" ht="44.25" thickBot="1" x14ac:dyDescent="0.3">
      <c r="A90" s="188">
        <v>3</v>
      </c>
      <c r="B90" s="186" t="s">
        <v>90</v>
      </c>
      <c r="C90" s="189">
        <v>493398900</v>
      </c>
      <c r="D90" s="189">
        <v>1064692718</v>
      </c>
      <c r="E90" s="189">
        <v>397751218</v>
      </c>
      <c r="F90" s="197">
        <f t="shared" si="14"/>
        <v>0.80614532784730575</v>
      </c>
      <c r="G90" s="190"/>
    </row>
    <row r="91" spans="1:11" ht="44.25" thickBot="1" x14ac:dyDescent="0.3">
      <c r="A91" s="195" t="s">
        <v>165</v>
      </c>
      <c r="B91" s="196"/>
      <c r="C91" s="191">
        <f>SUM(C88:C90)</f>
        <v>1179148900</v>
      </c>
      <c r="D91" s="191">
        <f t="shared" ref="D91" si="15">SUM(D88:D90)</f>
        <v>1640942718</v>
      </c>
      <c r="E91" s="191">
        <f t="shared" ref="E91" si="16">SUM(E88:E90)</f>
        <v>689751218</v>
      </c>
      <c r="F91" s="192">
        <f>E91/C91</f>
        <v>0.58495684302465956</v>
      </c>
      <c r="G91" s="192"/>
    </row>
    <row r="92" spans="1:11" x14ac:dyDescent="0.25">
      <c r="A92"/>
    </row>
    <row r="95" spans="1:11" ht="15.75" thickBot="1" x14ac:dyDescent="0.3"/>
    <row r="96" spans="1:11" ht="50.25" thickBot="1" x14ac:dyDescent="0.3">
      <c r="B96" s="184" t="s">
        <v>20</v>
      </c>
      <c r="C96" s="184" t="s">
        <v>175</v>
      </c>
      <c r="D96" s="184" t="s">
        <v>176</v>
      </c>
      <c r="E96" s="184" t="s">
        <v>168</v>
      </c>
      <c r="F96" s="184" t="s">
        <v>169</v>
      </c>
    </row>
    <row r="97" spans="2:6" ht="22.5" thickBot="1" x14ac:dyDescent="0.3">
      <c r="B97" s="186" t="s">
        <v>177</v>
      </c>
      <c r="C97" s="187">
        <v>0</v>
      </c>
      <c r="D97" s="187" t="s">
        <v>159</v>
      </c>
      <c r="E97" s="187" t="s">
        <v>159</v>
      </c>
      <c r="F97" s="197" t="e">
        <f>E97/C97</f>
        <v>#VALUE!</v>
      </c>
    </row>
    <row r="98" spans="2:6" ht="22.5" thickBot="1" x14ac:dyDescent="0.3">
      <c r="B98" s="186" t="s">
        <v>178</v>
      </c>
      <c r="C98" s="189">
        <v>284250000</v>
      </c>
      <c r="D98" s="189">
        <v>576250000</v>
      </c>
      <c r="E98" s="189">
        <v>292000000</v>
      </c>
      <c r="F98" s="197">
        <f t="shared" ref="F98:F99" si="17">E98/C98</f>
        <v>1.0272647317502199</v>
      </c>
    </row>
    <row r="99" spans="2:6" ht="22.5" thickBot="1" x14ac:dyDescent="0.3">
      <c r="B99" s="186" t="s">
        <v>179</v>
      </c>
      <c r="C99" s="189">
        <v>666941500</v>
      </c>
      <c r="D99" s="189">
        <v>1064692718</v>
      </c>
      <c r="E99" s="189">
        <v>397751218</v>
      </c>
      <c r="F99" s="197">
        <f t="shared" si="17"/>
        <v>0.59638096894555215</v>
      </c>
    </row>
    <row r="100" spans="2:6" ht="30" thickBot="1" x14ac:dyDescent="0.3">
      <c r="B100" s="196"/>
      <c r="C100" s="191">
        <f>SUM(C97:C99)</f>
        <v>951191500</v>
      </c>
      <c r="D100" s="191">
        <f t="shared" ref="D100" si="18">SUM(D97:D99)</f>
        <v>1640942718</v>
      </c>
      <c r="E100" s="191">
        <f t="shared" ref="E100" si="19">SUM(E97:E99)</f>
        <v>689751218</v>
      </c>
      <c r="F100" s="192">
        <f>E100/C100</f>
        <v>0.7251444299071218</v>
      </c>
    </row>
  </sheetData>
  <mergeCells count="9">
    <mergeCell ref="A72:B72"/>
    <mergeCell ref="A84:B84"/>
    <mergeCell ref="A70:B70"/>
    <mergeCell ref="A42:B42"/>
    <mergeCell ref="A47:B47"/>
    <mergeCell ref="A53:B53"/>
    <mergeCell ref="A54:B54"/>
    <mergeCell ref="A66:B66"/>
    <mergeCell ref="A67:B6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76D47-CB48-4A17-8A3B-9375D940C0B4}">
  <dimension ref="A3:G213"/>
  <sheetViews>
    <sheetView topLeftCell="A120" zoomScaleNormal="100" workbookViewId="0">
      <selection activeCell="F213" sqref="F213"/>
    </sheetView>
  </sheetViews>
  <sheetFormatPr defaultRowHeight="15" x14ac:dyDescent="0.25"/>
  <cols>
    <col min="1" max="1" width="33.140625" customWidth="1"/>
    <col min="2" max="2" width="61.85546875" customWidth="1"/>
    <col min="3" max="3" width="35.5703125" customWidth="1"/>
    <col min="4" max="4" width="30.140625" customWidth="1"/>
    <col min="5" max="5" width="25.85546875" customWidth="1"/>
    <col min="6" max="6" width="16.85546875" customWidth="1"/>
  </cols>
  <sheetData>
    <row r="3" spans="1:4" ht="29.25" x14ac:dyDescent="0.9">
      <c r="A3" s="120" t="s">
        <v>129</v>
      </c>
      <c r="B3" s="120"/>
    </row>
    <row r="4" spans="1:4" ht="32.25" customHeight="1" x14ac:dyDescent="0.9">
      <c r="A4" s="119" t="s">
        <v>130</v>
      </c>
      <c r="B4" s="119"/>
    </row>
    <row r="5" spans="1:4" ht="35.25" x14ac:dyDescent="1.05">
      <c r="A5" s="11" t="s">
        <v>75</v>
      </c>
      <c r="B5" s="80">
        <f>R_ចំណាយ!G34</f>
        <v>1188123900</v>
      </c>
      <c r="C5" s="104" t="s">
        <v>115</v>
      </c>
      <c r="D5" s="105" t="s">
        <v>116</v>
      </c>
    </row>
    <row r="6" spans="1:4" ht="29.25" x14ac:dyDescent="0.9">
      <c r="A6" s="11" t="s">
        <v>74</v>
      </c>
      <c r="B6" s="80">
        <f>R_ចំណាយ!F34</f>
        <v>1640942718</v>
      </c>
      <c r="C6" s="106">
        <f>B6-B5</f>
        <v>452818818</v>
      </c>
      <c r="D6" s="107">
        <f>C6/B5</f>
        <v>0.38112087299986136</v>
      </c>
    </row>
    <row r="35" spans="1:5" ht="30" x14ac:dyDescent="0.9">
      <c r="A35" s="121" t="s">
        <v>131</v>
      </c>
      <c r="B35" s="121"/>
    </row>
    <row r="36" spans="1:5" ht="30" x14ac:dyDescent="0.9">
      <c r="A36" s="122" t="s">
        <v>120</v>
      </c>
      <c r="B36" s="122"/>
    </row>
    <row r="37" spans="1:5" ht="33" customHeight="1" x14ac:dyDescent="1.05">
      <c r="A37" s="87" t="s">
        <v>148</v>
      </c>
      <c r="B37" s="80">
        <f>R_ចំណាយ!F4</f>
        <v>0</v>
      </c>
      <c r="C37" s="89">
        <f>B37*100%/$B$40</f>
        <v>0</v>
      </c>
    </row>
    <row r="38" spans="1:5" ht="33" customHeight="1" x14ac:dyDescent="1.05">
      <c r="A38" s="87" t="s">
        <v>149</v>
      </c>
      <c r="B38" s="80">
        <f>R_ចំណាយ!F9</f>
        <v>576250000</v>
      </c>
      <c r="C38" s="89">
        <f t="shared" ref="C38:C39" si="0">B38*100%/$B$40</f>
        <v>0.35117008880257572</v>
      </c>
    </row>
    <row r="39" spans="1:5" ht="30" customHeight="1" x14ac:dyDescent="1.05">
      <c r="A39" s="87" t="s">
        <v>150</v>
      </c>
      <c r="B39" s="80">
        <f>R_ចំណាយ!F15</f>
        <v>1064692718</v>
      </c>
      <c r="C39" s="89">
        <f t="shared" si="0"/>
        <v>0.64882991119742428</v>
      </c>
    </row>
    <row r="40" spans="1:5" ht="41.25" customHeight="1" x14ac:dyDescent="1.05">
      <c r="A40" s="87" t="s">
        <v>114</v>
      </c>
      <c r="B40" s="90">
        <f>SUM(B37:B39)</f>
        <v>1640942718</v>
      </c>
      <c r="C40" s="89">
        <f>SUM(C37:C39)</f>
        <v>1</v>
      </c>
    </row>
    <row r="43" spans="1:5" ht="30" x14ac:dyDescent="0.9">
      <c r="A43" s="123" t="s">
        <v>120</v>
      </c>
      <c r="B43" s="124"/>
      <c r="C43" s="125"/>
    </row>
    <row r="44" spans="1:5" ht="58.5" x14ac:dyDescent="0.25">
      <c r="A44" s="48"/>
      <c r="B44" s="91" t="s">
        <v>75</v>
      </c>
      <c r="C44" s="91" t="s">
        <v>74</v>
      </c>
      <c r="D44" s="91" t="s">
        <v>122</v>
      </c>
      <c r="E44" s="91" t="s">
        <v>123</v>
      </c>
    </row>
    <row r="45" spans="1:5" ht="30.75" x14ac:dyDescent="0.9">
      <c r="A45" s="87" t="s">
        <v>148</v>
      </c>
      <c r="B45" s="80">
        <f>R_ចំណាយ!G4</f>
        <v>0</v>
      </c>
      <c r="C45" s="80">
        <f>R_ចំណាយ!F4</f>
        <v>0</v>
      </c>
      <c r="D45" s="93">
        <f>C45-B45</f>
        <v>0</v>
      </c>
      <c r="E45" s="94" t="e">
        <f>D45*100%/B45</f>
        <v>#DIV/0!</v>
      </c>
    </row>
    <row r="46" spans="1:5" ht="30.75" x14ac:dyDescent="0.9">
      <c r="A46" s="87" t="s">
        <v>149</v>
      </c>
      <c r="B46" s="80">
        <f>R_ចំណាយ!G9</f>
        <v>694725000</v>
      </c>
      <c r="C46" s="80">
        <f>R_ចំណាយ!F9</f>
        <v>576250000</v>
      </c>
      <c r="D46" s="93">
        <f>C46-B46</f>
        <v>-118475000</v>
      </c>
      <c r="E46" s="94">
        <f t="shared" ref="E46:E47" si="1">D46*100%/B46</f>
        <v>-0.1705351038180575</v>
      </c>
    </row>
    <row r="47" spans="1:5" ht="30.75" x14ac:dyDescent="0.9">
      <c r="A47" s="87" t="s">
        <v>150</v>
      </c>
      <c r="B47" s="80">
        <f>R_ចំណាយ!G15</f>
        <v>493398900</v>
      </c>
      <c r="C47" s="80">
        <f>R_ចំណាយ!F15</f>
        <v>1064692718</v>
      </c>
      <c r="D47" s="93">
        <f>C47-B47</f>
        <v>571293818</v>
      </c>
      <c r="E47" s="94">
        <f t="shared" si="1"/>
        <v>1.1578741217299025</v>
      </c>
    </row>
    <row r="48" spans="1:5" ht="29.25" x14ac:dyDescent="0.9">
      <c r="A48" s="87"/>
      <c r="B48" s="80"/>
      <c r="C48" s="80"/>
    </row>
    <row r="74" spans="1:3" ht="47.25" customHeight="1" x14ac:dyDescent="0.25"/>
    <row r="75" spans="1:3" ht="58.5" customHeight="1" x14ac:dyDescent="0.9">
      <c r="A75" s="122" t="s">
        <v>120</v>
      </c>
      <c r="B75" s="122"/>
    </row>
    <row r="76" spans="1:3" ht="60" customHeight="1" x14ac:dyDescent="1.05">
      <c r="A76" s="87" t="s">
        <v>132</v>
      </c>
      <c r="B76" s="80">
        <f>R_ចំណាយ!F4+R_ចំណាយ!F9</f>
        <v>576250000</v>
      </c>
      <c r="C76" s="89">
        <f>B76*100%/B78</f>
        <v>0.35117008880257572</v>
      </c>
    </row>
    <row r="77" spans="1:3" ht="48.75" customHeight="1" x14ac:dyDescent="1.05">
      <c r="A77" s="87" t="s">
        <v>133</v>
      </c>
      <c r="B77" s="80">
        <f>R_ចំណាយ!F15</f>
        <v>1064692718</v>
      </c>
      <c r="C77" s="89">
        <f>B77*100%/B78</f>
        <v>0.64882991119742428</v>
      </c>
    </row>
    <row r="78" spans="1:3" ht="35.25" x14ac:dyDescent="1.05">
      <c r="A78" s="87" t="s">
        <v>114</v>
      </c>
      <c r="B78" s="90">
        <f>SUM(B76:B77)</f>
        <v>1640942718</v>
      </c>
      <c r="C78" s="89">
        <f>SUM(C76:C77)</f>
        <v>1</v>
      </c>
    </row>
    <row r="118" spans="1:4" ht="30" x14ac:dyDescent="0.9">
      <c r="A118" s="129" t="s">
        <v>171</v>
      </c>
      <c r="B118" s="129"/>
      <c r="C118" s="111"/>
      <c r="D118" s="111"/>
    </row>
    <row r="119" spans="1:4" ht="35.25" x14ac:dyDescent="1.05">
      <c r="A119" s="130" t="s">
        <v>134</v>
      </c>
      <c r="B119" s="130"/>
      <c r="C119" s="114" t="s">
        <v>126</v>
      </c>
      <c r="D119" s="114" t="s">
        <v>127</v>
      </c>
    </row>
    <row r="120" spans="1:4" ht="58.5" x14ac:dyDescent="0.9">
      <c r="A120" s="112" t="s">
        <v>172</v>
      </c>
      <c r="B120" s="115">
        <v>951191500</v>
      </c>
      <c r="C120" s="116"/>
      <c r="D120" s="113"/>
    </row>
    <row r="121" spans="1:4" ht="58.5" x14ac:dyDescent="0.9">
      <c r="A121" s="112" t="s">
        <v>173</v>
      </c>
      <c r="B121" s="115">
        <v>1640942718</v>
      </c>
      <c r="C121" s="116">
        <f>B121-B120</f>
        <v>689751218</v>
      </c>
      <c r="D121" s="113">
        <f>C121/B120</f>
        <v>0.7251444299071218</v>
      </c>
    </row>
    <row r="144" ht="56.25" customHeight="1" x14ac:dyDescent="0.25"/>
    <row r="145" spans="1:7" ht="30" x14ac:dyDescent="0.9">
      <c r="A145" s="131" t="s">
        <v>135</v>
      </c>
      <c r="B145" s="132"/>
      <c r="C145" s="132"/>
      <c r="D145" s="132"/>
      <c r="E145" s="132"/>
      <c r="F145" s="133"/>
    </row>
    <row r="146" spans="1:7" ht="35.25" x14ac:dyDescent="1.05">
      <c r="A146" s="48"/>
      <c r="B146" s="91" t="s">
        <v>151</v>
      </c>
      <c r="C146" s="91" t="s">
        <v>152</v>
      </c>
      <c r="D146" s="91" t="s">
        <v>153</v>
      </c>
      <c r="E146" s="91"/>
      <c r="F146" s="96" t="s">
        <v>127</v>
      </c>
      <c r="G146" s="96" t="s">
        <v>127</v>
      </c>
    </row>
    <row r="147" spans="1:7" ht="29.25" x14ac:dyDescent="0.9">
      <c r="A147" s="87" t="s">
        <v>148</v>
      </c>
      <c r="B147" s="80">
        <v>0</v>
      </c>
      <c r="C147" s="80">
        <f>R_ចំណាយ!F4</f>
        <v>0</v>
      </c>
      <c r="D147" s="80">
        <f>C147-B147</f>
        <v>0</v>
      </c>
      <c r="E147" s="117" t="e">
        <f>D147/B147</f>
        <v>#DIV/0!</v>
      </c>
      <c r="F147" s="103" t="e">
        <f>E147-D147</f>
        <v>#DIV/0!</v>
      </c>
      <c r="G147" s="1" t="e">
        <f>F147/D147</f>
        <v>#DIV/0!</v>
      </c>
    </row>
    <row r="148" spans="1:7" ht="29.25" x14ac:dyDescent="0.9">
      <c r="A148" s="87" t="s">
        <v>149</v>
      </c>
      <c r="B148" s="80">
        <v>284250000</v>
      </c>
      <c r="C148" s="80">
        <f>R_ចំណាយ!F9</f>
        <v>576250000</v>
      </c>
      <c r="D148" s="80">
        <f t="shared" ref="D148:D149" si="2">C148-B148</f>
        <v>292000000</v>
      </c>
      <c r="E148" s="117">
        <f t="shared" ref="E148:E149" si="3">D148/B148</f>
        <v>1.0272647317502199</v>
      </c>
      <c r="F148" s="103"/>
      <c r="G148" s="1"/>
    </row>
    <row r="149" spans="1:7" ht="29.25" x14ac:dyDescent="0.9">
      <c r="A149" s="87" t="s">
        <v>150</v>
      </c>
      <c r="B149" s="80">
        <v>666941500</v>
      </c>
      <c r="C149" s="80">
        <f>R_ចំណាយ!F15</f>
        <v>1064692718</v>
      </c>
      <c r="D149" s="80">
        <f t="shared" si="2"/>
        <v>397751218</v>
      </c>
      <c r="E149" s="117">
        <f t="shared" si="3"/>
        <v>0.59638096894555215</v>
      </c>
      <c r="F149" s="103">
        <f>E149-D149</f>
        <v>-397751217.40361905</v>
      </c>
      <c r="G149" s="1">
        <f>F149/D149</f>
        <v>-0.99999999850061816</v>
      </c>
    </row>
    <row r="150" spans="1:7" ht="29.25" x14ac:dyDescent="0.9">
      <c r="A150" s="108"/>
      <c r="B150" s="109"/>
      <c r="C150" s="80"/>
      <c r="D150" s="48"/>
      <c r="E150" s="48"/>
      <c r="F150" s="48"/>
    </row>
    <row r="180" spans="1:5" ht="35.25" x14ac:dyDescent="1.05">
      <c r="B180" s="91" t="s">
        <v>2</v>
      </c>
      <c r="C180" s="91" t="s">
        <v>3</v>
      </c>
      <c r="D180" s="91" t="s">
        <v>4</v>
      </c>
      <c r="E180" s="102" t="s">
        <v>127</v>
      </c>
    </row>
    <row r="181" spans="1:5" ht="30.75" x14ac:dyDescent="0.9">
      <c r="A181" s="87" t="s">
        <v>132</v>
      </c>
      <c r="B181" s="80">
        <v>284250000</v>
      </c>
      <c r="C181" s="80">
        <v>759300000</v>
      </c>
      <c r="D181" s="80">
        <v>447150000</v>
      </c>
      <c r="E181" s="94"/>
    </row>
    <row r="182" spans="1:5" ht="30.75" x14ac:dyDescent="0.9">
      <c r="A182" s="87" t="s">
        <v>136</v>
      </c>
      <c r="B182" s="80">
        <v>666941500</v>
      </c>
      <c r="C182" s="80">
        <v>431941400</v>
      </c>
      <c r="D182" s="80">
        <v>875888850</v>
      </c>
      <c r="E182" s="94"/>
    </row>
    <row r="209" spans="1:5" ht="15.75" thickBot="1" x14ac:dyDescent="0.3"/>
    <row r="210" spans="1:5" ht="25.5" thickBot="1" x14ac:dyDescent="0.3">
      <c r="A210" s="184"/>
      <c r="B210" s="184" t="s">
        <v>175</v>
      </c>
      <c r="C210" s="184" t="s">
        <v>176</v>
      </c>
      <c r="D210" t="s">
        <v>153</v>
      </c>
    </row>
    <row r="211" spans="1:5" ht="22.5" thickBot="1" x14ac:dyDescent="0.3">
      <c r="A211" s="186" t="s">
        <v>177</v>
      </c>
      <c r="B211" s="198">
        <v>0</v>
      </c>
      <c r="C211" s="198">
        <v>0</v>
      </c>
      <c r="D211" s="41">
        <f>C211-B211</f>
        <v>0</v>
      </c>
      <c r="E211" s="1" t="e">
        <f>D211/B211</f>
        <v>#DIV/0!</v>
      </c>
    </row>
    <row r="212" spans="1:5" ht="22.5" thickBot="1" x14ac:dyDescent="0.3">
      <c r="A212" s="186" t="s">
        <v>178</v>
      </c>
      <c r="B212" s="198">
        <v>284250000</v>
      </c>
      <c r="C212" s="198">
        <v>576250000</v>
      </c>
      <c r="D212" s="41">
        <f t="shared" ref="D212:D213" si="4">C212-B212</f>
        <v>292000000</v>
      </c>
      <c r="E212" s="1">
        <f t="shared" ref="E212:E213" si="5">D212/B212</f>
        <v>1.0272647317502199</v>
      </c>
    </row>
    <row r="213" spans="1:5" ht="22.5" thickBot="1" x14ac:dyDescent="0.3">
      <c r="A213" s="186" t="s">
        <v>179</v>
      </c>
      <c r="B213" s="198">
        <v>666941500</v>
      </c>
      <c r="C213" s="198">
        <v>1064692718</v>
      </c>
      <c r="D213" s="41">
        <f t="shared" si="4"/>
        <v>397751218</v>
      </c>
      <c r="E213" s="1">
        <f t="shared" si="5"/>
        <v>0.59638096894555215</v>
      </c>
    </row>
  </sheetData>
  <mergeCells count="9">
    <mergeCell ref="A118:B118"/>
    <mergeCell ref="A119:B119"/>
    <mergeCell ref="A145:F145"/>
    <mergeCell ref="A3:B3"/>
    <mergeCell ref="A4:B4"/>
    <mergeCell ref="A35:B35"/>
    <mergeCell ref="A36:B36"/>
    <mergeCell ref="A43:C43"/>
    <mergeCell ref="A75:B75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96CD8-932E-414A-BD50-D70B3E557E2A}">
  <dimension ref="A1:E105"/>
  <sheetViews>
    <sheetView view="pageBreakPreview" topLeftCell="A3" zoomScaleNormal="100" zoomScaleSheetLayoutView="100" workbookViewId="0">
      <selection activeCell="B95" sqref="B95"/>
    </sheetView>
  </sheetViews>
  <sheetFormatPr defaultRowHeight="15" x14ac:dyDescent="0.25"/>
  <cols>
    <col min="2" max="2" width="44.42578125" customWidth="1"/>
    <col min="3" max="3" width="22.42578125" customWidth="1"/>
    <col min="4" max="4" width="26" style="2" customWidth="1"/>
    <col min="5" max="5" width="9.140625" style="1"/>
  </cols>
  <sheetData>
    <row r="1" spans="1:5" ht="49.5" customHeight="1" x14ac:dyDescent="1.95">
      <c r="A1" s="33" t="s">
        <v>29</v>
      </c>
      <c r="B1" s="22"/>
      <c r="C1" s="22"/>
      <c r="D1" s="23"/>
    </row>
    <row r="2" spans="1:5" ht="29.25" x14ac:dyDescent="0.9">
      <c r="A2" s="28" t="s">
        <v>31</v>
      </c>
      <c r="B2" s="6"/>
      <c r="C2" s="6"/>
      <c r="D2" s="24"/>
    </row>
    <row r="3" spans="1:5" ht="29.25" x14ac:dyDescent="0.9">
      <c r="A3" s="27" t="s">
        <v>7</v>
      </c>
      <c r="B3" s="5"/>
      <c r="C3" s="5"/>
      <c r="D3" s="14"/>
      <c r="E3" s="15"/>
    </row>
    <row r="4" spans="1:5" ht="29.25" x14ac:dyDescent="0.9">
      <c r="A4" s="17" t="s">
        <v>8</v>
      </c>
      <c r="B4" s="17" t="s">
        <v>9</v>
      </c>
      <c r="C4" s="17" t="s">
        <v>13</v>
      </c>
      <c r="D4" s="17" t="s">
        <v>14</v>
      </c>
      <c r="E4" s="15"/>
    </row>
    <row r="5" spans="1:5" ht="29.25" x14ac:dyDescent="0.9">
      <c r="A5" s="16">
        <v>1</v>
      </c>
      <c r="B5" s="11" t="s">
        <v>5</v>
      </c>
      <c r="C5" s="25">
        <f>R_ចំំណូល!H14</f>
        <v>4765556000</v>
      </c>
      <c r="D5" s="19">
        <f>C5</f>
        <v>4765556000</v>
      </c>
      <c r="E5" s="15"/>
    </row>
    <row r="6" spans="1:5" ht="29.25" x14ac:dyDescent="0.9">
      <c r="A6" s="16">
        <v>2</v>
      </c>
      <c r="B6" s="11" t="s">
        <v>10</v>
      </c>
      <c r="C6" s="25">
        <f>R_ចំំណូល!G14</f>
        <v>1191389000</v>
      </c>
      <c r="D6" s="19">
        <f t="shared" ref="D6" si="0">C6</f>
        <v>1191389000</v>
      </c>
      <c r="E6" s="15"/>
    </row>
    <row r="7" spans="1:5" ht="29.25" x14ac:dyDescent="0.9">
      <c r="A7" s="16">
        <v>3</v>
      </c>
      <c r="B7" s="11" t="s">
        <v>11</v>
      </c>
      <c r="C7" s="26">
        <f>C6-C5</f>
        <v>-3574167000</v>
      </c>
      <c r="D7" s="29">
        <f>C7</f>
        <v>-3574167000</v>
      </c>
      <c r="E7" s="15"/>
    </row>
    <row r="8" spans="1:5" ht="29.25" x14ac:dyDescent="0.9">
      <c r="A8" s="16">
        <v>4</v>
      </c>
      <c r="B8" s="11" t="s">
        <v>12</v>
      </c>
      <c r="C8" s="30">
        <f>C7/C5</f>
        <v>-0.75</v>
      </c>
      <c r="D8" s="31">
        <f>C8</f>
        <v>-0.75</v>
      </c>
      <c r="E8" s="15"/>
    </row>
    <row r="9" spans="1:5" ht="9.75" customHeight="1" x14ac:dyDescent="0.9">
      <c r="A9" s="4"/>
      <c r="B9" s="5"/>
      <c r="C9" s="5"/>
      <c r="D9" s="14"/>
      <c r="E9" s="15"/>
    </row>
    <row r="10" spans="1:5" ht="29.25" x14ac:dyDescent="0.9">
      <c r="A10" s="27" t="s">
        <v>19</v>
      </c>
      <c r="B10" s="5"/>
      <c r="C10" s="5"/>
      <c r="D10" s="14"/>
      <c r="E10" s="15"/>
    </row>
    <row r="11" spans="1:5" ht="29.25" x14ac:dyDescent="0.9">
      <c r="A11" s="17" t="s">
        <v>8</v>
      </c>
      <c r="B11" s="17" t="s">
        <v>9</v>
      </c>
      <c r="C11" s="17" t="s">
        <v>13</v>
      </c>
      <c r="D11" s="17" t="s">
        <v>14</v>
      </c>
      <c r="E11" s="15"/>
    </row>
    <row r="12" spans="1:5" ht="29.25" x14ac:dyDescent="0.9">
      <c r="A12" s="16">
        <v>1</v>
      </c>
      <c r="B12" s="11" t="s">
        <v>25</v>
      </c>
      <c r="C12" s="25">
        <f>R_ចំំណូល!C14</f>
        <v>634270093</v>
      </c>
      <c r="D12" s="19">
        <f>C12</f>
        <v>634270093</v>
      </c>
      <c r="E12" s="15"/>
    </row>
    <row r="13" spans="1:5" ht="29.25" x14ac:dyDescent="0.9">
      <c r="A13" s="16">
        <v>2</v>
      </c>
      <c r="B13" s="11" t="s">
        <v>15</v>
      </c>
      <c r="C13" s="25">
        <f>R_ចំំណូល!D14</f>
        <v>447690000</v>
      </c>
      <c r="D13" s="19">
        <f t="shared" ref="D13" si="1">C13</f>
        <v>447690000</v>
      </c>
      <c r="E13" s="15"/>
    </row>
    <row r="14" spans="1:5" ht="29.25" x14ac:dyDescent="0.9">
      <c r="A14" s="16">
        <v>3</v>
      </c>
      <c r="B14" s="11" t="s">
        <v>11</v>
      </c>
      <c r="C14" s="26">
        <f>C13-C12</f>
        <v>-186580093</v>
      </c>
      <c r="D14" s="29">
        <f>C14</f>
        <v>-186580093</v>
      </c>
      <c r="E14" s="15"/>
    </row>
    <row r="15" spans="1:5" ht="29.25" x14ac:dyDescent="0.9">
      <c r="A15" s="16">
        <v>4</v>
      </c>
      <c r="B15" s="11" t="s">
        <v>12</v>
      </c>
      <c r="C15" s="30">
        <f>C14/C12</f>
        <v>-0.29416504902115886</v>
      </c>
      <c r="D15" s="31">
        <f>C15</f>
        <v>-0.29416504902115886</v>
      </c>
      <c r="E15" s="15"/>
    </row>
    <row r="16" spans="1:5" ht="6" customHeight="1" x14ac:dyDescent="0.9">
      <c r="A16" s="4"/>
      <c r="B16" s="5"/>
      <c r="C16" s="5"/>
      <c r="D16" s="14"/>
      <c r="E16" s="15"/>
    </row>
    <row r="17" spans="1:5" ht="29.25" x14ac:dyDescent="0.9">
      <c r="A17" s="27" t="s">
        <v>18</v>
      </c>
      <c r="B17" s="5"/>
      <c r="C17" s="5"/>
      <c r="D17" s="14"/>
      <c r="E17" s="15"/>
    </row>
    <row r="18" spans="1:5" ht="29.25" x14ac:dyDescent="0.9">
      <c r="A18" s="17" t="s">
        <v>8</v>
      </c>
      <c r="B18" s="17" t="s">
        <v>9</v>
      </c>
      <c r="C18" s="17" t="s">
        <v>13</v>
      </c>
      <c r="D18" s="17" t="s">
        <v>14</v>
      </c>
      <c r="E18" s="15"/>
    </row>
    <row r="19" spans="1:5" ht="29.25" x14ac:dyDescent="0.9">
      <c r="A19" s="16">
        <v>1</v>
      </c>
      <c r="B19" s="11" t="s">
        <v>15</v>
      </c>
      <c r="C19" s="25">
        <f>R_ចំំណូល!D14</f>
        <v>447690000</v>
      </c>
      <c r="D19" s="19">
        <f>C19</f>
        <v>447690000</v>
      </c>
      <c r="E19" s="15"/>
    </row>
    <row r="20" spans="1:5" ht="29.25" x14ac:dyDescent="0.9">
      <c r="A20" s="16">
        <v>2</v>
      </c>
      <c r="B20" s="11" t="s">
        <v>16</v>
      </c>
      <c r="C20" s="25">
        <f>R_ចំំណូល!E14</f>
        <v>696540000</v>
      </c>
      <c r="D20" s="19">
        <f t="shared" ref="D20" si="2">C20</f>
        <v>696540000</v>
      </c>
      <c r="E20" s="15"/>
    </row>
    <row r="21" spans="1:5" ht="29.25" x14ac:dyDescent="0.9">
      <c r="A21" s="16">
        <v>3</v>
      </c>
      <c r="B21" s="11" t="s">
        <v>11</v>
      </c>
      <c r="C21" s="26">
        <f>C20-C19</f>
        <v>248850000</v>
      </c>
      <c r="D21" s="29">
        <f>C21</f>
        <v>248850000</v>
      </c>
      <c r="E21" s="15"/>
    </row>
    <row r="22" spans="1:5" ht="29.25" x14ac:dyDescent="0.9">
      <c r="A22" s="16">
        <v>4</v>
      </c>
      <c r="B22" s="11" t="s">
        <v>12</v>
      </c>
      <c r="C22" s="30">
        <f>C21/C19</f>
        <v>0.55585338068752932</v>
      </c>
      <c r="D22" s="31">
        <f>C22</f>
        <v>0.55585338068752932</v>
      </c>
      <c r="E22" s="15"/>
    </row>
    <row r="23" spans="1:5" ht="10.5" customHeight="1" x14ac:dyDescent="0.9">
      <c r="A23" s="4"/>
      <c r="B23" s="5"/>
      <c r="C23" s="5"/>
      <c r="D23" s="14"/>
      <c r="E23" s="15"/>
    </row>
    <row r="24" spans="1:5" ht="29.25" x14ac:dyDescent="0.9">
      <c r="A24" s="27" t="s">
        <v>17</v>
      </c>
      <c r="B24" s="5"/>
      <c r="C24" s="5"/>
      <c r="D24" s="14"/>
      <c r="E24" s="15"/>
    </row>
    <row r="25" spans="1:5" ht="29.25" x14ac:dyDescent="0.9">
      <c r="A25" s="17" t="s">
        <v>8</v>
      </c>
      <c r="B25" s="17" t="s">
        <v>9</v>
      </c>
      <c r="C25" s="17" t="s">
        <v>13</v>
      </c>
      <c r="D25" s="17" t="s">
        <v>14</v>
      </c>
      <c r="E25" s="15"/>
    </row>
    <row r="26" spans="1:5" ht="29.25" x14ac:dyDescent="0.9">
      <c r="A26" s="16">
        <v>1</v>
      </c>
      <c r="B26" s="11" t="s">
        <v>16</v>
      </c>
      <c r="C26" s="25">
        <f>R_ចំំណូល!E14</f>
        <v>696540000</v>
      </c>
      <c r="D26" s="19">
        <f>C26</f>
        <v>696540000</v>
      </c>
      <c r="E26" s="15"/>
    </row>
    <row r="27" spans="1:5" ht="29.25" x14ac:dyDescent="0.9">
      <c r="A27" s="16">
        <v>2</v>
      </c>
      <c r="B27" s="11" t="s">
        <v>10</v>
      </c>
      <c r="C27" s="25">
        <f>R_ចំំណូល!G14</f>
        <v>1191389000</v>
      </c>
      <c r="D27" s="19">
        <f t="shared" ref="D27" si="3">C27</f>
        <v>1191389000</v>
      </c>
      <c r="E27" s="15"/>
    </row>
    <row r="28" spans="1:5" ht="29.25" x14ac:dyDescent="0.9">
      <c r="A28" s="16">
        <v>3</v>
      </c>
      <c r="B28" s="11" t="s">
        <v>11</v>
      </c>
      <c r="C28" s="26">
        <f>C27-C26</f>
        <v>494849000</v>
      </c>
      <c r="D28" s="29">
        <f>C28</f>
        <v>494849000</v>
      </c>
      <c r="E28" s="15"/>
    </row>
    <row r="29" spans="1:5" ht="29.25" x14ac:dyDescent="0.9">
      <c r="A29" s="16">
        <v>4</v>
      </c>
      <c r="B29" s="11" t="s">
        <v>12</v>
      </c>
      <c r="C29" s="30">
        <f>C28/C26</f>
        <v>0.71043874005800101</v>
      </c>
      <c r="D29" s="31">
        <f>C29</f>
        <v>0.71043874005800101</v>
      </c>
      <c r="E29" s="15"/>
    </row>
    <row r="30" spans="1:5" ht="29.25" x14ac:dyDescent="0.9">
      <c r="A30" s="5"/>
      <c r="B30" s="5"/>
      <c r="C30" s="5"/>
      <c r="D30" s="14"/>
      <c r="E30" s="15"/>
    </row>
    <row r="31" spans="1:5" ht="29.25" x14ac:dyDescent="0.9">
      <c r="A31" s="27" t="s">
        <v>38</v>
      </c>
      <c r="B31" s="5"/>
      <c r="C31" s="5"/>
      <c r="D31" s="14"/>
      <c r="E31" s="15"/>
    </row>
    <row r="32" spans="1:5" ht="29.25" x14ac:dyDescent="0.9">
      <c r="A32" s="17" t="s">
        <v>8</v>
      </c>
      <c r="B32" s="17" t="s">
        <v>9</v>
      </c>
      <c r="C32" s="17" t="s">
        <v>13</v>
      </c>
      <c r="D32" s="17" t="s">
        <v>14</v>
      </c>
      <c r="E32" s="15"/>
    </row>
    <row r="33" spans="1:5" ht="29.25" x14ac:dyDescent="0.9">
      <c r="A33" s="137" t="s">
        <v>39</v>
      </c>
      <c r="B33" s="138"/>
      <c r="C33" s="138"/>
      <c r="D33" s="139"/>
      <c r="E33" s="15"/>
    </row>
    <row r="34" spans="1:5" ht="29.25" x14ac:dyDescent="0.9">
      <c r="A34" s="16">
        <v>1</v>
      </c>
      <c r="B34" s="11" t="s">
        <v>43</v>
      </c>
      <c r="C34" s="25">
        <f>R_ចំំណូល!H8</f>
        <v>400000000</v>
      </c>
      <c r="D34" s="19">
        <f>C34</f>
        <v>400000000</v>
      </c>
      <c r="E34" s="15"/>
    </row>
    <row r="35" spans="1:5" ht="29.25" x14ac:dyDescent="0.9">
      <c r="A35" s="16">
        <v>2</v>
      </c>
      <c r="B35" s="11" t="s">
        <v>10</v>
      </c>
      <c r="C35" s="25">
        <f>R_ចំំណូល!G8</f>
        <v>100000000</v>
      </c>
      <c r="D35" s="19">
        <f t="shared" ref="D35:D37" si="4">C35</f>
        <v>100000000</v>
      </c>
      <c r="E35" s="15"/>
    </row>
    <row r="36" spans="1:5" ht="29.25" x14ac:dyDescent="0.9">
      <c r="A36" s="16">
        <v>3</v>
      </c>
      <c r="B36" s="11" t="s">
        <v>11</v>
      </c>
      <c r="C36" s="26">
        <f>C35-C34</f>
        <v>-300000000</v>
      </c>
      <c r="D36" s="29">
        <f t="shared" si="4"/>
        <v>-300000000</v>
      </c>
      <c r="E36" s="15"/>
    </row>
    <row r="37" spans="1:5" ht="29.25" x14ac:dyDescent="0.9">
      <c r="A37" s="16">
        <v>4</v>
      </c>
      <c r="B37" s="11" t="s">
        <v>12</v>
      </c>
      <c r="C37" s="30">
        <f>C36/C34</f>
        <v>-0.75</v>
      </c>
      <c r="D37" s="36">
        <f t="shared" si="4"/>
        <v>-0.75</v>
      </c>
      <c r="E37" s="15"/>
    </row>
    <row r="38" spans="1:5" ht="29.25" x14ac:dyDescent="0.9">
      <c r="A38" s="137" t="s">
        <v>40</v>
      </c>
      <c r="B38" s="138"/>
      <c r="C38" s="138"/>
      <c r="D38" s="139"/>
      <c r="E38" s="15"/>
    </row>
    <row r="39" spans="1:5" ht="29.25" x14ac:dyDescent="0.9">
      <c r="A39" s="16">
        <v>1</v>
      </c>
      <c r="B39" s="11" t="s">
        <v>43</v>
      </c>
      <c r="C39" s="25">
        <f>R_ចំំណូល!H9</f>
        <v>4365556000</v>
      </c>
      <c r="D39" s="19">
        <f>C39</f>
        <v>4365556000</v>
      </c>
      <c r="E39" s="15"/>
    </row>
    <row r="40" spans="1:5" ht="29.25" x14ac:dyDescent="0.9">
      <c r="A40" s="16">
        <v>2</v>
      </c>
      <c r="B40" s="11" t="s">
        <v>10</v>
      </c>
      <c r="C40" s="25">
        <f>R_ចំំណូល!G9</f>
        <v>1091389000</v>
      </c>
      <c r="D40" s="19">
        <f>C40</f>
        <v>1091389000</v>
      </c>
      <c r="E40" s="15"/>
    </row>
    <row r="41" spans="1:5" ht="29.25" x14ac:dyDescent="0.9">
      <c r="A41" s="16">
        <v>3</v>
      </c>
      <c r="B41" s="11" t="s">
        <v>11</v>
      </c>
      <c r="C41" s="26">
        <f>C40-C39</f>
        <v>-3274167000</v>
      </c>
      <c r="D41" s="29">
        <f>C41</f>
        <v>-3274167000</v>
      </c>
      <c r="E41" s="15"/>
    </row>
    <row r="42" spans="1:5" ht="29.25" x14ac:dyDescent="0.9">
      <c r="A42" s="16">
        <v>4</v>
      </c>
      <c r="B42" s="11" t="s">
        <v>12</v>
      </c>
      <c r="C42" s="30">
        <f>C41/C39</f>
        <v>-0.75</v>
      </c>
      <c r="D42" s="31">
        <f>C42</f>
        <v>-0.75</v>
      </c>
      <c r="E42" s="15"/>
    </row>
    <row r="43" spans="1:5" ht="29.25" x14ac:dyDescent="0.9">
      <c r="A43" s="137" t="s">
        <v>41</v>
      </c>
      <c r="B43" s="138"/>
      <c r="C43" s="138"/>
      <c r="D43" s="139"/>
      <c r="E43" s="15"/>
    </row>
    <row r="44" spans="1:5" ht="29.25" x14ac:dyDescent="0.9">
      <c r="A44" s="16">
        <v>1</v>
      </c>
      <c r="B44" s="11" t="s">
        <v>43</v>
      </c>
      <c r="C44" s="25">
        <f>R_ចំំណូល!H10</f>
        <v>0</v>
      </c>
      <c r="D44" s="19">
        <f>C44</f>
        <v>0</v>
      </c>
      <c r="E44" s="15"/>
    </row>
    <row r="45" spans="1:5" ht="29.25" x14ac:dyDescent="0.9">
      <c r="A45" s="16">
        <v>2</v>
      </c>
      <c r="B45" s="11" t="s">
        <v>10</v>
      </c>
      <c r="C45" s="25">
        <f>R_ចំំណូល!G10</f>
        <v>0</v>
      </c>
      <c r="D45" s="19">
        <f>C45</f>
        <v>0</v>
      </c>
      <c r="E45" s="15"/>
    </row>
    <row r="46" spans="1:5" ht="29.25" x14ac:dyDescent="0.9">
      <c r="A46" s="16">
        <v>3</v>
      </c>
      <c r="B46" s="11" t="s">
        <v>11</v>
      </c>
      <c r="C46" s="26">
        <f>C45-C44</f>
        <v>0</v>
      </c>
      <c r="D46" s="29">
        <f>C46</f>
        <v>0</v>
      </c>
      <c r="E46" s="15"/>
    </row>
    <row r="47" spans="1:5" ht="29.25" x14ac:dyDescent="0.9">
      <c r="A47" s="16">
        <v>4</v>
      </c>
      <c r="B47" s="11" t="s">
        <v>12</v>
      </c>
      <c r="C47" s="30" t="e">
        <f>C46/C44</f>
        <v>#DIV/0!</v>
      </c>
      <c r="D47" s="31" t="e">
        <f>C47</f>
        <v>#DIV/0!</v>
      </c>
      <c r="E47" s="15"/>
    </row>
    <row r="48" spans="1:5" ht="29.25" x14ac:dyDescent="0.9">
      <c r="A48" s="137" t="s">
        <v>42</v>
      </c>
      <c r="B48" s="138"/>
      <c r="C48" s="138"/>
      <c r="D48" s="139"/>
      <c r="E48" s="15"/>
    </row>
    <row r="49" spans="1:5" ht="29.25" x14ac:dyDescent="0.9">
      <c r="A49" s="16">
        <v>1</v>
      </c>
      <c r="B49" s="11" t="s">
        <v>43</v>
      </c>
      <c r="C49" s="25">
        <f>R_ចំំណូល!H13</f>
        <v>0</v>
      </c>
      <c r="D49" s="19">
        <f>C49</f>
        <v>0</v>
      </c>
      <c r="E49" s="15"/>
    </row>
    <row r="50" spans="1:5" ht="29.25" x14ac:dyDescent="0.9">
      <c r="A50" s="16">
        <v>2</v>
      </c>
      <c r="B50" s="11" t="s">
        <v>10</v>
      </c>
      <c r="C50" s="25">
        <f>R_ចំំណូល!G13</f>
        <v>0</v>
      </c>
      <c r="D50" s="19">
        <f>C50</f>
        <v>0</v>
      </c>
      <c r="E50" s="15"/>
    </row>
    <row r="51" spans="1:5" ht="29.25" x14ac:dyDescent="0.9">
      <c r="A51" s="16">
        <v>3</v>
      </c>
      <c r="B51" s="11" t="s">
        <v>11</v>
      </c>
      <c r="C51" s="26">
        <f>C50-C49</f>
        <v>0</v>
      </c>
      <c r="D51" s="29">
        <f>C51</f>
        <v>0</v>
      </c>
      <c r="E51" s="15"/>
    </row>
    <row r="52" spans="1:5" ht="29.25" x14ac:dyDescent="0.9">
      <c r="A52" s="16">
        <v>4</v>
      </c>
      <c r="B52" s="11" t="s">
        <v>12</v>
      </c>
      <c r="C52" s="30" t="e">
        <f>C51/C49</f>
        <v>#DIV/0!</v>
      </c>
      <c r="D52" s="31" t="e">
        <f>C52</f>
        <v>#DIV/0!</v>
      </c>
      <c r="E52" s="15"/>
    </row>
    <row r="53" spans="1:5" ht="29.25" x14ac:dyDescent="0.9">
      <c r="A53" s="5"/>
      <c r="B53" s="5"/>
      <c r="C53" s="5"/>
      <c r="D53" s="14"/>
      <c r="E53" s="15"/>
    </row>
    <row r="54" spans="1:5" ht="29.25" x14ac:dyDescent="0.9">
      <c r="A54" s="27" t="s">
        <v>48</v>
      </c>
      <c r="B54" s="5"/>
      <c r="C54" s="5"/>
      <c r="D54" s="14"/>
      <c r="E54" s="15"/>
    </row>
    <row r="55" spans="1:5" ht="29.25" x14ac:dyDescent="0.9">
      <c r="A55" s="27" t="s">
        <v>49</v>
      </c>
      <c r="B55" s="5"/>
      <c r="C55" s="5"/>
      <c r="D55" s="14"/>
      <c r="E55" s="15"/>
    </row>
    <row r="56" spans="1:5" ht="29.25" x14ac:dyDescent="0.9">
      <c r="A56" s="17" t="s">
        <v>8</v>
      </c>
      <c r="B56" s="17" t="s">
        <v>9</v>
      </c>
      <c r="C56" s="17" t="s">
        <v>13</v>
      </c>
      <c r="D56" s="17" t="s">
        <v>14</v>
      </c>
      <c r="E56" s="15"/>
    </row>
    <row r="57" spans="1:5" ht="29.25" x14ac:dyDescent="0.9">
      <c r="A57" s="134" t="s">
        <v>50</v>
      </c>
      <c r="B57" s="135"/>
      <c r="C57" s="135"/>
      <c r="D57" s="136"/>
    </row>
    <row r="58" spans="1:5" ht="29.25" x14ac:dyDescent="0.9">
      <c r="A58" s="16">
        <v>1</v>
      </c>
      <c r="B58" s="11" t="s">
        <v>25</v>
      </c>
      <c r="C58" s="25">
        <f>R_ចំំណូល!C8</f>
        <v>427750093</v>
      </c>
      <c r="D58" s="19">
        <f>C58</f>
        <v>427750093</v>
      </c>
    </row>
    <row r="59" spans="1:5" ht="29.25" x14ac:dyDescent="0.9">
      <c r="A59" s="16">
        <v>2</v>
      </c>
      <c r="B59" s="11" t="s">
        <v>15</v>
      </c>
      <c r="C59" s="25">
        <f>R_ចំំណូល!D8</f>
        <v>36750000</v>
      </c>
      <c r="D59" s="19">
        <f t="shared" ref="D59:D61" si="5">C59</f>
        <v>36750000</v>
      </c>
    </row>
    <row r="60" spans="1:5" ht="29.25" x14ac:dyDescent="0.9">
      <c r="A60" s="16">
        <v>3</v>
      </c>
      <c r="B60" s="11" t="s">
        <v>11</v>
      </c>
      <c r="C60" s="26">
        <f>C59-C58</f>
        <v>-391000093</v>
      </c>
      <c r="D60" s="29">
        <f t="shared" si="5"/>
        <v>-391000093</v>
      </c>
    </row>
    <row r="61" spans="1:5" ht="29.25" x14ac:dyDescent="0.9">
      <c r="A61" s="16">
        <v>4</v>
      </c>
      <c r="B61" s="11" t="s">
        <v>12</v>
      </c>
      <c r="C61" s="30">
        <f>C60/C58</f>
        <v>-0.91408534889552906</v>
      </c>
      <c r="D61" s="36">
        <f t="shared" si="5"/>
        <v>-0.91408534889552906</v>
      </c>
    </row>
    <row r="62" spans="1:5" ht="29.25" x14ac:dyDescent="0.9">
      <c r="A62" s="134" t="s">
        <v>51</v>
      </c>
      <c r="B62" s="135"/>
      <c r="C62" s="135"/>
      <c r="D62" s="136"/>
    </row>
    <row r="63" spans="1:5" ht="29.25" x14ac:dyDescent="0.9">
      <c r="A63" s="16">
        <v>1</v>
      </c>
      <c r="B63" s="11" t="s">
        <v>15</v>
      </c>
      <c r="C63" s="25">
        <f>R_ចំំណូល!D8</f>
        <v>36750000</v>
      </c>
      <c r="D63" s="19">
        <f>C63</f>
        <v>36750000</v>
      </c>
    </row>
    <row r="64" spans="1:5" ht="29.25" x14ac:dyDescent="0.9">
      <c r="A64" s="16">
        <v>2</v>
      </c>
      <c r="B64" s="11" t="s">
        <v>16</v>
      </c>
      <c r="C64" s="25">
        <f>R_ចំំណូល!E8</f>
        <v>21000000</v>
      </c>
      <c r="D64" s="19">
        <f>C64</f>
        <v>21000000</v>
      </c>
    </row>
    <row r="65" spans="1:4" ht="29.25" x14ac:dyDescent="0.9">
      <c r="A65" s="16">
        <v>3</v>
      </c>
      <c r="B65" s="11" t="s">
        <v>11</v>
      </c>
      <c r="C65" s="26">
        <f>C64-C63</f>
        <v>-15750000</v>
      </c>
      <c r="D65" s="29">
        <f>C65</f>
        <v>-15750000</v>
      </c>
    </row>
    <row r="66" spans="1:4" ht="29.25" x14ac:dyDescent="0.9">
      <c r="A66" s="16">
        <v>4</v>
      </c>
      <c r="B66" s="11" t="s">
        <v>12</v>
      </c>
      <c r="C66" s="30">
        <f>C65/C63</f>
        <v>-0.42857142857142855</v>
      </c>
      <c r="D66" s="31">
        <f>C66</f>
        <v>-0.42857142857142855</v>
      </c>
    </row>
    <row r="67" spans="1:4" ht="29.25" x14ac:dyDescent="0.9">
      <c r="A67" s="134" t="s">
        <v>52</v>
      </c>
      <c r="B67" s="135"/>
      <c r="C67" s="135"/>
      <c r="D67" s="136"/>
    </row>
    <row r="68" spans="1:4" ht="29.25" x14ac:dyDescent="0.9">
      <c r="A68" s="16">
        <v>1</v>
      </c>
      <c r="B68" s="11" t="s">
        <v>16</v>
      </c>
      <c r="C68" s="25">
        <f>R_ចំំណូល!E8</f>
        <v>21000000</v>
      </c>
      <c r="D68" s="19">
        <f>C68</f>
        <v>21000000</v>
      </c>
    </row>
    <row r="69" spans="1:4" ht="29.25" x14ac:dyDescent="0.9">
      <c r="A69" s="16">
        <v>2</v>
      </c>
      <c r="B69" s="11" t="s">
        <v>10</v>
      </c>
      <c r="C69" s="25">
        <f>R_ចំំណូល!G8</f>
        <v>100000000</v>
      </c>
      <c r="D69" s="19">
        <f>C69</f>
        <v>100000000</v>
      </c>
    </row>
    <row r="70" spans="1:4" ht="29.25" x14ac:dyDescent="0.9">
      <c r="A70" s="16">
        <v>3</v>
      </c>
      <c r="B70" s="11" t="s">
        <v>11</v>
      </c>
      <c r="C70" s="26">
        <f>C69-C68</f>
        <v>79000000</v>
      </c>
      <c r="D70" s="29">
        <f>C70</f>
        <v>79000000</v>
      </c>
    </row>
    <row r="71" spans="1:4" ht="29.25" x14ac:dyDescent="0.9">
      <c r="A71" s="16">
        <v>4</v>
      </c>
      <c r="B71" s="11" t="s">
        <v>12</v>
      </c>
      <c r="C71" s="30">
        <f>C70/C68</f>
        <v>3.7619047619047619</v>
      </c>
      <c r="D71" s="31">
        <f>C71</f>
        <v>3.7619047619047619</v>
      </c>
    </row>
    <row r="72" spans="1:4" ht="29.25" x14ac:dyDescent="0.9">
      <c r="A72" s="27" t="s">
        <v>53</v>
      </c>
      <c r="B72" s="5"/>
      <c r="C72" s="5"/>
      <c r="D72" s="14"/>
    </row>
    <row r="73" spans="1:4" ht="29.25" x14ac:dyDescent="0.25">
      <c r="A73" s="17" t="s">
        <v>8</v>
      </c>
      <c r="B73" s="17" t="s">
        <v>9</v>
      </c>
      <c r="C73" s="17" t="s">
        <v>13</v>
      </c>
      <c r="D73" s="17" t="s">
        <v>14</v>
      </c>
    </row>
    <row r="74" spans="1:4" ht="29.25" x14ac:dyDescent="0.9">
      <c r="A74" s="134" t="s">
        <v>54</v>
      </c>
      <c r="B74" s="135"/>
      <c r="C74" s="135"/>
      <c r="D74" s="136"/>
    </row>
    <row r="75" spans="1:4" ht="29.25" x14ac:dyDescent="0.9">
      <c r="A75" s="16">
        <v>1</v>
      </c>
      <c r="B75" s="11" t="s">
        <v>25</v>
      </c>
      <c r="C75" s="25">
        <f>R_ចំំណូល!C9</f>
        <v>83520000</v>
      </c>
      <c r="D75" s="19">
        <f>C75</f>
        <v>83520000</v>
      </c>
    </row>
    <row r="76" spans="1:4" ht="29.25" x14ac:dyDescent="0.9">
      <c r="A76" s="16">
        <v>2</v>
      </c>
      <c r="B76" s="11" t="s">
        <v>15</v>
      </c>
      <c r="C76" s="25">
        <f>R_ចំំណូល!D9</f>
        <v>277740000</v>
      </c>
      <c r="D76" s="19">
        <f t="shared" ref="D76:D78" si="6">C76</f>
        <v>277740000</v>
      </c>
    </row>
    <row r="77" spans="1:4" ht="29.25" x14ac:dyDescent="0.9">
      <c r="A77" s="16">
        <v>3</v>
      </c>
      <c r="B77" s="11" t="s">
        <v>11</v>
      </c>
      <c r="C77" s="26">
        <f>C76-C75</f>
        <v>194220000</v>
      </c>
      <c r="D77" s="29">
        <f t="shared" si="6"/>
        <v>194220000</v>
      </c>
    </row>
    <row r="78" spans="1:4" ht="29.25" x14ac:dyDescent="0.9">
      <c r="A78" s="16">
        <v>4</v>
      </c>
      <c r="B78" s="11" t="s">
        <v>12</v>
      </c>
      <c r="C78" s="30">
        <f>C77/C75</f>
        <v>2.3254310344827585</v>
      </c>
      <c r="D78" s="36">
        <f t="shared" si="6"/>
        <v>2.3254310344827585</v>
      </c>
    </row>
    <row r="79" spans="1:4" ht="29.25" x14ac:dyDescent="0.9">
      <c r="A79" s="134" t="s">
        <v>55</v>
      </c>
      <c r="B79" s="135"/>
      <c r="C79" s="135"/>
      <c r="D79" s="136"/>
    </row>
    <row r="80" spans="1:4" ht="29.25" x14ac:dyDescent="0.9">
      <c r="A80" s="16">
        <v>1</v>
      </c>
      <c r="B80" s="11" t="s">
        <v>15</v>
      </c>
      <c r="C80" s="25">
        <f>R_ចំំណូល!D9</f>
        <v>277740000</v>
      </c>
      <c r="D80" s="19">
        <f>C80</f>
        <v>277740000</v>
      </c>
    </row>
    <row r="81" spans="1:4" ht="29.25" x14ac:dyDescent="0.9">
      <c r="A81" s="16">
        <v>2</v>
      </c>
      <c r="B81" s="11" t="s">
        <v>16</v>
      </c>
      <c r="C81" s="25">
        <f>R_ចំំណូល!E9</f>
        <v>427400000</v>
      </c>
      <c r="D81" s="19">
        <f>C81</f>
        <v>427400000</v>
      </c>
    </row>
    <row r="82" spans="1:4" ht="29.25" x14ac:dyDescent="0.9">
      <c r="A82" s="16">
        <v>3</v>
      </c>
      <c r="B82" s="11" t="s">
        <v>11</v>
      </c>
      <c r="C82" s="26">
        <f>C81-C80</f>
        <v>149660000</v>
      </c>
      <c r="D82" s="29">
        <f>C82</f>
        <v>149660000</v>
      </c>
    </row>
    <row r="83" spans="1:4" ht="29.25" x14ac:dyDescent="0.9">
      <c r="A83" s="16">
        <v>4</v>
      </c>
      <c r="B83" s="11" t="s">
        <v>12</v>
      </c>
      <c r="C83" s="30">
        <f>C82/C80</f>
        <v>0.53884928350255634</v>
      </c>
      <c r="D83" s="31">
        <f>C83</f>
        <v>0.53884928350255634</v>
      </c>
    </row>
    <row r="84" spans="1:4" ht="29.25" x14ac:dyDescent="0.9">
      <c r="A84" s="134" t="s">
        <v>56</v>
      </c>
      <c r="B84" s="135"/>
      <c r="C84" s="135"/>
      <c r="D84" s="136"/>
    </row>
    <row r="85" spans="1:4" ht="29.25" x14ac:dyDescent="0.9">
      <c r="A85" s="16">
        <v>1</v>
      </c>
      <c r="B85" s="11" t="s">
        <v>16</v>
      </c>
      <c r="C85" s="25">
        <f>R_ចំំណូល!E9</f>
        <v>427400000</v>
      </c>
      <c r="D85" s="19">
        <f>C85</f>
        <v>427400000</v>
      </c>
    </row>
    <row r="86" spans="1:4" ht="29.25" x14ac:dyDescent="0.9">
      <c r="A86" s="16">
        <v>2</v>
      </c>
      <c r="B86" s="11" t="s">
        <v>10</v>
      </c>
      <c r="C86" s="25">
        <f>R_ចំំណូល!G9</f>
        <v>1091389000</v>
      </c>
      <c r="D86" s="19">
        <f>C86</f>
        <v>1091389000</v>
      </c>
    </row>
    <row r="87" spans="1:4" ht="29.25" x14ac:dyDescent="0.9">
      <c r="A87" s="16">
        <v>3</v>
      </c>
      <c r="B87" s="11" t="s">
        <v>11</v>
      </c>
      <c r="C87" s="26">
        <f>C86-C85</f>
        <v>663989000</v>
      </c>
      <c r="D87" s="29">
        <f>C87</f>
        <v>663989000</v>
      </c>
    </row>
    <row r="88" spans="1:4" ht="29.25" x14ac:dyDescent="0.9">
      <c r="A88" s="16">
        <v>4</v>
      </c>
      <c r="B88" s="11" t="s">
        <v>12</v>
      </c>
      <c r="C88" s="30">
        <f>C87/C85</f>
        <v>1.5535540477304632</v>
      </c>
      <c r="D88" s="31">
        <f>C88</f>
        <v>1.5535540477304632</v>
      </c>
    </row>
    <row r="89" spans="1:4" ht="29.25" x14ac:dyDescent="0.9">
      <c r="A89" s="27" t="s">
        <v>57</v>
      </c>
      <c r="B89" s="5"/>
      <c r="C89" s="5"/>
      <c r="D89" s="14"/>
    </row>
    <row r="90" spans="1:4" ht="29.25" x14ac:dyDescent="0.25">
      <c r="A90" s="17" t="s">
        <v>8</v>
      </c>
      <c r="B90" s="17" t="s">
        <v>9</v>
      </c>
      <c r="C90" s="17" t="s">
        <v>13</v>
      </c>
      <c r="D90" s="17" t="s">
        <v>14</v>
      </c>
    </row>
    <row r="91" spans="1:4" ht="29.25" x14ac:dyDescent="0.9">
      <c r="A91" s="134" t="s">
        <v>58</v>
      </c>
      <c r="B91" s="135"/>
      <c r="C91" s="135"/>
      <c r="D91" s="136"/>
    </row>
    <row r="92" spans="1:4" ht="29.25" x14ac:dyDescent="0.9">
      <c r="A92" s="16">
        <v>1</v>
      </c>
      <c r="B92" s="11" t="s">
        <v>25</v>
      </c>
      <c r="C92" s="25">
        <f>R_ចំំណូល!C10</f>
        <v>123000000</v>
      </c>
      <c r="D92" s="19">
        <f>C92</f>
        <v>123000000</v>
      </c>
    </row>
    <row r="93" spans="1:4" ht="29.25" x14ac:dyDescent="0.9">
      <c r="A93" s="16">
        <v>2</v>
      </c>
      <c r="B93" s="11" t="s">
        <v>15</v>
      </c>
      <c r="C93" s="25">
        <f>R_ចំំណូល!D10</f>
        <v>133200000</v>
      </c>
      <c r="D93" s="19">
        <f t="shared" ref="D93:D95" si="7">C93</f>
        <v>133200000</v>
      </c>
    </row>
    <row r="94" spans="1:4" ht="29.25" x14ac:dyDescent="0.9">
      <c r="A94" s="16">
        <v>3</v>
      </c>
      <c r="B94" s="11" t="s">
        <v>11</v>
      </c>
      <c r="C94" s="26">
        <f>C93-C92</f>
        <v>10200000</v>
      </c>
      <c r="D94" s="29">
        <f t="shared" si="7"/>
        <v>10200000</v>
      </c>
    </row>
    <row r="95" spans="1:4" ht="29.25" x14ac:dyDescent="0.9">
      <c r="A95" s="16">
        <v>4</v>
      </c>
      <c r="B95" s="11" t="s">
        <v>12</v>
      </c>
      <c r="C95" s="30">
        <f>C94/C92</f>
        <v>8.2926829268292687E-2</v>
      </c>
      <c r="D95" s="36">
        <f t="shared" si="7"/>
        <v>8.2926829268292687E-2</v>
      </c>
    </row>
    <row r="96" spans="1:4" ht="29.25" x14ac:dyDescent="0.9">
      <c r="A96" s="134" t="s">
        <v>59</v>
      </c>
      <c r="B96" s="135"/>
      <c r="C96" s="135"/>
      <c r="D96" s="136"/>
    </row>
    <row r="97" spans="1:4" ht="29.25" x14ac:dyDescent="0.9">
      <c r="A97" s="16">
        <v>1</v>
      </c>
      <c r="B97" s="11" t="s">
        <v>15</v>
      </c>
      <c r="C97" s="25">
        <f>R_ចំំណូល!D10</f>
        <v>133200000</v>
      </c>
      <c r="D97" s="19">
        <f>C97</f>
        <v>133200000</v>
      </c>
    </row>
    <row r="98" spans="1:4" ht="29.25" x14ac:dyDescent="0.9">
      <c r="A98" s="16">
        <v>2</v>
      </c>
      <c r="B98" s="11" t="s">
        <v>16</v>
      </c>
      <c r="C98" s="25">
        <f>R_ចំំណូល!E10</f>
        <v>240400000</v>
      </c>
      <c r="D98" s="19">
        <f>C98</f>
        <v>240400000</v>
      </c>
    </row>
    <row r="99" spans="1:4" ht="29.25" x14ac:dyDescent="0.9">
      <c r="A99" s="16">
        <v>3</v>
      </c>
      <c r="B99" s="11" t="s">
        <v>11</v>
      </c>
      <c r="C99" s="26">
        <f>C98-C97</f>
        <v>107200000</v>
      </c>
      <c r="D99" s="29">
        <f>C99</f>
        <v>107200000</v>
      </c>
    </row>
    <row r="100" spans="1:4" ht="29.25" x14ac:dyDescent="0.9">
      <c r="A100" s="16">
        <v>4</v>
      </c>
      <c r="B100" s="11" t="s">
        <v>12</v>
      </c>
      <c r="C100" s="30">
        <f>C99/C97</f>
        <v>0.80480480480480476</v>
      </c>
      <c r="D100" s="31">
        <f>C100</f>
        <v>0.80480480480480476</v>
      </c>
    </row>
    <row r="101" spans="1:4" ht="29.25" x14ac:dyDescent="0.9">
      <c r="A101" s="134" t="s">
        <v>60</v>
      </c>
      <c r="B101" s="135"/>
      <c r="C101" s="135"/>
      <c r="D101" s="136"/>
    </row>
    <row r="102" spans="1:4" ht="29.25" x14ac:dyDescent="0.9">
      <c r="A102" s="16">
        <v>1</v>
      </c>
      <c r="B102" s="11" t="s">
        <v>16</v>
      </c>
      <c r="C102" s="25">
        <f>R_ចំំណូល!E10</f>
        <v>240400000</v>
      </c>
      <c r="D102" s="19">
        <f>C102</f>
        <v>240400000</v>
      </c>
    </row>
    <row r="103" spans="1:4" ht="29.25" x14ac:dyDescent="0.9">
      <c r="A103" s="16">
        <v>2</v>
      </c>
      <c r="B103" s="11" t="s">
        <v>10</v>
      </c>
      <c r="C103" s="25">
        <f>R_ចំំណូល!G10</f>
        <v>0</v>
      </c>
      <c r="D103" s="19">
        <f>C103</f>
        <v>0</v>
      </c>
    </row>
    <row r="104" spans="1:4" ht="29.25" x14ac:dyDescent="0.9">
      <c r="A104" s="16">
        <v>3</v>
      </c>
      <c r="B104" s="11" t="s">
        <v>11</v>
      </c>
      <c r="C104" s="26">
        <f>C103-C102</f>
        <v>-240400000</v>
      </c>
      <c r="D104" s="29">
        <f>C104</f>
        <v>-240400000</v>
      </c>
    </row>
    <row r="105" spans="1:4" ht="29.25" x14ac:dyDescent="0.9">
      <c r="A105" s="16">
        <v>4</v>
      </c>
      <c r="B105" s="11" t="s">
        <v>12</v>
      </c>
      <c r="C105" s="30">
        <f>C104/C102</f>
        <v>-1</v>
      </c>
      <c r="D105" s="31">
        <f>C105</f>
        <v>-1</v>
      </c>
    </row>
  </sheetData>
  <mergeCells count="13">
    <mergeCell ref="A96:D96"/>
    <mergeCell ref="A101:D101"/>
    <mergeCell ref="A67:D67"/>
    <mergeCell ref="A74:D74"/>
    <mergeCell ref="A79:D79"/>
    <mergeCell ref="A84:D84"/>
    <mergeCell ref="A91:D91"/>
    <mergeCell ref="A62:D62"/>
    <mergeCell ref="A33:D33"/>
    <mergeCell ref="A38:D38"/>
    <mergeCell ref="A43:D43"/>
    <mergeCell ref="A48:D48"/>
    <mergeCell ref="A57:D57"/>
  </mergeCells>
  <pageMargins left="0.7" right="0.7" top="0.75" bottom="0.75" header="0.3" footer="0.3"/>
  <pageSetup scale="87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4331F-2FAE-4E1E-AC1D-B619BBABD701}">
  <dimension ref="A1:E79"/>
  <sheetViews>
    <sheetView view="pageBreakPreview" topLeftCell="A42" zoomScaleNormal="100" zoomScaleSheetLayoutView="100" workbookViewId="0">
      <selection activeCell="D50" sqref="D50"/>
    </sheetView>
  </sheetViews>
  <sheetFormatPr defaultRowHeight="15" x14ac:dyDescent="0.25"/>
  <cols>
    <col min="2" max="2" width="44.42578125" customWidth="1"/>
    <col min="3" max="3" width="22.42578125" customWidth="1"/>
    <col min="4" max="4" width="25.7109375" style="2" customWidth="1"/>
    <col min="5" max="5" width="9.140625" style="1"/>
  </cols>
  <sheetData>
    <row r="1" spans="1:5" ht="52.5" customHeight="1" x14ac:dyDescent="1.65">
      <c r="A1" s="35" t="s">
        <v>29</v>
      </c>
      <c r="B1" s="22"/>
      <c r="C1" s="22"/>
      <c r="D1" s="23"/>
    </row>
    <row r="2" spans="1:5" ht="25.5" customHeight="1" x14ac:dyDescent="0.9">
      <c r="A2" s="6" t="s">
        <v>33</v>
      </c>
      <c r="B2" s="6"/>
      <c r="C2" s="6"/>
      <c r="D2" s="24"/>
    </row>
    <row r="3" spans="1:5" ht="29.25" x14ac:dyDescent="0.9">
      <c r="A3" s="27" t="s">
        <v>21</v>
      </c>
      <c r="B3" s="5"/>
      <c r="C3" s="5"/>
      <c r="D3" s="14"/>
      <c r="E3" s="15"/>
    </row>
    <row r="4" spans="1:5" ht="29.25" x14ac:dyDescent="0.9">
      <c r="A4" s="17" t="s">
        <v>8</v>
      </c>
      <c r="B4" s="17" t="s">
        <v>9</v>
      </c>
      <c r="C4" s="17" t="s">
        <v>13</v>
      </c>
      <c r="D4" s="17" t="s">
        <v>14</v>
      </c>
      <c r="E4" s="15"/>
    </row>
    <row r="5" spans="1:5" ht="29.25" x14ac:dyDescent="0.9">
      <c r="A5" s="16">
        <v>1</v>
      </c>
      <c r="B5" s="11" t="s">
        <v>5</v>
      </c>
      <c r="C5" s="25" t="e">
        <f>#REF!</f>
        <v>#REF!</v>
      </c>
      <c r="D5" s="19" t="e">
        <f>C5</f>
        <v>#REF!</v>
      </c>
      <c r="E5" s="15"/>
    </row>
    <row r="6" spans="1:5" ht="29.25" x14ac:dyDescent="0.9">
      <c r="A6" s="16">
        <v>2</v>
      </c>
      <c r="B6" s="11" t="s">
        <v>10</v>
      </c>
      <c r="C6" s="25" t="e">
        <f>#REF!</f>
        <v>#REF!</v>
      </c>
      <c r="D6" s="19" t="e">
        <f t="shared" ref="D6" si="0">C6</f>
        <v>#REF!</v>
      </c>
      <c r="E6" s="15"/>
    </row>
    <row r="7" spans="1:5" ht="29.25" x14ac:dyDescent="0.9">
      <c r="A7" s="16">
        <v>3</v>
      </c>
      <c r="B7" s="11" t="s">
        <v>11</v>
      </c>
      <c r="C7" s="25" t="e">
        <f>C6-C5</f>
        <v>#REF!</v>
      </c>
      <c r="D7" s="19" t="e">
        <f>C7</f>
        <v>#REF!</v>
      </c>
      <c r="E7" s="15"/>
    </row>
    <row r="8" spans="1:5" ht="29.25" x14ac:dyDescent="0.9">
      <c r="A8" s="16">
        <v>4</v>
      </c>
      <c r="B8" s="11" t="s">
        <v>12</v>
      </c>
      <c r="C8" s="18" t="e">
        <f>C7/C5</f>
        <v>#REF!</v>
      </c>
      <c r="D8" s="20" t="e">
        <f>C8</f>
        <v>#REF!</v>
      </c>
      <c r="E8" s="15"/>
    </row>
    <row r="9" spans="1:5" ht="29.25" x14ac:dyDescent="0.9">
      <c r="A9" s="4"/>
      <c r="B9" s="5"/>
      <c r="C9" s="5"/>
      <c r="D9" s="14"/>
      <c r="E9" s="15"/>
    </row>
    <row r="10" spans="1:5" ht="4.5" customHeight="1" x14ac:dyDescent="0.9">
      <c r="A10" s="4"/>
      <c r="B10" s="5"/>
      <c r="C10" s="5"/>
      <c r="D10" s="14"/>
      <c r="E10" s="15"/>
    </row>
    <row r="11" spans="1:5" ht="29.25" x14ac:dyDescent="0.9">
      <c r="A11" s="27" t="s">
        <v>22</v>
      </c>
      <c r="B11" s="5"/>
      <c r="C11" s="5"/>
      <c r="D11" s="14"/>
      <c r="E11" s="15"/>
    </row>
    <row r="12" spans="1:5" ht="29.25" x14ac:dyDescent="0.9">
      <c r="A12" s="17" t="s">
        <v>8</v>
      </c>
      <c r="B12" s="17" t="s">
        <v>9</v>
      </c>
      <c r="C12" s="17" t="s">
        <v>13</v>
      </c>
      <c r="D12" s="17" t="s">
        <v>14</v>
      </c>
      <c r="E12" s="15"/>
    </row>
    <row r="13" spans="1:5" ht="29.25" x14ac:dyDescent="0.9">
      <c r="A13" s="16">
        <v>1</v>
      </c>
      <c r="B13" s="11" t="s">
        <v>34</v>
      </c>
      <c r="C13" s="25" t="e">
        <f>#REF!</f>
        <v>#REF!</v>
      </c>
      <c r="D13" s="19" t="e">
        <f>C13</f>
        <v>#REF!</v>
      </c>
      <c r="E13" s="15"/>
    </row>
    <row r="14" spans="1:5" ht="29.25" x14ac:dyDescent="0.9">
      <c r="A14" s="16">
        <v>2</v>
      </c>
      <c r="B14" s="11" t="s">
        <v>35</v>
      </c>
      <c r="C14" s="25" t="e">
        <f>#REF!</f>
        <v>#REF!</v>
      </c>
      <c r="D14" s="19" t="e">
        <f t="shared" ref="D14" si="1">C14</f>
        <v>#REF!</v>
      </c>
      <c r="E14" s="15"/>
    </row>
    <row r="15" spans="1:5" ht="29.25" x14ac:dyDescent="0.9">
      <c r="A15" s="16">
        <v>3</v>
      </c>
      <c r="B15" s="11" t="s">
        <v>11</v>
      </c>
      <c r="C15" s="25" t="e">
        <f>C14-C13</f>
        <v>#REF!</v>
      </c>
      <c r="D15" s="19" t="e">
        <f>C15</f>
        <v>#REF!</v>
      </c>
      <c r="E15" s="15"/>
    </row>
    <row r="16" spans="1:5" ht="29.25" x14ac:dyDescent="0.9">
      <c r="A16" s="16">
        <v>4</v>
      </c>
      <c r="B16" s="11" t="s">
        <v>12</v>
      </c>
      <c r="C16" s="18" t="e">
        <f>C15/C13</f>
        <v>#REF!</v>
      </c>
      <c r="D16" s="20" t="e">
        <f>C16</f>
        <v>#REF!</v>
      </c>
      <c r="E16" s="15"/>
    </row>
    <row r="17" spans="1:5" ht="14.25" customHeight="1" x14ac:dyDescent="0.9">
      <c r="A17" s="4"/>
      <c r="B17" s="5"/>
      <c r="C17" s="5"/>
      <c r="D17" s="14"/>
      <c r="E17" s="15"/>
    </row>
    <row r="18" spans="1:5" ht="29.25" x14ac:dyDescent="0.9">
      <c r="A18" s="27" t="s">
        <v>23</v>
      </c>
      <c r="B18" s="5"/>
      <c r="C18" s="5"/>
      <c r="D18" s="14"/>
      <c r="E18" s="15"/>
    </row>
    <row r="19" spans="1:5" ht="29.25" x14ac:dyDescent="0.9">
      <c r="A19" s="17" t="s">
        <v>8</v>
      </c>
      <c r="B19" s="17" t="s">
        <v>9</v>
      </c>
      <c r="C19" s="17" t="s">
        <v>13</v>
      </c>
      <c r="D19" s="17" t="s">
        <v>14</v>
      </c>
      <c r="E19" s="15"/>
    </row>
    <row r="20" spans="1:5" ht="29.25" x14ac:dyDescent="0.9">
      <c r="A20" s="16">
        <v>1</v>
      </c>
      <c r="B20" s="11" t="s">
        <v>35</v>
      </c>
      <c r="C20" s="25" t="e">
        <f>#REF!</f>
        <v>#REF!</v>
      </c>
      <c r="D20" s="19" t="e">
        <f>C20</f>
        <v>#REF!</v>
      </c>
      <c r="E20" s="15"/>
    </row>
    <row r="21" spans="1:5" ht="29.25" x14ac:dyDescent="0.9">
      <c r="A21" s="16">
        <v>2</v>
      </c>
      <c r="B21" s="11" t="s">
        <v>36</v>
      </c>
      <c r="C21" s="25" t="e">
        <f>#REF!</f>
        <v>#REF!</v>
      </c>
      <c r="D21" s="19" t="e">
        <f t="shared" ref="D21" si="2">C21</f>
        <v>#REF!</v>
      </c>
      <c r="E21" s="15"/>
    </row>
    <row r="22" spans="1:5" ht="29.25" x14ac:dyDescent="0.9">
      <c r="A22" s="16">
        <v>3</v>
      </c>
      <c r="B22" s="11" t="s">
        <v>11</v>
      </c>
      <c r="C22" s="25" t="e">
        <f>C21-C20</f>
        <v>#REF!</v>
      </c>
      <c r="D22" s="19" t="e">
        <f>C22</f>
        <v>#REF!</v>
      </c>
      <c r="E22" s="15"/>
    </row>
    <row r="23" spans="1:5" ht="29.25" x14ac:dyDescent="0.9">
      <c r="A23" s="16">
        <v>4</v>
      </c>
      <c r="B23" s="11" t="s">
        <v>12</v>
      </c>
      <c r="C23" s="18" t="e">
        <f>C22/C20</f>
        <v>#REF!</v>
      </c>
      <c r="D23" s="20" t="e">
        <f>C23</f>
        <v>#REF!</v>
      </c>
      <c r="E23" s="15"/>
    </row>
    <row r="24" spans="1:5" ht="10.5" customHeight="1" x14ac:dyDescent="0.9">
      <c r="A24" s="4"/>
      <c r="B24" s="5"/>
      <c r="C24" s="5"/>
      <c r="D24" s="14"/>
      <c r="E24" s="15"/>
    </row>
    <row r="25" spans="1:5" ht="29.25" x14ac:dyDescent="0.9">
      <c r="A25" s="27" t="s">
        <v>24</v>
      </c>
      <c r="B25" s="5"/>
      <c r="C25" s="5"/>
      <c r="D25" s="14"/>
      <c r="E25" s="15"/>
    </row>
    <row r="26" spans="1:5" ht="29.25" x14ac:dyDescent="0.9">
      <c r="A26" s="17" t="s">
        <v>8</v>
      </c>
      <c r="B26" s="17" t="s">
        <v>9</v>
      </c>
      <c r="C26" s="17" t="s">
        <v>13</v>
      </c>
      <c r="D26" s="17" t="s">
        <v>14</v>
      </c>
      <c r="E26" s="15"/>
    </row>
    <row r="27" spans="1:5" ht="29.25" x14ac:dyDescent="0.9">
      <c r="A27" s="16">
        <v>1</v>
      </c>
      <c r="B27" s="11" t="s">
        <v>36</v>
      </c>
      <c r="C27" s="25" t="e">
        <f>#REF!</f>
        <v>#REF!</v>
      </c>
      <c r="D27" s="19" t="e">
        <f>C27</f>
        <v>#REF!</v>
      </c>
      <c r="E27" s="15"/>
    </row>
    <row r="28" spans="1:5" ht="29.25" x14ac:dyDescent="0.9">
      <c r="A28" s="16">
        <v>2</v>
      </c>
      <c r="B28" s="11" t="s">
        <v>37</v>
      </c>
      <c r="C28" s="25" t="e">
        <f>#REF!</f>
        <v>#REF!</v>
      </c>
      <c r="D28" s="19" t="e">
        <f t="shared" ref="D28" si="3">C28</f>
        <v>#REF!</v>
      </c>
      <c r="E28" s="15"/>
    </row>
    <row r="29" spans="1:5" ht="29.25" x14ac:dyDescent="0.9">
      <c r="A29" s="16">
        <v>3</v>
      </c>
      <c r="B29" s="11" t="s">
        <v>11</v>
      </c>
      <c r="C29" s="25" t="e">
        <f>C28-C27</f>
        <v>#REF!</v>
      </c>
      <c r="D29" s="19" t="e">
        <f>C29</f>
        <v>#REF!</v>
      </c>
      <c r="E29" s="15"/>
    </row>
    <row r="30" spans="1:5" ht="29.25" x14ac:dyDescent="0.9">
      <c r="A30" s="16">
        <v>4</v>
      </c>
      <c r="B30" s="11" t="s">
        <v>12</v>
      </c>
      <c r="C30" s="18" t="e">
        <f>C29/C27</f>
        <v>#REF!</v>
      </c>
      <c r="D30" s="20" t="e">
        <f>C30</f>
        <v>#REF!</v>
      </c>
      <c r="E30" s="15"/>
    </row>
    <row r="31" spans="1:5" ht="29.25" x14ac:dyDescent="0.9">
      <c r="A31" s="5"/>
      <c r="B31" s="5"/>
      <c r="C31" s="5"/>
      <c r="D31" s="14"/>
      <c r="E31" s="15"/>
    </row>
    <row r="32" spans="1:5" ht="29.25" x14ac:dyDescent="0.9">
      <c r="A32" s="27" t="s">
        <v>44</v>
      </c>
      <c r="B32" s="5"/>
      <c r="C32" s="5"/>
      <c r="D32" s="14"/>
      <c r="E32" s="15"/>
    </row>
    <row r="33" spans="1:5" ht="29.25" x14ac:dyDescent="0.9">
      <c r="A33" s="17" t="s">
        <v>8</v>
      </c>
      <c r="B33" s="17" t="s">
        <v>9</v>
      </c>
      <c r="C33" s="17" t="s">
        <v>13</v>
      </c>
      <c r="D33" s="17" t="s">
        <v>14</v>
      </c>
      <c r="E33" s="15"/>
    </row>
    <row r="34" spans="1:5" ht="29.25" x14ac:dyDescent="0.9">
      <c r="A34" s="137" t="s">
        <v>45</v>
      </c>
      <c r="B34" s="138"/>
      <c r="C34" s="138"/>
      <c r="D34" s="139"/>
      <c r="E34" s="15"/>
    </row>
    <row r="35" spans="1:5" ht="29.25" x14ac:dyDescent="0.9">
      <c r="A35" s="16">
        <v>1</v>
      </c>
      <c r="B35" s="11" t="s">
        <v>47</v>
      </c>
      <c r="C35" s="25" t="e">
        <f>#REF!</f>
        <v>#REF!</v>
      </c>
      <c r="D35" s="19" t="e">
        <f>C35</f>
        <v>#REF!</v>
      </c>
      <c r="E35" s="15"/>
    </row>
    <row r="36" spans="1:5" ht="29.25" x14ac:dyDescent="0.9">
      <c r="A36" s="16">
        <v>2</v>
      </c>
      <c r="B36" s="11" t="s">
        <v>37</v>
      </c>
      <c r="C36" s="25" t="e">
        <f>#REF!</f>
        <v>#REF!</v>
      </c>
      <c r="D36" s="19" t="e">
        <f>C36</f>
        <v>#REF!</v>
      </c>
      <c r="E36" s="15"/>
    </row>
    <row r="37" spans="1:5" ht="29.25" x14ac:dyDescent="0.9">
      <c r="A37" s="16">
        <v>3</v>
      </c>
      <c r="B37" s="11" t="s">
        <v>11</v>
      </c>
      <c r="C37" s="25" t="e">
        <f>C36-C35</f>
        <v>#REF!</v>
      </c>
      <c r="D37" s="19" t="e">
        <f>C37</f>
        <v>#REF!</v>
      </c>
      <c r="E37" s="15"/>
    </row>
    <row r="38" spans="1:5" ht="29.25" x14ac:dyDescent="0.9">
      <c r="A38" s="16">
        <v>4</v>
      </c>
      <c r="B38" s="11" t="s">
        <v>12</v>
      </c>
      <c r="C38" s="18" t="e">
        <f>C37/C35</f>
        <v>#REF!</v>
      </c>
      <c r="D38" s="20" t="e">
        <f>C38</f>
        <v>#REF!</v>
      </c>
      <c r="E38" s="15"/>
    </row>
    <row r="39" spans="1:5" ht="29.25" x14ac:dyDescent="0.9">
      <c r="A39" s="137" t="s">
        <v>46</v>
      </c>
      <c r="B39" s="138"/>
      <c r="C39" s="138"/>
      <c r="D39" s="139"/>
      <c r="E39" s="15"/>
    </row>
    <row r="40" spans="1:5" ht="29.25" x14ac:dyDescent="0.9">
      <c r="A40" s="16">
        <v>1</v>
      </c>
      <c r="B40" s="11" t="s">
        <v>47</v>
      </c>
      <c r="C40" s="25" t="e">
        <f>#REF!</f>
        <v>#REF!</v>
      </c>
      <c r="D40" s="19" t="e">
        <f>C40</f>
        <v>#REF!</v>
      </c>
      <c r="E40" s="15"/>
    </row>
    <row r="41" spans="1:5" ht="29.25" x14ac:dyDescent="0.9">
      <c r="A41" s="16">
        <v>2</v>
      </c>
      <c r="B41" s="11" t="s">
        <v>37</v>
      </c>
      <c r="C41" s="25" t="e">
        <f>#REF!</f>
        <v>#REF!</v>
      </c>
      <c r="D41" s="19" t="e">
        <f>C41</f>
        <v>#REF!</v>
      </c>
      <c r="E41" s="15"/>
    </row>
    <row r="42" spans="1:5" ht="29.25" x14ac:dyDescent="0.9">
      <c r="A42" s="16">
        <v>3</v>
      </c>
      <c r="B42" s="11" t="s">
        <v>11</v>
      </c>
      <c r="C42" s="25" t="e">
        <f>C41-C40</f>
        <v>#REF!</v>
      </c>
      <c r="D42" s="19" t="e">
        <f>C42</f>
        <v>#REF!</v>
      </c>
      <c r="E42" s="15"/>
    </row>
    <row r="43" spans="1:5" ht="29.25" x14ac:dyDescent="0.9">
      <c r="A43" s="16">
        <v>4</v>
      </c>
      <c r="B43" s="11" t="s">
        <v>12</v>
      </c>
      <c r="C43" s="18" t="e">
        <f>C42/C40</f>
        <v>#REF!</v>
      </c>
      <c r="D43" s="20" t="e">
        <f>C43</f>
        <v>#REF!</v>
      </c>
      <c r="E43" s="15"/>
    </row>
    <row r="44" spans="1:5" ht="29.25" x14ac:dyDescent="0.9">
      <c r="A44" s="5"/>
      <c r="B44" s="5"/>
      <c r="C44" s="5"/>
      <c r="D44" s="14"/>
      <c r="E44" s="15"/>
    </row>
    <row r="45" spans="1:5" ht="29.25" x14ac:dyDescent="0.9">
      <c r="A45" s="27" t="s">
        <v>48</v>
      </c>
      <c r="B45" s="5"/>
      <c r="C45" s="5"/>
      <c r="D45" s="14"/>
      <c r="E45" s="15"/>
    </row>
    <row r="46" spans="1:5" ht="29.25" x14ac:dyDescent="0.9">
      <c r="A46" s="27" t="s">
        <v>61</v>
      </c>
      <c r="B46" s="5"/>
      <c r="C46" s="5"/>
      <c r="D46" s="14"/>
      <c r="E46" s="15"/>
    </row>
    <row r="47" spans="1:5" ht="29.25" x14ac:dyDescent="0.9">
      <c r="A47" s="17" t="s">
        <v>8</v>
      </c>
      <c r="B47" s="17" t="s">
        <v>9</v>
      </c>
      <c r="C47" s="17" t="s">
        <v>13</v>
      </c>
      <c r="D47" s="17" t="s">
        <v>14</v>
      </c>
      <c r="E47" s="15"/>
    </row>
    <row r="48" spans="1:5" ht="29.25" x14ac:dyDescent="0.9">
      <c r="A48" s="134" t="s">
        <v>62</v>
      </c>
      <c r="B48" s="135"/>
      <c r="C48" s="135"/>
      <c r="D48" s="136"/>
      <c r="E48" s="15"/>
    </row>
    <row r="49" spans="1:5" ht="29.25" x14ac:dyDescent="0.9">
      <c r="A49" s="16">
        <v>1</v>
      </c>
      <c r="B49" s="11" t="s">
        <v>34</v>
      </c>
      <c r="C49" s="25" t="e">
        <f>#REF!</f>
        <v>#REF!</v>
      </c>
      <c r="D49" s="19" t="e">
        <f>C49</f>
        <v>#REF!</v>
      </c>
      <c r="E49" s="15"/>
    </row>
    <row r="50" spans="1:5" ht="29.25" x14ac:dyDescent="0.9">
      <c r="A50" s="16">
        <v>2</v>
      </c>
      <c r="B50" s="11" t="s">
        <v>35</v>
      </c>
      <c r="C50" s="25" t="e">
        <f>#REF!</f>
        <v>#REF!</v>
      </c>
      <c r="D50" s="19" t="e">
        <f t="shared" ref="D50:D52" si="4">C50</f>
        <v>#REF!</v>
      </c>
      <c r="E50" s="15"/>
    </row>
    <row r="51" spans="1:5" ht="29.25" x14ac:dyDescent="0.9">
      <c r="A51" s="16">
        <v>3</v>
      </c>
      <c r="B51" s="11" t="s">
        <v>11</v>
      </c>
      <c r="C51" s="26" t="e">
        <f>C50-C49</f>
        <v>#REF!</v>
      </c>
      <c r="D51" s="29" t="e">
        <f t="shared" si="4"/>
        <v>#REF!</v>
      </c>
      <c r="E51" s="15"/>
    </row>
    <row r="52" spans="1:5" ht="29.25" x14ac:dyDescent="0.9">
      <c r="A52" s="16">
        <v>4</v>
      </c>
      <c r="B52" s="11" t="s">
        <v>12</v>
      </c>
      <c r="C52" s="30" t="e">
        <f>C51/C49</f>
        <v>#REF!</v>
      </c>
      <c r="D52" s="36" t="e">
        <f t="shared" si="4"/>
        <v>#REF!</v>
      </c>
      <c r="E52" s="15"/>
    </row>
    <row r="53" spans="1:5" ht="29.25" x14ac:dyDescent="0.9">
      <c r="A53" s="134" t="s">
        <v>63</v>
      </c>
      <c r="B53" s="135"/>
      <c r="C53" s="135"/>
      <c r="D53" s="136"/>
      <c r="E53" s="15"/>
    </row>
    <row r="54" spans="1:5" ht="29.25" x14ac:dyDescent="0.9">
      <c r="A54" s="16">
        <v>1</v>
      </c>
      <c r="B54" s="11" t="s">
        <v>15</v>
      </c>
      <c r="C54" s="25" t="e">
        <f>#REF!</f>
        <v>#REF!</v>
      </c>
      <c r="D54" s="19" t="e">
        <f>C54</f>
        <v>#REF!</v>
      </c>
      <c r="E54" s="15"/>
    </row>
    <row r="55" spans="1:5" ht="29.25" x14ac:dyDescent="0.9">
      <c r="A55" s="16">
        <v>2</v>
      </c>
      <c r="B55" s="11" t="s">
        <v>16</v>
      </c>
      <c r="C55" s="25" t="e">
        <f>#REF!</f>
        <v>#REF!</v>
      </c>
      <c r="D55" s="19" t="e">
        <f>C55</f>
        <v>#REF!</v>
      </c>
      <c r="E55" s="15"/>
    </row>
    <row r="56" spans="1:5" ht="29.25" x14ac:dyDescent="0.9">
      <c r="A56" s="16">
        <v>3</v>
      </c>
      <c r="B56" s="11" t="s">
        <v>11</v>
      </c>
      <c r="C56" s="26" t="e">
        <f>C55-C54</f>
        <v>#REF!</v>
      </c>
      <c r="D56" s="29" t="e">
        <f>C56</f>
        <v>#REF!</v>
      </c>
      <c r="E56" s="15"/>
    </row>
    <row r="57" spans="1:5" ht="29.25" x14ac:dyDescent="0.9">
      <c r="A57" s="16">
        <v>4</v>
      </c>
      <c r="B57" s="11" t="s">
        <v>12</v>
      </c>
      <c r="C57" s="30" t="e">
        <f>C56/C54</f>
        <v>#REF!</v>
      </c>
      <c r="D57" s="31" t="e">
        <f>C57</f>
        <v>#REF!</v>
      </c>
    </row>
    <row r="58" spans="1:5" ht="29.25" x14ac:dyDescent="0.9">
      <c r="A58" s="134" t="s">
        <v>64</v>
      </c>
      <c r="B58" s="135"/>
      <c r="C58" s="135"/>
      <c r="D58" s="136"/>
    </row>
    <row r="59" spans="1:5" ht="29.25" x14ac:dyDescent="0.9">
      <c r="A59" s="16">
        <v>1</v>
      </c>
      <c r="B59" s="11" t="s">
        <v>16</v>
      </c>
      <c r="C59" s="25" t="e">
        <f>#REF!</f>
        <v>#REF!</v>
      </c>
      <c r="D59" s="19" t="e">
        <f>C59</f>
        <v>#REF!</v>
      </c>
    </row>
    <row r="60" spans="1:5" ht="29.25" x14ac:dyDescent="0.9">
      <c r="A60" s="16">
        <v>2</v>
      </c>
      <c r="B60" s="11" t="s">
        <v>10</v>
      </c>
      <c r="C60" s="25" t="e">
        <f>#REF!</f>
        <v>#REF!</v>
      </c>
      <c r="D60" s="19" t="e">
        <f>C60</f>
        <v>#REF!</v>
      </c>
    </row>
    <row r="61" spans="1:5" ht="29.25" x14ac:dyDescent="0.9">
      <c r="A61" s="16">
        <v>3</v>
      </c>
      <c r="B61" s="11" t="s">
        <v>11</v>
      </c>
      <c r="C61" s="26" t="e">
        <f>C60-C59</f>
        <v>#REF!</v>
      </c>
      <c r="D61" s="29" t="e">
        <f>C61</f>
        <v>#REF!</v>
      </c>
    </row>
    <row r="62" spans="1:5" ht="29.25" x14ac:dyDescent="0.9">
      <c r="A62" s="16">
        <v>4</v>
      </c>
      <c r="B62" s="11" t="s">
        <v>12</v>
      </c>
      <c r="C62" s="30" t="e">
        <f>C61/C59</f>
        <v>#REF!</v>
      </c>
      <c r="D62" s="31" t="e">
        <f>C62</f>
        <v>#REF!</v>
      </c>
    </row>
    <row r="63" spans="1:5" ht="29.25" x14ac:dyDescent="0.9">
      <c r="A63" s="27" t="s">
        <v>65</v>
      </c>
      <c r="B63" s="5"/>
      <c r="C63" s="5"/>
      <c r="D63" s="14"/>
    </row>
    <row r="64" spans="1:5" ht="29.25" x14ac:dyDescent="0.25">
      <c r="A64" s="17" t="s">
        <v>8</v>
      </c>
      <c r="B64" s="17" t="s">
        <v>9</v>
      </c>
      <c r="C64" s="17" t="s">
        <v>13</v>
      </c>
      <c r="D64" s="17" t="s">
        <v>14</v>
      </c>
    </row>
    <row r="65" spans="1:4" ht="29.25" x14ac:dyDescent="0.9">
      <c r="A65" s="134" t="s">
        <v>66</v>
      </c>
      <c r="B65" s="135"/>
      <c r="C65" s="135"/>
      <c r="D65" s="136"/>
    </row>
    <row r="66" spans="1:4" ht="29.25" x14ac:dyDescent="0.9">
      <c r="A66" s="16">
        <v>1</v>
      </c>
      <c r="B66" s="11" t="s">
        <v>25</v>
      </c>
      <c r="C66" s="25" t="e">
        <f>#REF!</f>
        <v>#REF!</v>
      </c>
      <c r="D66" s="19" t="e">
        <f>C66</f>
        <v>#REF!</v>
      </c>
    </row>
    <row r="67" spans="1:4" ht="29.25" x14ac:dyDescent="0.9">
      <c r="A67" s="16">
        <v>2</v>
      </c>
      <c r="B67" s="11" t="s">
        <v>15</v>
      </c>
      <c r="C67" s="25" t="e">
        <f>#REF!</f>
        <v>#REF!</v>
      </c>
      <c r="D67" s="19" t="e">
        <f t="shared" ref="D67:D69" si="5">C67</f>
        <v>#REF!</v>
      </c>
    </row>
    <row r="68" spans="1:4" ht="29.25" x14ac:dyDescent="0.9">
      <c r="A68" s="16">
        <v>3</v>
      </c>
      <c r="B68" s="11" t="s">
        <v>11</v>
      </c>
      <c r="C68" s="26" t="e">
        <f>C67-C66</f>
        <v>#REF!</v>
      </c>
      <c r="D68" s="29" t="e">
        <f t="shared" si="5"/>
        <v>#REF!</v>
      </c>
    </row>
    <row r="69" spans="1:4" ht="29.25" x14ac:dyDescent="0.9">
      <c r="A69" s="16">
        <v>4</v>
      </c>
      <c r="B69" s="11" t="s">
        <v>12</v>
      </c>
      <c r="C69" s="30" t="e">
        <f>C68/C66</f>
        <v>#REF!</v>
      </c>
      <c r="D69" s="36" t="e">
        <f t="shared" si="5"/>
        <v>#REF!</v>
      </c>
    </row>
    <row r="70" spans="1:4" ht="29.25" x14ac:dyDescent="0.9">
      <c r="A70" s="134" t="s">
        <v>67</v>
      </c>
      <c r="B70" s="135"/>
      <c r="C70" s="135"/>
      <c r="D70" s="136"/>
    </row>
    <row r="71" spans="1:4" ht="29.25" x14ac:dyDescent="0.9">
      <c r="A71" s="16">
        <v>1</v>
      </c>
      <c r="B71" s="11" t="s">
        <v>15</v>
      </c>
      <c r="C71" s="25" t="e">
        <f>#REF!</f>
        <v>#REF!</v>
      </c>
      <c r="D71" s="19" t="e">
        <f>C71</f>
        <v>#REF!</v>
      </c>
    </row>
    <row r="72" spans="1:4" ht="29.25" x14ac:dyDescent="0.9">
      <c r="A72" s="16">
        <v>2</v>
      </c>
      <c r="B72" s="11" t="s">
        <v>16</v>
      </c>
      <c r="C72" s="25" t="e">
        <f>#REF!</f>
        <v>#REF!</v>
      </c>
      <c r="D72" s="19" t="e">
        <f>C72</f>
        <v>#REF!</v>
      </c>
    </row>
    <row r="73" spans="1:4" ht="29.25" x14ac:dyDescent="0.9">
      <c r="A73" s="16">
        <v>3</v>
      </c>
      <c r="B73" s="11" t="s">
        <v>11</v>
      </c>
      <c r="C73" s="26" t="e">
        <f>C72-C71</f>
        <v>#REF!</v>
      </c>
      <c r="D73" s="29" t="e">
        <f>C73</f>
        <v>#REF!</v>
      </c>
    </row>
    <row r="74" spans="1:4" ht="29.25" x14ac:dyDescent="0.9">
      <c r="A74" s="16">
        <v>4</v>
      </c>
      <c r="B74" s="11" t="s">
        <v>12</v>
      </c>
      <c r="C74" s="30" t="e">
        <f>C73/C71</f>
        <v>#REF!</v>
      </c>
      <c r="D74" s="31" t="e">
        <f>C74</f>
        <v>#REF!</v>
      </c>
    </row>
    <row r="75" spans="1:4" ht="29.25" x14ac:dyDescent="0.9">
      <c r="A75" s="134" t="s">
        <v>68</v>
      </c>
      <c r="B75" s="135"/>
      <c r="C75" s="135"/>
      <c r="D75" s="136"/>
    </row>
    <row r="76" spans="1:4" ht="29.25" x14ac:dyDescent="0.9">
      <c r="A76" s="16">
        <v>1</v>
      </c>
      <c r="B76" s="11" t="s">
        <v>16</v>
      </c>
      <c r="C76" s="25" t="e">
        <f>#REF!</f>
        <v>#REF!</v>
      </c>
      <c r="D76" s="19" t="e">
        <f>C76</f>
        <v>#REF!</v>
      </c>
    </row>
    <row r="77" spans="1:4" ht="29.25" x14ac:dyDescent="0.9">
      <c r="A77" s="16">
        <v>2</v>
      </c>
      <c r="B77" s="11" t="s">
        <v>10</v>
      </c>
      <c r="C77" s="25" t="e">
        <f>#REF!</f>
        <v>#REF!</v>
      </c>
      <c r="D77" s="19" t="e">
        <f>C77</f>
        <v>#REF!</v>
      </c>
    </row>
    <row r="78" spans="1:4" ht="29.25" x14ac:dyDescent="0.9">
      <c r="A78" s="16">
        <v>3</v>
      </c>
      <c r="B78" s="11" t="s">
        <v>11</v>
      </c>
      <c r="C78" s="26" t="e">
        <f>C77-C76</f>
        <v>#REF!</v>
      </c>
      <c r="D78" s="29" t="e">
        <f>C78</f>
        <v>#REF!</v>
      </c>
    </row>
    <row r="79" spans="1:4" ht="29.25" x14ac:dyDescent="0.9">
      <c r="A79" s="16">
        <v>4</v>
      </c>
      <c r="B79" s="11" t="s">
        <v>12</v>
      </c>
      <c r="C79" s="30" t="e">
        <f>C78/C76</f>
        <v>#REF!</v>
      </c>
      <c r="D79" s="31" t="e">
        <f>C79</f>
        <v>#REF!</v>
      </c>
    </row>
  </sheetData>
  <mergeCells count="8">
    <mergeCell ref="A70:D70"/>
    <mergeCell ref="A75:D75"/>
    <mergeCell ref="A34:D34"/>
    <mergeCell ref="A39:D39"/>
    <mergeCell ref="A48:D48"/>
    <mergeCell ref="A53:D53"/>
    <mergeCell ref="A58:D58"/>
    <mergeCell ref="A65:D65"/>
  </mergeCells>
  <pageMargins left="0.7" right="0.7" top="0.75" bottom="0.75" header="0.3" footer="0.3"/>
  <pageSetup paperSize="9" scale="85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D5F3E-221C-4757-AC0A-1F0B8CC6678F}">
  <dimension ref="A1:H24"/>
  <sheetViews>
    <sheetView tabSelected="1" topLeftCell="F19" workbookViewId="0">
      <selection activeCell="G24" sqref="G24"/>
    </sheetView>
  </sheetViews>
  <sheetFormatPr defaultRowHeight="15" x14ac:dyDescent="0.25"/>
  <cols>
    <col min="1" max="1" width="7.5703125" style="3" customWidth="1"/>
    <col min="2" max="2" width="27" customWidth="1"/>
    <col min="3" max="3" width="15.42578125" bestFit="1" customWidth="1"/>
    <col min="4" max="4" width="16.85546875" customWidth="1"/>
    <col min="5" max="5" width="16.7109375" bestFit="1" customWidth="1"/>
    <col min="6" max="6" width="17.42578125" customWidth="1"/>
    <col min="7" max="7" width="15.85546875" customWidth="1"/>
    <col min="8" max="8" width="25.5703125" customWidth="1"/>
    <col min="10" max="10" width="13.28515625" bestFit="1" customWidth="1"/>
    <col min="11" max="11" width="10.5703125" bestFit="1" customWidth="1"/>
  </cols>
  <sheetData>
    <row r="1" spans="1:8" ht="69" x14ac:dyDescent="2.0499999999999998">
      <c r="A1" s="32" t="s">
        <v>29</v>
      </c>
      <c r="B1" s="21"/>
      <c r="C1" s="21"/>
      <c r="D1" s="21"/>
      <c r="E1" s="21"/>
      <c r="F1" s="21"/>
      <c r="G1" s="21"/>
    </row>
    <row r="2" spans="1:8" ht="39.75" x14ac:dyDescent="1.2">
      <c r="A2" s="34" t="s">
        <v>32</v>
      </c>
      <c r="B2" s="21"/>
      <c r="C2" s="21"/>
      <c r="D2" s="21"/>
      <c r="E2" s="21"/>
      <c r="F2" s="21"/>
      <c r="G2" s="21"/>
    </row>
    <row r="3" spans="1:8" ht="24.75" x14ac:dyDescent="0.75">
      <c r="A3" s="76" t="s">
        <v>0</v>
      </c>
      <c r="B3" s="76" t="s">
        <v>20</v>
      </c>
      <c r="C3" s="76" t="s">
        <v>71</v>
      </c>
      <c r="D3" s="76" t="s">
        <v>110</v>
      </c>
      <c r="E3" s="76" t="s">
        <v>73</v>
      </c>
      <c r="F3" s="76" t="s">
        <v>74</v>
      </c>
      <c r="G3" s="76" t="s">
        <v>75</v>
      </c>
      <c r="H3" s="79" t="s">
        <v>76</v>
      </c>
    </row>
    <row r="4" spans="1:8" ht="24.75" x14ac:dyDescent="0.75">
      <c r="A4" s="77">
        <v>1</v>
      </c>
      <c r="B4" s="78" t="s">
        <v>111</v>
      </c>
      <c r="C4" s="38">
        <v>634270093</v>
      </c>
      <c r="D4" s="38">
        <v>447690000</v>
      </c>
      <c r="E4" s="38">
        <v>696540000</v>
      </c>
      <c r="F4" s="38">
        <f t="shared" ref="F4" si="0">SUM(C4:E4)</f>
        <v>1778500093</v>
      </c>
      <c r="G4" s="38">
        <v>1191389000</v>
      </c>
      <c r="H4" s="38">
        <v>4765556000</v>
      </c>
    </row>
    <row r="5" spans="1:8" ht="24.75" x14ac:dyDescent="0.75">
      <c r="A5" s="77">
        <v>2</v>
      </c>
      <c r="B5" s="78" t="s">
        <v>112</v>
      </c>
      <c r="C5" s="38">
        <v>191183809</v>
      </c>
      <c r="D5" s="38">
        <v>63427009</v>
      </c>
      <c r="E5" s="38">
        <v>44769000</v>
      </c>
      <c r="F5" s="38">
        <f>SUM(C5:E5)</f>
        <v>299379818</v>
      </c>
      <c r="G5" s="38">
        <f>G4*10%</f>
        <v>119138900</v>
      </c>
      <c r="H5" s="38">
        <f>H4*10%</f>
        <v>476555600</v>
      </c>
    </row>
    <row r="9" spans="1:8" ht="24.75" x14ac:dyDescent="0.75">
      <c r="B9" s="48"/>
      <c r="C9" s="76" t="s">
        <v>74</v>
      </c>
      <c r="D9" s="76" t="s">
        <v>75</v>
      </c>
    </row>
    <row r="10" spans="1:8" ht="24.75" x14ac:dyDescent="0.25">
      <c r="B10" s="78" t="s">
        <v>112</v>
      </c>
      <c r="C10" s="175">
        <v>299379818</v>
      </c>
      <c r="D10" s="175">
        <v>119138900</v>
      </c>
    </row>
    <row r="17" spans="2:6" ht="24.75" x14ac:dyDescent="0.75">
      <c r="C17" s="76" t="s">
        <v>75</v>
      </c>
    </row>
    <row r="18" spans="2:6" x14ac:dyDescent="0.25">
      <c r="C18" s="175">
        <v>119138900</v>
      </c>
    </row>
    <row r="23" spans="2:6" ht="24.75" x14ac:dyDescent="0.75">
      <c r="B23" s="48"/>
      <c r="C23" s="76" t="s">
        <v>75</v>
      </c>
      <c r="D23" s="76" t="s">
        <v>74</v>
      </c>
    </row>
    <row r="24" spans="2:6" ht="24.75" x14ac:dyDescent="0.25">
      <c r="B24" s="78" t="s">
        <v>112</v>
      </c>
      <c r="C24" s="175">
        <v>119138900</v>
      </c>
      <c r="D24" s="175">
        <f>299379818-C5</f>
        <v>108196009</v>
      </c>
      <c r="E24" s="41">
        <f>D24-C24</f>
        <v>-10942891</v>
      </c>
      <c r="F24" s="1">
        <f>E24/C24</f>
        <v>-9.1849857603184176E-2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5DF3FF-FC46-4783-BE6F-94AAF73B1989}">
  <dimension ref="A3:D42"/>
  <sheetViews>
    <sheetView topLeftCell="A34" zoomScale="70" zoomScaleNormal="70" workbookViewId="0">
      <selection activeCell="C75" sqref="C75"/>
    </sheetView>
  </sheetViews>
  <sheetFormatPr defaultRowHeight="15" x14ac:dyDescent="0.25"/>
  <cols>
    <col min="1" max="1" width="33.140625" customWidth="1"/>
    <col min="2" max="2" width="61.85546875" customWidth="1"/>
    <col min="3" max="3" width="46.7109375" customWidth="1"/>
    <col min="4" max="4" width="34.28515625" customWidth="1"/>
  </cols>
  <sheetData>
    <row r="3" spans="1:4" ht="29.25" x14ac:dyDescent="0.9">
      <c r="A3" s="120" t="s">
        <v>137</v>
      </c>
      <c r="B3" s="120"/>
    </row>
    <row r="4" spans="1:4" ht="32.25" customHeight="1" x14ac:dyDescent="1.05">
      <c r="A4" s="119" t="s">
        <v>130</v>
      </c>
      <c r="B4" s="119"/>
      <c r="C4" s="104" t="s">
        <v>115</v>
      </c>
      <c r="D4" s="105" t="s">
        <v>116</v>
      </c>
    </row>
    <row r="5" spans="1:4" ht="29.25" x14ac:dyDescent="0.9">
      <c r="A5" s="11" t="s">
        <v>75</v>
      </c>
      <c r="B5" s="80">
        <v>101083000</v>
      </c>
      <c r="C5" s="106">
        <f>B6-B5</f>
        <v>227772840</v>
      </c>
      <c r="D5" s="107">
        <f>B6*100%/B5</f>
        <v>3.2533248914258581</v>
      </c>
    </row>
    <row r="6" spans="1:4" ht="29.25" x14ac:dyDescent="0.9">
      <c r="A6" s="11" t="s">
        <v>74</v>
      </c>
      <c r="B6" s="80">
        <v>328855840</v>
      </c>
    </row>
    <row r="33" spans="1:3" ht="30" x14ac:dyDescent="0.9">
      <c r="A33" s="121" t="s">
        <v>138</v>
      </c>
      <c r="B33" s="121"/>
    </row>
    <row r="34" spans="1:3" ht="35.25" x14ac:dyDescent="1.05">
      <c r="A34" s="122" t="s">
        <v>139</v>
      </c>
      <c r="B34" s="122"/>
      <c r="C34" s="96" t="s">
        <v>126</v>
      </c>
    </row>
    <row r="35" spans="1:3" ht="58.5" x14ac:dyDescent="0.9">
      <c r="A35" s="87" t="s">
        <v>140</v>
      </c>
      <c r="B35" s="80">
        <v>154716810</v>
      </c>
      <c r="C35" s="110"/>
    </row>
    <row r="36" spans="1:3" ht="58.5" x14ac:dyDescent="0.9">
      <c r="A36" s="87" t="s">
        <v>141</v>
      </c>
      <c r="B36" s="80">
        <v>328855840</v>
      </c>
      <c r="C36" s="110"/>
    </row>
    <row r="37" spans="1:3" ht="58.5" x14ac:dyDescent="0.9">
      <c r="A37" s="87" t="s">
        <v>142</v>
      </c>
      <c r="B37" s="80"/>
      <c r="C37" s="110"/>
    </row>
    <row r="38" spans="1:3" ht="58.5" x14ac:dyDescent="0.9">
      <c r="A38" s="87" t="s">
        <v>143</v>
      </c>
      <c r="B38" s="80"/>
      <c r="C38" s="94"/>
    </row>
    <row r="40" spans="1:3" ht="33" customHeight="1" x14ac:dyDescent="0.25"/>
    <row r="42" spans="1:3" ht="41.25" customHeight="1" x14ac:dyDescent="0.25"/>
  </sheetData>
  <mergeCells count="4">
    <mergeCell ref="A3:B3"/>
    <mergeCell ref="A4:B4"/>
    <mergeCell ref="A33:B33"/>
    <mergeCell ref="A34:B34"/>
  </mergeCell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1 6 3 b b f c 1 - 0 e d d - 4 e 1 d - a e 5 5 - 7 1 2 e 0 b a f 3 8 5 e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 0 < / L a t i t u d e > < L o n g i t u d e > 1 0 5 < / L o n g i t u d e > < R o t a t i o n > 0 < / R o t a t i o n > < P i v o t A n g l e > - 0 . 0 0 8 3 6 4 3 3 9 3 0 6 3 4 5 7 2 5 < / P i v o t A n g l e > < D i s t a n c e > 1 . 8 < / D i s t a n c e > < / C a m e r a > < I m a g e > i V B O R w 0 K G g o A A A A N S U h E U g A A A N Q A A A B 1 C A Y A A A A 2 n s 9 T A A A A A X N S R 0 I A r s 4 c 6 Q A A A A R n Q U 1 B A A C x j w v 8 Y Q U A A A A J c E h Z c w A A A y U A A A M l A W Z Z 9 g I A A C r x S U R B V H h e 7 X 0 H c x x H l u Z r 3 / D e 0 A I E C N B I t K I 8 O R p S b k a z G 7 E 7 G 7 e 6 3 b k 4 7 d 7 t 7 U X c f 7 u N M d K K k k a i D C l D 7 z 1 B 0 M A Q H m i 0 d / u + l 5 n d 1 Y 0 G 0 A B B i a i u D 3 z M L N P V 1 V X 5 1 T P 5 M s v 1 p 2 9 + z J I D B w 7 W B G 5 d O n D g Y A 3 g + v O 3 P z k a y o G D N Y K j o R w 4 W E M 4 h H L g Y A 3 B J t 9 p x + T 7 h e F y u a i + p o r a m x p o Q 2 s j 1 V U H e R 3 f l q y S r J Z k M k F + f 4 B C k S T V V A f I 6 3 F T O k M 0 H Y r Q 4 M g Y z c 5 H K B K L 6 6 M 6 + C X g + s t 3 D q F + b n g 8 H j q y b z f V B F y U T q d z h L F K a G 6 W 6 u o b V D 3 u p r o A M 0 c j G o k I C d 1 M q G C w S t Z h P x z X 7 X Y r 8 f p o c j Z C P 1 6 9 J d s c / D x w C P U z o X t D O + 3 u 6 u T G n a F U K i X a x u 3 2 y D Y 0 + H k m T S 2 T J p 1 O U T q V J p f b R Z l M l j W S n + I p F w W 8 T D T e 9 9 5 Y l l p q P d R U n S c Y S G m I B K L h e K g D X q + X v y t J v k C Q v r l w k 2 K J p K x 3 8 G z A h D r j E O o Z Y d u G N t q x t Y N S i T j N J b x U 6 0 t S P B a j Q D A o p I r H Y 6 J h 0 O A z T A I f N 3 6 Q A d s C g Q A N T H q o I x j i 5 a S s d 7 n c Q s j a 2 l o h i k E m k 8 k R C I R 6 9 O g x t b e 3 8 j 4 + P n a K a m q q m a Q p 8 v M x 8 b m T D 4 M 0 N 3 x W 9 n e w t n B 9 f N I h 1 F r j 8 L 5 d V O 0 j m p q a o o a G B m n w g 4 O D Q o g n o 0 9 o 8 5 Z N V F 9 f T 2 N j 4 9 T V t V W R K O s i L / y m V Q L H i M f j 5 P P 5 C s g G g G Q p 1 m I g b D K R k P N 5 E G 6 h m Y S f o p M X K Z t J 6 T 0 d P C 0 c Q q 0 h X t v Z R Y 3 1 t a J h r L 4 R g P L B l I f m h i 7 R i y + + I M v D w 8 O 0 c e N G a f B r h e n p a Y q w j + V j U 7 G 9 r U 3 O B Q Q z p i B I X l t b Q 9 X V N b I O m u 3 u V B V N R G I 0 P 3 Z T H 8 X B a u E Q a g 1 w 9 O A u 8 n t c N B / L k N + d y h E J A h j N U U y c 6 9 e v i 6 b C b g 0 N 9 V R X V 6 e 3 l I + b N 2 9 R W 1 u r E K O x s T F n + h l E I 2 E 2 M a s K T E J g f H y c 6 2 7 q 6 G i X d a c f V V E 8 4 y M f T V B k + o H s 4 2 D l c H 1 8 6 q x D q F V i f + 8 W 6 m y u U z 4 Q m 1 E g 0 M 1 R D / W 3 K 8 c f G q i 1 t V X I V A x D N i v O n T v P P l W Q q q q q K B w O S 4 P f v H m j m I 1 o 9 P i O 2 d k 5 i s W i c k y Y j L t 3 7 9 K f L o 1 i E k f 4 u F X V 1 U K w u b k 5 O X c Q O U k B O v O 4 R i K F P p + X 0 q G r 7 H c 5 I f i V w v W J Q 6 g V w + f 1 0 D u H d l O C N Y / V t E u l s + R h R T D P 7 b D G n 6 U o N / w q H d Y G S p E I i E W j E j B A I 0 c A A s G E Y u C z x e S w Q g I T I B 3 v h + N E o x H + E J 8 r f C p N 6 A y f q 0 f 7 V z j e / H y I y V Q v x x 2 Y 9 N L 9 K a V F 6 6 p c F E t 5 2 S z 0 U m T s n O z v o D w 4 h F o h j r 7 0 I k 3 N Z 6 k 5 G M 9 p J Z T D w y N 8 N Z k Q g Q 0 U S I 6 I Z s L T f j E S A Y u R x B w X n w e M H w S A f E H W Y A A i f u H 5 s C x j O 0 L x 0 D h V V d W i i a p r a m g 6 6 q F L Q 3 4 6 2 h e T z 8 C H i v A x x l m 7 9 b 1 w g H 5 6 E J T 1 g D k X l A 3 8 F e G k l / x + H 7 m T j y g R H p d t D p Y G E + q c Q 6 g y A P P r 6 P 7 t F J q b Y c d / R o I J s V h M A g D w X d D o H z 5 8 R D 0 9 2 2 T / p Y i U S C S E L I Y w Y s K x V p J l 3 a h B D B N M M O R A h M 7 N + y A E 7 m I t B O 2 T Z f K h X o z p m T k 6 N 9 a u l 4 i C r K R i Y o l m 6 Z 3 + O C X T L v p 2 I M D L h Y Q 2 p N q 7 M U m d 9 V n 6 + h 6 b h x 5 o K w + F n 5 y X b Q 4 W h + u T 7 x 1 C L Y c A N 9 z D L 3 Q L S W D i 3 b 5 9 m 5 L c q L H c 2 d E h g Q V D j q W I Z D A 3 O 0 v 1 7 B e V g z C b Z T W 1 K l g B z Q V y g Q O 1 l n U m 4 B C J M P G q F f E Q 5 Q P + e j t I r 3 X F 6 c J Q g O I 6 O v 5 i Z 1 z I M h e K 0 O m R Z l l X r C l F S w V 5 n 7 j q M M b v C w R 8 l J h 2 S L U U 3 L i M j i w u e / v 6 a N f G J r p y + Y q Q C Y L s h d a W F t r e 2 0 P X r t + Q x g Y i L U Y m N H p 0 4 k I z Q f O g Y 7 Z c + A N 5 k 0 z l 8 v m l 0 x f p R w A I Z 5 B G Y h 8 D v p H B O / 0 x J g f l y A R c H Q 3 Q i b t B q m G t h + 1 A 8 f m j H m J f 8 O A m Z d p C A 8 d i r F n r D 1 B 1 Y 1 f J a + W I Z J u X W u 0 I p L p l H 7 m i E 9 K 3 l O Z G B T L d u H F T G h f k 7 N n z T B K V x Q C B f w K A O N g 3 x e Q B 8 I Q P M D H g 8 8 B M g 9 l W C g h y G E x O j P N x V G M 2 w D H w v T 6 f X y J 1 g H W 7 C b v X c o l j Q V N F 2 V / 6 8 Q F M u 0 K A e z e f K L 8 M G s z A S i o X m 4 e N V f m g C 3 4 T f l s 0 1 U j e 6 o 2 y h y O F 4 v r P H 8 4 7 J l 8 J B J o P 0 J t b Q t K I 0 G j v 3 h 2 Q J / / e v X v o O m s l h K v R y B D e v n t v g P b x + l A I U b O V 9 y U Z m O 9 C i f B 5 c c Q v F J q T q J w B v g / a C v v B 1 D N A v x f W A 8 Y M P P / Y T 1 O R h b 6 W l 1 e l 8 p y k v r Y U + 1 d E D 2 e 8 9 H a f I t p 0 x E P n h 5 Q J C V M Q D w g 8 G I J + D 8 W m L 8 h 6 B w q u T x 1 C L U B N 6 w F q T 1 4 R 0 w x 9 Q C A N + o Y A 9 N 2 Y t K G m J n 5 S e 7 2 S O 7 d p 0 8 a c L 1 M e 8 N R X D R 5 R O W g j a B 7 j i y 2 H m e l p e S g 2 N j b J M s i N x g 5 C 4 j x g Y k K j A e H w P J t 3 t X T u k Z + m o 4 X n C J s / o 1 v A p o Y 0 z c X c k o Q L U r 2 5 L U G J t I u u j f p o R n 8 O 3 2 F I h d / u 9 7 k p N X t J t j l w B h g u Q K B x D 7 3 U O U O b N 2 9 m 0 o x J Q z V k M p k N q V S a W l t b p E F h + + j o 6 A r J B K i G i Y a O z y J J F m S C d l o O 0 E i N T U 1 C R G P y 4 V i A O Y + s Y Q k D G e z w v / Z v j J G f o u T 1 5 L e Z 3 U C s + b i L D m 1 h M 5 P X p T K I A v r p J I s h E 4 D f C 8 H 3 w v x M J J n A d X v 1 V g e u T 3 + 8 k L + 6 F Y 7 3 X 3 6 R 4 r G I N J b Z 2 V n R U G g 8 w L V r 1 3 N Z C c b U Q o A A j Q r Z C y 0 t K l r 2 t M h k M B S j t J Z C I M L 4 T r E o 8 v W U u Y d B h w i l Y w x V Y 3 O L k A v H w f 6 I E O L 3 Y N 1 s z E P n 2 P T T P 6 k k / N 4 s J V K K n F Y Y w h p g G S K a i h 8 E X j 7 l T P i a 3 l q 5 c D S U x n u v v M i O f J S f 5 h k a G B j I k Q l y 4 e L F g h Q f r A O Z A K W l M q K 9 T p z 4 W v q m y s H E x K S Q M R q N 0 Y m v v 2 U t 9 0 S O G w 7 N 6 z 3 y Q I Y D 9 g U x B u / d E Y 2 D / L x o N C x m H R o 2 s i G a W l p z G g 6 k N O F 2 m H / Y p 7 E q Q y 9 0 J l V o d x E k S 5 A J M N f C w C y L p u L v T K Z 5 m x + B i s q G 6 7 i j o e i N 3 d v 4 y e y W x o g G Y h o L T L 6 W l p a c G Y W Q N 6 J c C D c b Y L + R k R H p 6 A X m 5 + f p 9 O m z t G / f X m 7 s f l k G 6 R 4 M P m T z K E l 1 9 X W S B d 7 E J t v Q 0 B B t 3 b q F f v z x N P X 2 b q N L F y / T e + + / K + d h f C l o H t w g E A J R O 4 y l Q h 0 w v p E V s z P T 1 K D 9 K g C f i b A 2 a 2 h o l G W k G E G e B u b 7 A d Q h u E Z Y 7 U 8 O 8 E V J 6 K 2 V B 2 4 p u D i V K 7 0 b O y j o 9 + b I h K A D S A K N 0 M Y N 3 5 A J G R F Y b y U T g M a E w M W n n x 5 n Y o 3 S 4 O A D O n b s 1 x K w Q K Q O 5 i H M r x b 2 u e q Z T A M D 9 6 m a z T Y v 2 0 j Q g k N D w / T S S w e o o 6 O D m p u V 2 Q g y I V I H T E 9 P y b m B P E g x s j Z m a 2 T P w E o m A L l 7 h k z o i 1 q O T M 2 W k c C L A d f B A H W I e h D x d 7 i 7 e O 3 C 6 1 w p 4 j r + 0 8 W K 1 l B v 7 + 8 T z Y N G C + 1 z / v w F 6 u v b L h r E N B R r E u l y Q A b F 8 O P H k g 4 0 N D Q i / l U 6 n a Q P P v h t w e d x 7 J M n T 9 G R I 4 d l O R y O 0 M W L l + j N N 1 + X 5 W L g H B G q B t B H V c 8 k G R 1 5 T J u 3 d M t x j e + F 8 w X w I E C C L A I X B q c f + i W K t x h w e i B F u T C / x 5 T q 4 c M E Y 5 O 0 i u 7 L u k p D R R P q U E 8 H 1 b C 2 M N o J w y 0 6 O z u l g R g y Q W C y r Q b Q a i d P f U + b u 3 o p G Z u n e C w u E c M 9 e 1 4 Q n w n j m E x k D 0 E P D D w 0 G r E Y 4 2 N P W P s 0 S m j d S k y D 6 a l J a m x q l m 0 g F 3 y 5 + d A c t X d s k O 2 R h I u + H 1 R 9 U 5 i P Y r q o T 8 r n Q b Y 8 u n L L h / U 8 U D e S Y U K 5 K U 5 B G t J b K w f s n 1 b m 3 1 t 7 + 8 j j r 5 X G D P I A k U i 0 o J H A / 1 k s q 6 E c w A c 7 s H 8 f N b R v p 5 0 7 + i V r Y f f u H f S X P 3 8 s Z D N + k g Q c 0 h n 6 4 5 / + I s u l 0 N L a x h o 0 W X B + V i A A Y b Z B U 8 E c N G S 6 N e 7 N Z U t g s p e X N i / 0 c Z A s u 9 I n q 0 x 1 p o F r a A S J x K m M l 4 / H J m q l / X 1 2 + l L F a a i A 1 0 0 h 6 q V j f f k h G P B 1 4 N t A Q + Q I x i Z T M B B c V G s s B 5 A G x 2 1 n / w g d w f f u 3 a N + N i e h 8 Z C h X g w M X 5 + Y m G C T s 0 9 I 9 v j x E I 3 z 8 u T k l M w H A V 9 r Y G B Q A h j w 2 6 y A u W o i j 8 C T k J o Z 6 e G 0 h w a n 8 h p 2 a 1 O K + t t S k j S 7 V r C S H H U I t F Q m l a B 6 / 7 D e U h m o S E K 9 + 9 J O + p h / t p v S d K Q n S l F + Y N + b 8 N B o S H X U H u 6 J 0 5 k f T 1 J r c z P t W m Z E 7 F K A R o F W C t Q 0 0 M m B A B 3 u m q X v T / 1 A R 4 + + V d A I D U C + i 5 c u 0 + 5 d u / i z c S E k t M 2 2 b d 1 6 D x K t e f n y V d Z 0 u 2 k q 3 U x b G v k 7 5 m e p j n 2 q G T b j x u b d 9 G h m a R O 1 q Y p N v q K M i a d F M a n 4 Q v J D I U 7 M K m o I P N F b 7 A / X 5 6 c v V x S h X t 7 V Q 9 N h N 1 1 + T D Q 1 9 o g a W z f l N J I p 6 w M p O r S V / Y C F b b 5 s f H t P D Z e w N r S p W 1 / Q B 0 c P L J l t D h P 0 i y + + p P 7 + P k l n + v a 7 U 6 w l A 0 y g n R L C B w Y m v D Q y 5 6 J o y s N G B l G V P y s + 0 i 8 N 8 1 s N o R C M S S c T 1 F w 1 J u s r A W 6 5 I x U k d Q E 3 P Z h I 0 Q t 1 D 6 i l b W O O R F Z k y f N U Z D r 3 0 C 8 5 c F Y y A a 0 7 3 6 X B + c K w t g H C 5 H f v 3 q P L V 6 6 K 6 Y m B i s j G e P e d Y / T q q y / T m T P n J N J 3 Z d h H A 2 z C g U w A z v 4 p T v W Z A N d U z o t 9 K Y x i n g g 3 5 6 6 / 3 W V t 9 f 5 z j q M H d k m j P L g p I R N B / n p 7 P q v B S q x 5 / b Q 3 U b G V A J + Z X i Q 0 j R y 5 0 T k P N 7 D C 7 T M z M z T H 5 l 5 X V 5 c E M b q 6 t 9 L w y I j e S v T N N 9 + J / 5 T M B u j J f D 5 I U u v P y H i m A y W C D L 8 E F j y c + I E C U m W 5 p c V S + S x 5 O 6 N i C O V B Y C G t J n l E Z y m 0 x z d s l g H F D Q G L c N o 9 i l d l I Z Z y y W f K M b 2 K f Z w v v / q a m p u a C L M N A a h X V w V p c n J S + q Y a G x u k D + r O j U s y C Y w B t C C C D 6 c f 5 I M R 5 W I F P + 0 p w N + i S T U b 1 q t s j o o J m x 8 9 s F M i Z y A P M h j m W D k h V L w U t j S V N 6 M q s r Q R d C g X k 0 U a 6 t D B A 5 I J Y T A 3 F 6 L B B 4 + E R D t 3 7 h D t 9 P 3 3 P 8 m U Y t u D 9 / R e i l B X R n x S r h S Y t O W Y n r h l L W F 9 O M H i x Y N L m b 4 u i i d 8 u f t h 1 7 + K 8 a H S S R U i h 6 8 C H + U n 3 S + z w E y x o K W M N J z 7 k / k + n n L R X q c S W G f Z N L z H n 9 + w p Z u u X r 0 h 5 i i A Y M T + f X t l q A j I r / q V q i Q o E Q z 4 a W / j Y 9 n v a Z D O 8 s 3 H t X k G y F 9 T f f H h S 3 F T m w r 5 c q v s K h V h 8 h 3 Z u 0 O i Z 0 g h w l P / 7 M P 8 K N i l g O y B p Q D T D Y R Y K T b W p + n W m J f O P P Q L I d F X V F d X I + e 4 G A 4 d O k h f f n l C 8 g s T i R i 9 u m H 1 0 3 r t 3 5 g g n x u d s H r F M w N 7 T 7 C B l K o S X y q R t H e T 4 1 9 X R D E b i p d S d O f O H c k e m I q 6 c n 0 w S 2 k n Y L E n + P C s R / w l k G I 1 u D j k L / C j J u b S F I n g T R y L d 7 Y i K R e v t 8 E 5 g 1 S D g w 9 z E 6 y s F L f H 1 Q N l N U G X c o H z x O W F G S T / a 1 I 9 m U J Q J X 9 v 7 C a Y b B S / 0 7 Z S W 1 M t G e T d 3 d 2 U 4 g a J k H a 5 w D D w U r j + p D w N V y 4 i 6 Q D 7 U O G c y W e A 5 e O f f S F J t F 9 9 9 b U s f / / 9 D / T 1 1 9 9 S Z 2 d + z r 2 V I p J U e X 1 7 N j z 7 6 C A e W Y Z M / J 9 e t r H 8 9 d z V Z 6 7 4 f 0 k c 2 N o i / T l T s x E 6 O 9 K Y 0 0 r L a S e g q y k l k 5 Y U Y 7 V p O 9 B 4 Z s h 5 M d 7 q i d C 9 u 3 e o e / t O G T F b H 8 z Q J 5 9 8 S r / 5 z X v 5 s V F s E i L F C K l L m M c C f V U n 7 g T Z H 5 L N K w J u / g b 2 5 f A y N w y J R 7 R w r Q E i Y S J O D I h M y a y 2 c f F l P a 4 k b e 7 Q O 9 k M t j f 5 4 N j j x p 4 b L d 2 h u h T C i b W 1 9 x c j E 3 B h O C h j o 3 5 6 4 J d J U Z 6 E 3 L R h Q 6 c E U u B n Y Y 4 H E A v Z 6 m J K 4 e c x N j U u P w d F K e A Y P a 0 p m o y 4 a S r i o W r / K l i 5 D O S h J b e B / 2 M x 5 l 8 i i e 9 S d b u J r U 0 + b 5 U a E n 7 i T k B u 7 k q 0 E 7 C W T W y 5 i J r X n a U d O / o p l k g z k R E O 9 9 P j 7 E 4 Z h r G t J S U 5 e g j 7 n z 1 7 j u 4 P D k o k E B h i f 2 4 1 w P l c H l a m K 0 x b 9 J + 9 j U k x Z c 0 a w n o R 9 Y 0 R n q m q 7 c T W I Z c t b S 3 0 Y M q l 5 j t Y B a y z / R i s 1 t z D s I m l 4 E r H 6 Y c b 0 6 y F 8 s G K 6 r o m i r l U h k G t O y y p S d B Y O / r 7 Z G I W B E f 0 Z L E r A t 7 l C 2 2 J w Y Z B P q 8 O H c b / k n 9 b m 6 6 v N b i t W e C i k b H y + v j W G 2 x t 8 m 2 q T e R m R y 1 X K 1 m x m s a 6 G K J J n N P i u H / 5 S 2 r a + p J e y u P S c I C O X / f S x c t X q b e 3 R y a L + e l h Q B r / a o M j G L 5 h g C H v 4 / M q d 7 H K l 6 X x t f a l 8 N g u u P b q O s z N I w C j 7 p O d x L Y a q r Y q y I 3 O J 0 R a D Z k M r N k U 6 m 0 V z w Z v H X 6 V 7 0 f + u 6 x A E C K w 6 Q 3 p Q 4 u z x g r F 8 o M B l z M l r U D a E m Y + w i y y B s N z H n q 9 O 0 4 N w Q z 1 t S X X 1 M x V 4 C P K 7 z K C Q p l 9 d o R t f a j t n Y 1 i H m 1 v L Q x F r 5 R c S C s y Q P T t 4 D N I R E U H c k t T / a L 9 S v g 9 C B r A 3 L y g p 0 Q G Y K 4 t F e i w A j 5 a e 2 2 6 p B m L T A / 0 z V 0 e 9 j P p s t T G + 6 0 E / i U 6 w M 3 l 5 s e a / G 8 4 h a V k C v M F F t 6 3 9 S 6 2 1 V A z E + P 0 d l + U 7 o y v r v P V 4 O a Y M q v Q m K E N Y C J Z E 1 T X A u m M S y J 5 Q H f z Q t 8 C j b J U W B u T U p Y L R A l H W B u V A k x b a K k g m 3 x H t 8 f p x c 7 C h 9 B y w L E X g z z A r K d p F r N 8 P q N R W W U n c N P A x b C f t L e 3 r V g b l Q I i b i Y Q g S H l A E y j 1 Q B n V g r Q M k h h m g h 7 a H N j + c 7 6 U j M Y r Q R 4 f e k Y + 1 E Y 1 g K s 9 I F h t C T 6 z h Y C G z H P h F o S 8 C p o r J A N / S h b J s c i f + z e v b s S D n 5 a H 8 q K W W 0 u r c R v K c A y n 7 s 4 5 K P P / v M T e q l t l O o D 6 j U 5 T w s T X Y R m L W j U F u C h c W / C K 0 N Q A B N O X w y L 9 V k V E 1 x 9 n / L 3 M N d 6 8 a f w P m D r f b O D S N u w m 9 Q F A 9 T f 3 y 9 D G 6 x 4 2 g a K j A I M D r w + u r r o m v n 6 p Q j 5 w m u / o 8 8 + / 4 K e X P 4 z d d Q 8 n b / W V q M y I R C 9 g + / 3 8 t b C 4 x X 7 P p e Y S C H 2 G e e X 6 d B e b s z X Z t 3 Z n L v c u u J x g V R 4 s b f S Z L g f 1 v t m C z l x 8 e b T t b L n E E f 2 9 F E i G q L P b / o l M G G I t F a a a i 2 A A M S D a U w K Q 3 S X t Y M B G v 9 r W / N T j G F y / + I 5 9 F a C 0 M w E / f 0 r + T k s k t y W h 2 c 8 8 t 2 r G U c F j Q e S l g v M E Y j U o 3 Q y S e m U e o M j U p B S i R g l W f b t x l T X K z + P 5 x W 2 N P k 8 + g Y 9 T w Q q x t l H f s k V R B D i V z 3 5 N w i i v 8 q Q C d j e U p 5 P h e i c F c g Q C U 5 8 T b P X / o O + / f Y k n T t / g U 5 f H q T J e T f d m V h + U O J i k b u V k E m A w 7 B A M y l f C w s w w 1 H N 0 t R 0 p O Q 9 X K 9 i S 5 M v k 0 n K L K j P M x C + v q j 7 g x C t 6 7 J E 9 2 Z j + X O f s 4 T t l w I i h V Y c 7 U / S g X 1 7 6 M N / + k f q 6 e m m g w f 2 U 2 P 7 Z r o 6 W l 6 2 f S n C r T R Y g Q e a V U C g w n W Y T y N a 8 h 6 u V + F L V G r 1 + p a h x 0 N 0 u s x B h L 8 k J t i U w 3 R j Q F 9 r i t 7 c p j T V m Y f 5 D u T G K n m s l w U 0 e K Q R H e m J s Y Z R Y 6 g u X r g k L y F A g v B c M j / P + W q w 4 s w R k A Z / Y E 6 O R O r 3 S J 3 / o j F 7 R f p W b 5 w / x 9 i 0 c Y N E r l a D 5 U b p r j W g C T A T E g D / 6 c U N S e p t S U q o P s z a q S 6 Q K X j j Y D H w 7 q j Q z K T U 3 + q N 0 R 7 + f E C 7 Z H g v V H 1 D v Q z 5 B w 5 t W X m Q A + + T W h 0 M g Z i F h k z 8 Z + p m O y Y D t R N s 6 U O p G 7 Y 6 L D d x y 1 o D J L o 6 6 q N x 9 m 2 A T t Y w 2 1 r S t L k h T T 8 8 C N A X V 5 P s C 3 2 3 6 G / q a W V f a e o U v b x p n i L h s M y S d P y z z 2 W E 8 v H j X 1 B v T 4 / e U 6 H U + C 4 r c D 5 W 3 F h l v i B O N 0 + m / D u 3 l O h A E U s K b 8 w u u n / r W V z f X L 6 9 + t b 3 n O L Q 9 i 3 0 1 x v w p d T b M w w W a 5 T P A 2 C u H b X M E w j c H s d 8 E 0 t n e m D m I r x U 7 f q N G 9 T R 3 k 6 1 t T U y B s z 6 J n g r v r o T R D u G r q A N 9 S k 2 N f E a H P X u K M z G h I w M T B 4 D B F g z v s A a z 5 r 7 V y 5 w r f G y u E w m J S V e X Q r B T L K I 8 i H C B 8 k k Y / T G a 9 v 1 p 9 Y / b E m o r L + X Z s N q D j 5 D K M W l 5 / u n 7 m x P 5 v p w g M c z H m q p y d C p + w H p J C 3 1 P E A n 6 x v d + S j h U g A 5 Q V J g J e F v D P e Y j 5 f v H a g H l y K U h M w 1 o R A 2 T + m w e Z L N 0 R S T K c 2 k e v O N P v V B G 8 C W J p / p 8 b d i s S y B 5 w n I G 0 Q K k A H I Z U z Q U m Q C E G Y 3 G R z L Y W A y f 2 w k y h o g 0 3 w T m 5 j F a A i q h F p D J i 8 X 8 M M O b k p K v V R o 3 Z h y k h m B U g Q m n j H 7 u N R 9 g z L p D N n L 5 C v / s e P g m W L f R h U w K E 7 7 Q X 6 c y U I v F b b m d k l n H i 1 v k p 2 4 G y x I Y t 3 R r q K K b 7 P J W B N A w 1 6 I K J u B V o I j O I J z a K 5 J y 9 y C J r R e 3 C 9 r J Z G b C W O I p T r Z z b K u m 0 R A m 4 C v h f 3 + r J A Z d 9 Y B L g 3 7 Z a b a x c 5 2 R 1 u K G 3 O 2 p C Y p B 6 W O i w D E / S m v j P z F I M N i Y L i K F T H W h t d G v P T d Q C C n F U E w + H E g / R Z o 1 M g 0 k 1 M R C J J K G + J o I o n m M s t K r P d u v f / Z M z l 2 n Z C o G I / Y x w l w I y 8 1 k B F k Q 0 Z F Q v M J A w W t w M u o E Z E r 9 c B H I A 1 i Y K Y P + / J O k H p a U r S h H q a l r M r B v L w a / t m v e u M y O S e A G W e P 8 H n g c x h j Z Q I p I E t / W 4 K q 5 8 7 T 9 l Z M e b 2 Q R E F P m s 9 P + b V I j M V 2 u V U 2 E l u a f O u U T w J o A W g G N P Z S 5 D C a p H i g I A i F C V s Q x U M f F u T k f U x O Q 3 T x c S F B M Q E M j o 1 t I F o t m 3 z F l w z b A A x o R O f z i B 6 P B Z 8 N w R J M G n O o K N k W q K k O 0 p a G B L 3 V G x U y K f I o Y s V T i k Q g F 2 X V e 4 2 9 c M Z s B N u a f O t V S x m g Q Y M c m J R y t Q A 5 Q c w Z S y q T g f G n Q B h 0 H h d 3 a J v Z d c 1 c G I Z g w K 0 x T H P m k Y w O 6 8 B H E A S d y O I r s f y q J y L k E R K B P C 7 W c n r Z 7 N P c V G O 5 c + v / z 5 Y a y n r 3 V 8 K r l b y + 5 u f C 9 6 x l R u f W / j a Z C B 1 8 I Y z k X d H E U H y d E I h A K h K G y J g B m A D 6 w J R m U t r J 4 8 r Q r v Y 4 v d 4 V p U g 8 S w 1 B 9 E 1 p s y + T p o a G x d / m u B 7 h + u 7 a 3 Z V c y n W B r W 2 d d H n I J x n X 8 i T U B D P l e g S 4 j g A A N A k a f 3 H A 4 O f G g U 0 J P b + F u q b H t k f l W s / O z s o c 7 a l U m i V F E 6 E 0 X X j k k p l j p X M 3 G a c s S z Q e o 2 Q 8 S m 8 f 2 1 O Q X b / e w b c I N 8 Z e 8 n B i f N 2 b f M W o Z j 8 H / o 4 E C X r i E l X b z 4 0 a E 7 U A C A T U w R f S P 3 u x X 4 9 A w l r A T B a D Z x R k J u o S Q o E c K J + E l A k 4 O O l W J p / F 1 E u y a k M O I p b V P I T 5 e 7 f e x Z b D N 1 x w e l E W k W o 9 k w y J s g D 6 k w w l W m s y 8 s Z 6 k A v j q l 7 t U v 1 K x b 8 S m e c G S 0 2 o Y k V v i X F Y x X l + B r s 7 k h S K q j F Y i l B Z u j b s o e 8 G f P R C R 4 w Z x / d D y A Q S w W p I 8 z m i V N 0 E t p K T 1 + + t z S P r O c N M f B P b + K Y z E W F b 9 T P X s 9 m 3 F P r b k t R W i 9 + q l p G S h E G M C K L N x d j k Y i J h 3 B V 8 J + v c D 3 j G N F V l Z D 0 m o b k 7 7 q U k 7 9 v A 6 5 b P w M B 1 B V 8 y f K 1 T V O u N U X 9 r k s b m s n R 7 D J n w S X p 1 c 5 i + u + u W l x y k k H r E J X L 4 E g k 2 E b n 8 4 G 9 e 1 8 e y B 5 h Q A 7 Z s Y X P x D k p l 2 d m G a V E B h F o K S B + q C 2 Y l 6 m f m Q g f h E I R B N o Q Z j N n r u 0 X n L 1 6 j D Q f + v q x 3 B a v r q s w 3 N d S d S + T u s a C E D 9 U c j F O 1 J 0 6 3 n 2 Q l i R c + l C T G s v 9 U V + u l w 0 c O 6 K P Z A 8 s 9 g t Y t W q p j c r P t 5 k u t B k g f w q x G h k w Y I v I a m 4 e Y k M W Q q Z r N u d b W F q r u + 1 1 Z Z I J 2 E g 0 l p p w S 8 Z W K l p / M E d 0 d d w v h V N + T M v t A u o M H d 6 p D 2 Q i 2 n T k 2 l Z m V G + p 2 F W o k h 2 B E o y H V A W w F + r t + G m k l n 3 9 h l o b J I Y R W M 3 l 7 o u i h n U A c L h W R 0 v R G d 1 T X 1 b I R a K 8 U i 7 w r i j U X 1 t X U V i 2 4 b + t d b K u h A D w J D 2 + L 8 w / l X + p g 1 U B W x d 6 N C d F c b / D 1 r A 2 o C F 2 t X 6 U Y G Y 3 k p r w W U m a g 3 s b 1 r D Y H Z T 2 X W f a 5 7 A g m F B q b P Q W R J O N D O a R a P X D l 6 v w Z m d s P Y f q X N 8 f o 1 7 1 h i i U U Y U z k r r k a / h P W 8 b L x r S C 8 n I Z o M k F L t T T V 6 S P b S + w Z N t d S H 4 x S K I Y I l g q j O 1 g d k D x b 5 V c J s 0 b r R B J I b U I U F Y R R J t + 2 p r i Y d e i 2 M E Q S M m k i G T K h f P 3 N / S X v 2 X o X W 2 a b G w k G E u R z p a j K q z K l j Z Z y t N X S w F g n A 9 R 3 d a i J V E A c I Q e X F x 7 h j Y o g j i G Z M v d A r M 3 1 8 T y h N I G w D D K p Y f F J 9 t W 8 B f f K L m J r k w 9 y 7 q G b 9 n Y q R 7 k S Q + Y r x S t b E 7 R 3 Q 1 K G Z S C r w k Q B r W S C W e c i R a S s 9 p n E d + L 1 2 G d i X m k u 1 N V n C s m 0 c U M r H 3 H h v b K D 2 D o o A T T U 5 a N K c K A N H C 2 1 E H i X r 3 m D B s Z W H e 4 O S 8 6 e l U x K 0 n R g Y 5 R 2 t M W E R N A + / a 3 x H I H E j z K a S U / S k s a c E u k k r 0 v S G 4 c P y n f Y E b Z + a T U k 6 E / T f F Q 9 I R 0 N t R C 4 R s i S w B A O a 7 o R 5 g e M h u f l I W Q l U 4 4 0 X G / w R Y R Y i O 4 1 B E A Y t S 0 k 1 x s a i 0 u Q C d o J 5 O I 6 O p O L 7 5 G d x P Y m H + T S i J d 6 m 6 L y l I T p Z 1 D p W g q / H i l L G I X 7 a l d + s K D K g M h S o K p K E c N K J k t 9 d m a a A p 4 U v b I l o r a x I C i R S F r M P B Y 1 4 5 G a 9 e j 9 D 4 7 w N x T e H z u J 7 U 0 + Y F N 7 h t p r 4 C j j B r P Z I e a f o 6 1 w B T A P h H U Y u 7 k u I I 3 L h Q w H J o 8 h E 4 s K L q i y r r 5 R 6 q r D V g t r o d 0 d 6 u G l B J p J z c n n y i a p p u b p p o N + 3 m H r K J 9 V r g y x Y Q J C 4 Q b z j Z f e f W 4 8 l a y l 8 P p P A 0 M k l D l t p C V H o o L 1 I F p + n 5 R o I j y w 0 h J Z V Q 8 v 9 Q C T 9 a y d X j / 8 U s l 7 Y y e x 5 R D 4 U n + t 7 T 7 a 1 x l W N 5 m f l m g k 3 H q U V B j Q O Y t g g 3 k F T i k y z Y f m d F 1 J M Z m m p i b 4 O u p l l L o O 8 h g R D a X f C w U t t b V r k + W O 2 P O v I k w + g 2 s j r K V w k / W T E y U a i l 1 h 8 u 4 Q u a v x Z 2 h j Q 1 r G T m E M V X O 1 0 j g Q Q y R F G l X G o m y 2 5 Q h k N e u w T 0 r G P U F D i W a S 6 6 n I l A S Z Q C K s 5 2 t t Z o z 9 3 d 8 e U y d j c 1 S M y Q f Z 1 h V k z Z R Q p D J P 0 A z y y u x J K u T g Q R O h b + n 1 7 o Q M B C w G y G T V T C q Y k K b a B u U f m W W l g R S Z Q C 4 k 0 W I d h r q j B J E M m a R k E g m x R D s l q K m l v u Q 9 s Z v Y O v W o l A R 8 p I g E w Z M V x O L S T q S q Y 4 2 E D P G 3 W R t h b v T F Y M g k h B F R p A J J l N + k l n F 9 Q C z l J 6 U p H o s J i c S s k 3 W a S C y i p U A k i D y 8 4 v T h H / 6 2 5 L 2 w o 1 R E 2 N w q 2 7 u r u b H g x q t J Q 8 R 5 5 j K F 6 B 8 3 H j Q w / o / 3 V X 7 F e s S + j S r T A b / Y w G i h v G l X I s i g 6 4 l E v p N W m X o Z v l Z c Q n g Z H S 5 C I m x P K s 2 k t F K K E k y k 0 R m Q T Y 3 O R b + T e g t I 4 X 2 w q 1 S U D 2 W w o 6 d G O h n x a h X M x q M 0 F Z 6 o i m A y q 6 m Q a v 0 B J g d u r R X m t x h S g R S F Z D I C j c P m m 2 i a / H K B n 4 Q 6 b 4 v F o q K V j H Y y m g n y c B J E U 9 r p D x / 9 X r 6 7 U l B R P p S R Q N D D T 0 4 0 E D Q E J T D 9 p O Q G A 1 K t 5 9 w / v K o G w P k b A Y F M u V A z F S 5 L w I G v Q T Q a o b m Z G Z q f m x M R 8 u B B x N s i k Y j U h U Q o W R s l 4 n E K R / l 6 4 k H F W u 7 3 / + 0 3 J a + / n a V i w u b F f 3 t 2 t 4 i z D K c Z m k r 5 V Z p U m l h C L v Y d T G N c D 0 A g I h R T H b O F x I F 2 0 a U 2 3 Z S o 3 2 l d V t s z 5 H Z 7 + e F T R f 5 A k H x s t g m Z e B v M P A Q l l E Z i c o X D Y u q B W N e G 2 D x k M l V X + a i x s c F y x S v j r y J N P o O D e 9 u F U K K l h F S K W E p r o f E o k c w K C 7 G E X M 8 d w d R 5 B b x q / J c h l J B K E 8 t 0 0 O Z J o 0 Q R j d d x G W Z y q O 1 K s F 3 8 I y Z O Q v y l p G g u v C F R + U 5 J 8 T b x r t x L j 7 K 8 H z J S k v T f / 8 f f q d O q M F S k y W f E x Y + T 3 u 5 6 1 l B x b j z w p 0 A s p a m U x r I I N y y l r V S H 8 C 9 J J 0 N q J U x y I Q 7 X u Y z E M u T K 5 s k i o o l R q J n U s q z L l S n y e r 1 6 v Z V M f F 1 E i 6 U o n k C S s d K A S S Y R p g d D + X i S C c c k w 7 X 8 1 3 / / c M G 1 r h R x n b 4 3 9 L w 9 a n 9 2 X L k 2 S p E o m z h e n 8 x k 6 m a R 0 u 3 h O g u X L j c / e 5 i B b i l Z u X P d p Q 1 m u Z i o 6 f K Z w R B Z S q 7 p O 6 f q / L + W 7 q Y k d T c j Z 1 H 7 T V h v S I f R t F J X y 6 Y u a U R M H t 5 V i I R 1 R n P B / I v j J b x Z + E 5 h / t 2 e X A A C m m l i L k n 3 x 3 m / R I z + 4 c O / o a b m B n V i F Q j X G Y d Q g h 9 + G q Q s + w w e j y 9 P K C E V k 8 i Q y h D K S i o p Q a p C c s n / l v p S s O 5 h b g b W F d 4 Y k M G U X J F / + E 8 t 5 y U j 6 3 K v k 8 E 6 T R 5 F p j y J 1 L w P u s 4 S D o f E N 0 J d t B i 0 F h P N a K y c g E i a U N F Y g q 4 + Z v I l Y 7 R l 8 w b 6 b Y V k R C w G 1 5 k B h 1 A G p 3 4 Y 4 C s C I l l J p c i k S h D I a C l N p h y 5 m A K a V K Y O Y F l X y o M h i h V W 8 s g y y I G a K q W u S 0 i Q / a i X t 8 a Y S F g G W U A s m I Z 5 M m G 9 D M X Q h A r F s n T x M a Z R 1 q Y t E + q l T V E x 9 Q Y n i D p r 4 5 K O B B g y R W J J u o 4 g B J O p p 3 c r v f M + h m Z U N p h Q w 3 K P H C h 8 d / I O e 5 Z M J j b / F K l A J G P + M X l Q i r m n S Q W z z 6 q p N K F U H b w y h N L L 8 j + Q r 4 E Y B o Y w B o o 4 p g R B Z E k t s w i J i p e Z L E e 2 q Y k + l Y b S R B J S g U B q + f a Y i 0 b n 1 C T / J u g C I h l C 7 d 8 Q o T M P P b S 3 I y z m n z L x E h K Q g B l 4 + R G T k s l U U 1 t N f / j o H 3 B i F Q / X W Y d Q C / D 1 t z e Z K I p Q V k 0 l Z G I i G Z 9 K E a u Q U K i D K 1 z j / / C / L D C w T Q 6 v U b D A y N 8 G c C O 3 D E I s K P k P O 6 G u B f t L H V q J / w 5 v w z w a W J c n k J V Q J w e 8 u g 5 B F F P 5 U V Z C w X 9 y s d + 0 u y 0 i W g n m n i H V 5 U d Z N g n j V B U M 0 E f / + x 9 x Z g 4 Y D q E W w Y l v r l P W 5 c n 5 V C J C K C u p F I G W 8 q k U i b C M f 5 p E Z t 0 C g C S 5 m v p f / u E / v a a A Q F i G z 6 R K s + 2 N b g w Y B H m U q X f r i Y f G Q v x 9 X I d m y R M L 5 L H U N Z k k K K G j e p g T Y k d z S P Y b m s r Q + F y a Y t B Q q Q T 1 9 n b R e 7 9 9 S 8 7 L g Y L r 7 H 2 H U I v h q 6 + u M q m Y P C A V z D 7 W U t B W o p 0 0 s f K E Q g k C a V K B M E I u H A m l I Z B Z V x p y M 4 Q w C o o 8 U t H E w j 9 F H F l n E b W c J 5 b S T l h W 6 w x 5 1 H q Q R t e h j X j Z z D k u y 6 y N V I S P J Q X t Z L o V 0 F c X p / 4 d v Y 7 P V A J M q B F 9 x x y U w q l T 1 y k S Z d N H N N Q i 5 p 8 m E 0 x A R S J N K j A H J Q 5 k K R X 0 c h H U z d C 3 B K T Q p S p Q g i j W u l U U c f i / P J F y Z p 9 Z V n U Q K q + l l H Z S J h 8 I p D q z T d a I K 5 O k r o a I Z E G g 0 / Z f / s 8 / U X V 1 l Z y T g 0 K 4 z j m E W h a T k 3 N 0 + u x d r a m Y S M b 8 E 2 L B l 8 q b f y C Z k E e E i Q X a 4 J 8 Q C e v U M W W l A a o L 7 g K I o E r 5 X y 2 o k k X + T D 0 n i l A i h k B c L 9 R M R W Q S M w + m o N Z M U q r w u A z C Z E J t r Y / Q n S d 4 8 Q L R v / + / / 8 m / 0 X L u D g r g O j f o E K o c o N E d P 3 5 O N J N L m 3 8 q + q e 1 F A h m T D 4 x A X X d S i S s M 0 T S z C p u m v m b A b L o Z S Y F a l J I q Q Q r 5 A 8 l N J H 2 m 3 L E A m m 0 V i p N J l O C P H k y Q U P l c h o l H S t B N b U 1 9 C / / 9 i F O w M E S Y E K N y m 1 y U B 5 O f H W e w p G E J p X W V C C U E A w E g s Y C q R S h h E S G S F L H U T S Z N K l K Q Q i j a l w v L j W Z F o g m k p B I l a K d N K m E P D k y G Z 9 J 1 X P + k t Z K 4 k O x v 4 T g x q F X D t A r r 9 v r x W j P C g 6 h V o F Y L E G f f 3 a a r x 7 M P k U q 4 1 P l S i G P I p g Q R 5 Y t h E J d j m a A p c J b o f i j 1 o E o W I M i X 8 + T C B s U e U o T q l A z K W I V m 3 l C J C m h l V J U V R W k / / V / / 1 m d v 4 O y 4 D r / w C H U a n H l 0 l 2 6 e 3 e Y S J t / h Y E K J o z W W I p I h k T W U h 1 H 6 k V g O p i K r k t F E U Z V V D 0 n e R L l i c T L m k R 5 D b U Y m T S R W E N 5 + f f 8 5 n f H a F v v V n U O D s o G E + o J 7 p a D p 8 D x T 0 9 R O M x m o A Q n o L V A I t Q V o c S J t x B L k U m R S I i 2 B E A K X R E i y X K O W I Y 0 W J 8 n k C I X E 8 g Q S 5 N I a S Y W i 4 m X I 1 M a 0 4 q 5 a e e u P j r 2 n h M O X y 0 c Q q 0 h / v j / / 0 q J F C b P t J i A I F I p T S V E Q o l P a l K h K H E 3 F K l A G l l S x N H C b G H i c C k E y h M q R y T U T f B B y L T Q z P P w A 2 D P v t 1 0 5 N e v 4 Q s c P A V c F x x C r S l w M c + f u U a 3 b z 8 k Z p Q Q S 5 H J E A s k c v N e m k x Y N o Q C T F X f F S l A m E U I t U A z c R 3 E U S a e l U i a T F y H R s J r a H x e L 7 3 / w V H q 6 e 3 C g R 2 s A V w X H o 7 p W + d g r R E O R + h P / / E l a w n w R p F K T D + J A G o i K V b J 8 m I A S U o T y p B J 1 z W J 1 D u b o J l 0 J M 8 Q K p M i v G 6 l s b G R / v m j 3 4 s G d b C 2 c A j 1 M 2 F q a o Y + / u O X T A e l p U A s k C l v + l k J Z e r q 1 l i J V E g o F i H Q Q s 2 k / C Z F K B A n G A z S R / / 2 o Y z I d f D s 4 B D q F w B G u Z 7 5 8 Q L d u T U o 2 i s L Y h k S F R A r T y b 1 T 5 E I K 3 P a i U u l l U A i J M r i r R k u I d B b x 1 6 n n u 3 b V F D E w c 8 C 1 8 V H D q G e B 6 C D 9 d b 1 e 3 T / / k O a n Q m J u e h x Z Q n v W s I N M s Q C i U C P g M 9 F q Y y b 6 u p q q a W t m X b 0 d 9 G W b V 0 S Y H D w y 4 E J N e 4 Q y o G D N Y J D K A c O V g j k O X 7 x y V / o V 2 + / y 1 b F N U k 1 w 7 o t 3 W x e 6 3 0 c O H B Q J q Y n J 2 l q Y o I e P 3 h A A 7 d v 0 Z W L 5 + j B w D 3 6 K 5 P M d e n x h K O h H D h Y E x D 9 F / q R M U t O j b H D A A A A A E l F T k S u Q m C C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 G u i d = " 3 f 1 7 9 a 7 2 - f 6 4 4 - 4 5 d 9 - a f b f - 6 1 0 d 9 2 e d 3 3 6 2 "   R e v = " 1 "   R e v G u i d = " a 0 9 f c 9 3 9 - 7 7 4 c - 4 d a b - a e 2 d - 2 7 5 f e 1 0 f 2 5 a 2 " 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2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F 6 E A E 1 6 5 - E D F 5 - 4 6 B 4 - 8 2 5 0 - 5 5 7 C 0 F 2 A 5 1 D 2 } "   T o u r I d = " f c c f 4 e a 0 - c d 2 c - 4 a 0 e - b 0 5 3 - 4 d 2 6 a d d 0 b 0 e 2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y U A A A M l A W Z Z 9 g I A A C r x S U R B V H h e 7 X 0 H c x x H l u Z r 3 / D e 0 A I E C N B I t K I 8 O R p S b k a z G 7 E 7 G 7 e 6 3 b k 4 7 d 7 t 7 U X c f 7 u N M d K K k k a i D C l D 7 z 1 B 0 M A Q H m i 0 d / u + l 5 n d 1 Y 0 G 0 A B B i a i u D 3 z M L N P V 1 V X 5 1 T P 5 M s v 1 p 2 9 + z J I D B w 7 W B G 5 d O n D g Y A 3 g + v O 3 P z k a y o G D N Y K j o R w 4 W E M 4 h H L g Y A 3 B J t 9 p x + T 7 h e F y u a i + p o r a m x p o Q 2 s j 1 V U H e R 3 f l q y S r J Z k M k F + f 4 B C k S T V V A f I 6 3 F T O k M 0 H Y r Q 4 M g Y z c 5 H K B K L 6 6 M 6 + C X g + s t 3 D q F + b n g 8 H j q y b z f V B F y U T q d z h L F K a G 6 W 6 u o b V D 3 u p r o A M 0 c j G o k I C d 1 M q G C w S t Z h P x z X 7 X Y r 8 f p o c j Z C P 1 6 9 J d s c / D x w C P U z o X t D O + 3 u 6 u T G n a F U K i X a x u 3 2 y D Y 0 + H k m T S 2 T J p 1 O U T q V J p f b R Z l M l j W S n + I p F w W 8 T D T e 9 9 5 Y l l p q P d R U n S c Y S G m I B K L h e K g D X q + X v y t J v k C Q v r l w k 2 K J p K x 3 8 G z A h D r j E O o Z Y d u G N t q x t Y N S i T j N J b x U 6 0 t S P B a j Q D A o p I r H Y 6 J h 0 O A z T A I f N 3 6 Q A d s C g Q A N T H q o I x j i 5 a S s d 7 n c Q s j a 2 l o h i k E m k 8 k R C I R 6 9 O g x t b e 3 8 j 4 + P n a K a m q q m a Q p 8 v M x 8 b m T D 4 M 0 N 3 x W 9 n e w t n B 9 f N I h 1 F r j 8 L 5 d V O 0 j m p q a o o a G B m n w g 4 O D Q o g n o 0 9 o 8 5 Z N V F 9 f T 2 N j 4 9 T V t V W R K O s i L / y m V Q L H i M f j 5 P P 5 C s g G g G Q p 1 m I g b D K R k P N 5 E G 6 h m Y S f o p M X K Z t J 6 T 0 d P C 0 c Q q 0 h X t v Z R Y 3 1 t a J h r L 4 R g P L B l I f m h i 7 R i y + + I M v D w 8 O 0 c e N G a f B r h e n p a Y q w j + V j U 7 G 9 r U 3 O B Q Q z p i B I X l t b Q 9 X V N b I O m u 3 u V B V N R G I 0 P 3 Z T H 8 X B a u E Q a g 1 w 9 O A u 8 n t c N B / L k N + d y h E J A h j N U U y c 6 9 e v i 6 b C b g 0 N 9 V R X V 6 e 3 l I + b N 2 9 R W 1 u r E K O x s T F n + h l E I 2 E 2 M a s K T E J g f H y c 6 2 7 q 6 G i X d a c f V V E 8 4 y M f T V B k + o H s 4 2 D l c H 1 8 6 q x D q F V i f + 8 W 6 m y u U z 4 Q m 1 E g 0 M 1 R D / W 3 K 8 c f G q i 1 t V X I V A x D N i v O n T v P P l W Q q q q q K B w O S 4 P f v H m j m I 1 o 9 P i O 2 d k 5 i s W i c k y Y j L t 3 7 9 K f L o 1 i E k f 4 u F X V 1 U K w u b k 5 O X c Q O U k B O v O 4 R i K F P p + X 0 q G r 7 H c 5 I f i V w v W J Q 6 g V w + f 1 0 D u H d l O C N Y / V t E u l s + R h R T D P 7 b D G n 6 U o N / w q H d Y G S p E I i E W j E j B A I 0 c A A s G E Y u C z x e S w Q g I T I B 3 v h + N E o x H + E J 8 r f C p N 6 A y f q 0 f 7 V z j e / H y I y V Q v x x 2 Y 9 N L 9 K a V F 6 6 p c F E t 5 2 S z 0 U m T s n O z v o D w 4 h F o h j r 7 0 I k 3 N Z 6 k 5 G M 9 p J Z T D w y N 8 N Z k Q g Q 0 U S I 6 I Z s L T f j E S A Y u R x B w X n w e M H w S A f E H W Y A A i f u H 5 s C x j O 0 L x 0 D h V V d W i i a p r a m g 6 6 q F L Q 3 4 6 2 h e T z 8 C H i v A x x l m 7 9 b 1 w g H 5 6 E J T 1 g D k X l A 3 8 F e G k l / x + H 7 m T j y g R H p d t D p Y G E + q c Q 6 g y A P P r 6 P 7 t F J q b Y c d / R o I J s V h M A g D w X d D o H z 5 8 R D 0 9 2 2 T / p Y i U S C S E L I Y w Y s K x V p J l 3 a h B D B N M M O R A h M 7 N + y A E 7 m I t B O 2 T Z f K h X o z p m T k 6 N 9 a u l 4 i C r K R i Y o l m 6 Z 3 + O C X T L v p 2 I M D L h Y Q 2 p N q 7 M U m d 9 V n 6 + h 6 b h x 5 o K w + F n 5 y X b Q 4 W h + u T 7 x 1 C L Y c A N 9 z D L 3 Q L S W D i 3 b 5 9 m 5 L c q L H c 2 d E h g Q V D j q W I Z D A 3 O 0 v 1 7 B e V g z C b Z T W 1 K l g B z Q V y g Q O 1 l n U m 4 B C J M P G q F f E Q 5 Q P + e j t I r 3 X F 6 c J Q g O I 6 O v 5 i Z 1 z I M h e K 0 O m R Z l l X r C l F S w V 5 n 7 j q M M b v C w R 8 l J h 2 S L U U 3 L i M j i w u e / v 6 a N f G J r p y + Y q Q C Y L s h d a W F t r e 2 0 P X r t + Q x g Y i L U Y m N H p 0 4 k I z Q f O g Y 7 Z c + A N 5 k 0 z l 8 v m l 0 x f p R w A I Z 5 B G Y h 8 D v p H B O / 0 x J g f l y A R c H Q 3 Q i b t B q m G t h + 1 A 8 f m j H m J f 8 O A m Z d p C A 8 d i r F n r D 1 B 1 Y 1 f J a + W I Z J u X W u 0 I p L p l H 7 m i E 9 K 3 l O Z G B T L d u H F T G h f k 7 N n z T B K V x Q C B f w K A O N g 3 x e Q B 8 I Q P M D H g 8 8 B M g 9 l W C g h y G E x O j P N x V G M 2 w D H w v T 6 f X y J 1 g H W 7 C b v X c o l j Q V N F 2 V / 6 8 Q F M u 0 K A e z e f K L 8 M G s z A S i o X m 4 e N V f m g C 3 4 T f l s 0 1 U j e 6 o 2 y h y O F 4 v r P H 8 4 7 J l 8 J B J o P 0 J t b Q t K I 0 G j v 3 h 2 Q J / / e v X v o O m s l h K v R y B D e v n t v g P b x + l A I U b O V 9 y U Z m O 9 C i f B 5 c c Q v F J q T q J w B v g / a C v v B 1 D N A v x f W A 8 Y M P P / Y T 1 O R h b 6 W l 1 e l 8 p y k v r Y U + 1 d E D 2 e 8 9 H a f I t p 0 x E P n h 5 Q J C V M Q D w g 8 G I J + D 8 W m L 8 h 6 B w q u T x 1 C L U B N 6 w F q T 1 4 R 0 w x 9 Q C A N + o Y A 9 N 2 Y t K G m J n 5 S e 7 2 S O 7 d p 0 8 a c L 1 M e 8 N R X D R 5 R O W g j a B 7 j i y 2 H m e l p e S g 2 N j b J M s i N x g 5 C 4 j x g Y k K j A e H w P J t 3 t X T u k Z + m o 4 X n C J s / o 1 v A p o Y 0 z c X c k o Q L U r 2 5 L U G J t I u u j f p o R n 8 O 3 2 F I h d / u 9 7 k p N X t J t j l w B h g u Q K B x D 7 3 U O U O b N 2 9 m 0 o x J Q z V k M p k N q V S a W l t b p E F h + + j o 6 A r J B K i G i Y a O z y J J F m S C d l o O 0 E i N T U 1 C R G P y 4 V i A O Y + s Y Q k D G e z w v / Z v j J G f o u T 1 5 L e Z 3 U C s + b i L D m 1 h M 5 P X p T K I A v r p J I s h E 4 D f C 8 H 3 w v x M J J n A d X v 1 V g e u T 3 + 8 k L + 6 F Y 7 3 X 3 6 R 4 r G I N J b Z 2 V n R U G g 8 w L V r 1 3 N Z C c b U Q o A A j Q r Z C y 0 t K l r 2 t M h k M B S j t J Z C I M L 4 T r E o 8 v W U u Y d B h w i l Y w x V Y 3 O L k A v H w f 6 I E O L 3 Y N 1 s z E P n 2 P T T P 6 k k / N 4 s J V K K n F Y Y w h p g G S K a i h 8 E X j 7 l T P i a 3 l q 5 c D S U x n u v v M i O f J S f 5 h k a G B j I k Q l y 4 e L F g h Q f r A O Z A K W l M q K 9 T p z 4 W v q m y s H E x K S Q M R q N 0 Y m v v 2 U t 9 0 S O G w 7 N 6 z 3 y Q I Y D 9 g U x B u / d E Y 2 D / L x o N C x m H R o 2 s i G a W l p z G g 6 k N O F 2 m H / Y p 7 E q Q y 9 0 J l V o d x E k S 5 A J M N f C w C y L p u L v T K Z 5 m x + B i s q G 6 7 i j o e i N 3 d v 4 y e y W x o g G Y h o L T L 6 W l p a c G Y W Q N 6 J c C D c b Y L + R k R H p 6 A X m 5 + f p 9 O m z t G / f X m 7 s f l k G 6 R 4 M P m T z K E l 1 9 X W S B d 7 E J t v Q 0 B B t 3 b q F f v z x N P X 2 b q N L F y / T e + + / K + d h f C l o H t w g E A J R O 4 y l Q h 0 w v p E V s z P T 1 K D 9 K g C f i b A 2 a 2 h o l G W k G E G e B u b 7 A d Q h u E Z Y 7 U 8 O 8 E V J 6 K 2 V B 2 4 p u D i V K 7 0 b O y j o 9 + b I h K A D S A K N 0 M Y N 3 5 A J G R F Y b y U T g M a E w M W n n x 5 n Y o 3 S 4 O A D O n b s 1 x K w Q K Q O 5 i H M r x b 2 u e q Z T A M D 9 6 m a z T Y v 2 0 j Q g k N D w / T S S w e o o 6 O D m p u V 2 Q g y I V I H T E 9 P y b m B P E g x s j Z m a 2 T P w E o m A L l 7 h k z o i 1 q O T M 2 W k c C L A d f B A H W I e h D x d 7 i 7 e O 3 C 6 1 w p 4 j r + 0 8 W K 1 l B v 7 + 8 T z Y N G C + 1 z / v w F 6 u v b L h r E N B R r E u l y Q A b F 8 O P H k g 4 0 N D Q i / l U 6 n a Q P P v h t w e d x 7 J M n T 9 G R I 4 d l O R y O 0 M W L l + j N N 1 + X 5 W L g H B G q B t B H V c 8 k G R 1 5 T J u 3 d M t x j e + F 8 w X w I E C C L A I X B q c f + i W K t x h w e i B F u T C / x 5 T q 4 c M E Y 5 O 0 i u 7 L u k p D R R P q U E 8 H 1 b C 2 M N o J w y 0 6 O z u l g R g y Q W C y r Q b Q a i d P f U + b u 3 o p G Z u n e C w u E c M 9 e 1 4 Q n w n j m E x k D 0 E P D D w 0 G r E Y 4 2 N P W P s 0 S m j d S k y D 6 a l J a m x q l m 0 g F 3 y 5 + d A c t X d s k O 2 R h I u + H 1 R 9 U 5 i P Y r q o T 8 r n Q b Y 8 u n L L h / U 8 U D e S Y U K 5 K U 5 B G t J b K w f s n 1 b m 3 1 t 7 + 8 j j r 5 X G D P I A k U i 0 o J H A / 1 k s q 6 E c w A c 7 s H 8 f N b R v p 5 0 7 + i V r Y f f u H f S X P 3 8 s Z D N + k g Q c 0 h n 6 4 5 / + I s u l 0 N L a x h o 0 W X B + V i A A Y b Z B U 8 E c N G S 6 N e 7 N Z U t g s p e X N i / 0 c Z A s u 9 I n q 0 x 1 p o F r a A S J x K m M l 4 / H J m q l / X 1 2 + l L F a a i A 1 0 0 h 6 q V j f f k h G P B 1 4 N t A Q + Q I x i Z T M B B c V G s s B 5 A G x 2 1 n / w g d w f f u 3 a N + N i e h 8 Z C h X g w M X 5 + Y m G C T s 0 9 I 9 v j x E I 3 z 8 u T k l M w H A V 9 r Y G B Q A h j w 2 6 y A u W o i j 8 C T k J o Z 6 e G 0 h w a n 8 h p 2 a 1 O K + t t S k j S 7 V r C S H H U I t F Q m l a B 6 / 7 D e U h m o S E K 9 + 9 J O + p h / t p v S d K Q n S l F + Y N + b 8 N B o S H X U H u 6 J 0 5 k f T 1 J r c z P t W m Z E 7 F K A R o F W C t Q 0 0 M m B A B 3 u m q X v T / 1 A R 4 + + V d A I D U C + i 5 c u 0 + 5 d u / i z c S E k t M 2 2 b d 1 6 D x K t e f n y V d Z 0 u 2 k q 3 U x b G v k 7 5 m e p j n 2 q G T b j x u b d 9 G h m a R O 1 q Y p N v q K M i a d F M a n 4 Q v J D I U 7 M K m o I P N F b 7 A / X 5 6 c v V x S h X t 7 V Q 9 N h N 1 1 + T D Q 1 9 o g a W z f l N J I p 6 w M p O r S V / Y C F b b 5 s f H t P D Z e w N r S p W 1 / Q B 0 c P L J l t D h P 0 i y + + p P 7 + P k l n + v a 7 U 6 w l A 0 y g n R L C B w Y m v D Q y 5 6 J o y s N G B l G V P y s + 0 i 8 N 8 1 s N o R C M S S c T 1 F w 1 J u s r A W 6 5 I x U k d Q E 3 P Z h I 0 Q t 1 D 6 i l b W O O R F Z k y f N U Z D r 3 0 C 8 5 c F Y y A a 0 7 3 6 X B + c K w t g H C 5 H f v 3 q P L V 6 6 K 6 Y m B i s j G e P e d Y / T q q y / T m T P n J N J 3 Z d h H A 2 z C g U w A z v 4 p T v W Z A N d U z o t 9 K Y x i n g g 3 5 6 6 / 3 W V t 9 f 5 z j q M H d k m j P L g p I R N B / n p 7 P q v B S q x 5 / b Q 3 U b G V A J + Z X i Q 0 j R y 5 0 T k P N 7 D C 7 T M z M z T H 5 l 5 X V 5 c E M b q 6 t 9 L w y I j e S v T N N 9 + J / 5 T M B u j J f D 5 I U u v P y H i m A y W C D L 8 E F j y c + I E C U m W 5 p c V S + S x 5 O 6 N i C O V B Y C G t J n l E Z y m 0 x z d s l g H F D Q G L c N o 9 i l d l I Z Z y y W f K M b 2 K f Z w v v / q a m p u a C L M N A a h X V w V p c n J S + q Y a G x u k D + r O j U s y C Y w B t C C C D 6 c f 5 I M R 5 W I F P + 0 p w N + i S T U b 1 q t s j o o J m x 8 9 s F M i Z y A P M h j m W D k h V L w U t j S V N 6 M q s r Q R d C g X k 0 U a 6 t D B A 5 I J Y T A 3 F 6 L B B 4 + E R D t 3 7 h D t 9 P 3 3 P 8 m U Y t u D 9 / R e i l B X R n x S r h S Y t O W Y n r h l L W F 9 O M H i x Y N L m b 4 u i i d 8 u f t h 1 7 + K 8 a H S S R U i h 6 8 C H + U n 3 S + z w E y x o K W M N J z 7 k / k + n n L R X q c S W G f Z N L z H n 9 + w p Z u u X r 0 h 5 i i A Y M T + f X t l q A j I r / q V q i Q o E Q z 4 a W / j Y 9 n v a Z D O 8 s 3 H t X k G y F 9 T f f H h S 3 F T m w r 5 c q v s K h V h 8 h 3 Z u 0 O i Z 0 g h w l P / 7 M P 8 K N i l g O y B p Q D T D Y R Y K T b W p + n W m J f O P P Q L I d F X V F d X I + e 4 G A 4 d O k h f f n l C 8 g s T i R i 9 u m H 1 0 3 r t 3 5 g g n x u d s H r F M w N 7 T 7 C B l K o S X y q R t H e T 4 1 9 X R D E b i p d S d O f O H c k e m I q 6 c n 0 w S 2 k n Y L E n + P C s R / w l k G I 1 u D j k L / C j J u b S F I n g T R y L d 7 Y i K R e v t 8 E 5 g 1 S D g w 9 z E 6 y s F L f H 1 Q N l N U G X c o H z x O W F G S T / a 1 I 9 m U J Q J X 9 v 7 C a Y b B S / 0 7 Z S W 1 M t G e T d 3 d 2 U 4 g a J k H a 5 w D D w U r j + p D w N V y 4 i 6 Q D 7 U O G c y W e A 5 e O f f S F J t F 9 9 9 b U s f / / 9 D / T 1 1 9 9 S Z 2 d + z r 2 V I p J U e X 1 7 N j z 7 6 C A e W Y Z M / J 9 e t r H 8 9 d z V Z 6 7 4 f 0 k c 2 N o i / T l T s x E 6 O 9 K Y 0 0 r L a S e g q y k l k 5 Y U Y 7 V p O 9 B 4 Z s h 5 M d 7 q i d C 9 u 3 e o e / t O G T F b H 8 z Q J 5 9 8 S r / 5 z X v 5 s V F s E i L F C K l L m M c C f V U n 7 g T Z H 5 L N K w J u / g b 2 5 f A y N w y J R 7 R w r Q E i Y S J O D I h M y a y 2 c f F l P a 4 k b e 7 Q O 9 k M t j f 5 4 N j j x p 4 b L d 2 h u h T C i b W 1 9 x c j E 3 B h O C h j o 3 5 6 4 J d J U Z 6 E 3 L R h Q 6 c E U u B n Y Y 4 H E A v Z 6 m J K 4 e c x N j U u P w d F K e A Y P a 0 p m o y 4 a S r i o W r / K l i 5 D O S h J b e B / 2 M x 5 l 8 i i e 9 S d b u J r U 0 + b 5 U a E n 7 i T k B u 7 k q 0 E 7 C W T W y 5 i J r X n a U d O / o p l k g z k R E O 9 9 P j 7 E 4 Z h r G t J S U 5 e g j 7 n z 1 7 j u 4 P D k o k E B h i f 2 4 1 w P l c H l a m K 0 x b 9 J + 9 j U k x Z c 0 a w n o R 9 Y 0 R n q m q 7 c T W I Z c t b S 3 0 Y M q l 5 j t Y B a y z / R i s 1 t z D s I m l 4 E r H 6 Y c b 0 6 y F 8 s G K 6 r o m i r l U h k G t O y y p S d B Y O / r 7 Z G I W B E f 0 Z L E r A t 7 l C 2 2 J w Y Z B P q 8 O H c b / k n 9 b m 6 6 v N b i t W e C i k b H y + v j W G 2 x t 8 m 2 q T e R m R y 1 X K 1 m x m s a 6 G K J J n N P i u H / 5 S 2 r a + p J e y u P S c I C O X / f S x c t X q b e 3 R y a L + e l h Q B r / a o M j G L 5 h g C H v 4 / M q d 7 H K l 6 X x t f a l 8 N g u u P b q O s z N I w C j 7 p O d x L Y a q r Y q y I 3 O J 0 R a D Z k M r N k U 6 m 0 V z w Z v H X 6 V 7 0 f + u 6 x A E C K w 6 Q 3 p Q 4 u z x g r F 8 o M B l z M l r U D a E m Y + w i y y B s N z H n q 9 O 0 4 N w Q z 1 t S X X 1 M x V 4 C P K 7 z K C Q p l 9 d o R t f a j t n Y 1 i H m 1 v L Q x F r 5 R c S C s y Q P T t 4 D N I R E U H c k t T / a L 9 S v g 9 C B r A 3 L y g p 0 Q G Y K 4 t F e i w A j 5 a e 2 2 6 p B m L T A / 0 z V 0 e 9 j P p s t T G + 6 0 E / i U 6 w M 3 l 5 s e a / G 8 4 h a V k C v M F F t 6 3 9 S 6 2 1 V A z E + P 0 d l + U 7 o y v r v P V 4 O a Y M q v Q m K E N Y C J Z E 1 T X A u m M S y J 5 Q H f z Q t 8 C j b J U W B u T U p Y L R A l H W B u V A k x b a K k g m 3 x H t 8 f p x c 7 C h 9 B y w L E X g z z A r K d p F r N 8 P q N R W W U n c N P A x b C f t L e 3 r V g b l Q I i b i Y Q g S H l A E y j 1 Q B n V g r Q M k h h m g h 7 a H N j + c 7 6 U j M Y r Q R 4 f e k Y + 1 E Y 1 g K s 9 I F h t C T 6 z h Y C G z H P h F o S 8 C p o r J A N / S h b J s c i f + z e v b s S D n 5 a H 8 q K W W 0 u r c R v K c A y n 7 s 4 5 K P P / v M T e q l t l O o D 6 j U 5 T w s T X Y R m L W j U F u C h c W / C K 0 N Q A B N O X w y L 9 V k V E 1 x 9 n / L 3 M N d 6 8 a f w P m D r f b O D S N u w m 9 Q F A 9 T f 3 y 9 D G 6 x 4 2 g a K j A I M D r w + u r r o m v n 6 p Q j 5 w m u / o 8 8 + / 4 K e X P 4 z d d Q 8 n b / W V q M y I R C 9 g + / 3 8 t b C 4 x X 7 P p e Y S C H 2 G e e X 6 d B e b s z X Z t 3 Z n L v c u u J x g V R 4 s b f S Z L g f 1 v t m C z l x 8 e b T t b L n E E f 2 9 F E i G q L P b / o l M G G I t F a a a i 2 A A M S D a U w K Q 3 S X t Y M B G v 9 r W / N T j G F y / + I 5 9 F a C 0 M w E / f 0 r + T k s k t y W h 2 c 8 8 t 2 r G U c F j Q e S l g v M E Y j U o 3 Q y S e m U e o M j U p B S i R g l W f b t x l T X K z + P 5 x W 2 N P k 8 + g Y 9 T w Q q x t l H f s k V R B D i V z 3 5 N w i i v 8 q Q C d j e U p 5 P h e i c F c g Q C U 5 8 T b P X / o O + / f Y k n T t / g U 5 f H q T J e T f d m V h + U O J i k b u V k E m A w 7 B A M y l f C w s w w 1 H N 0 t R 0 p O Q 9 X K 9 i S 5 M v k 0 n K L K j P M x C + v q j 7 g x C t 6 7 J E 9 2 Z j + X O f s 4 T t l w I i h V Y c 7 U / S g X 1 7 6 M N / + k f q 6 e m m g w f 2 U 2 P 7 Z r o 6 W l 6 2 f S n C r T R Y g Q e a V U C g w n W Y T y N a 8 h 6 u V + F L V G r 1 + p a h x 0 N 0 u s x B h L 8 k J t i U w 3 R j Q F 9 r i t 7 c p j T V m Y f 5 D u T G K n m s l w U 0 e K Q R H e m J s Y Z R Y 6 g u X r g k L y F A g v B c M j / P + W q w 4 s w R k A Z / Y E 6 O R O r 3 S J 3 / o j F 7 R f p W b 5 w / x 9 i 0 c Y N E r l a D 5 U b p r j W g C T A T E g D / 6 c U N S e p t S U q o P s z a q S 6 Q K X j j Y D H w 7 q j Q z K T U 3 + q N 0 R 7 + f E C 7 Z H g v V H 1 D v Q z 5 B w 5 t W X m Q A + + T W h 0 M g Z i F h k z 8 Z + p m O y Y D t R N s 6 U O p G 7 Y 6 L D d x y 1 o D J L o 6 6 q N x 9 m 2 A T t Y w 2 1 r S t L k h T T 8 8 C N A X V 5 P s C 3 2 3 6 G / q a W V f a e o U v b x p n i L h s M y S d P y z z 2 W E 8 v H j X 1 B v T 4 / e U 6 H U + C 4 r c D 5 W 3 F h l v i B O N 0 + m / D u 3 l O h A E U s K b 8 w u u n / r W V z f X L 6 9 + t b 3 n O L Q 9 i 3 0 1 x v w p d T b M w w W a 5 T P A 2 C u H b X M E w j c H s d 8 E 0 t n e m D m I r x U 7 f q N G 9 T R 3 k 6 1 t T U y B s z 6 J n g r v r o T R D u G r q A N 9 S k 2 N f E a H P X u K M z G h I w M T B 4 D B F g z v s A a z 5 r 7 V y 5 w r f G y u E w m J S V e X Q r B T L K I 8 i H C B 8 k k Y / T G a 9 v 1 p 9 Y / b E m o r L + X Z s N q D j 5 D K M W l 5 / u n 7 m x P 5 v p w g M c z H m q p y d C p + w H p J C 3 1 P E A n 6 x v d + S j h U g A 5 Q V J g J e F v D P e Y j 5 f v H a g H l y K U h M w 1 o R A 2 T + m w e Z L N 0 R S T K c 2 k e v O N P v V B G 8 C W J p / p 8 b d i s S y B 5 w n I G 0 Q K k A H I Z U z Q U m Q C E G Y 3 G R z L Y W A y f 2 w k y h o g 0 3 w T m 5 j F a A i q h F p D J i 8 X 8 M M O b k p K v V R o 3 Z h y k h m B U g Q m n j H 7 u N R 9 g z L p D N n L 5 C v / s e P g m W L f R h U w K E 7 7 Q X 6 c y U I v F b b m d k l n H i 1 v k p 2 4 G y x I Y t 3 R r q K K b 7 P J W B N A w 1 6 I K J u B V o I j O I J z a K 5 J y 9 y C J r R e 3 C 9 r J Z G b C W O I p T r Z z b K u m 0 R A m 4 C v h f 3 + r J A Z d 9 Y B L g 3 7 Z a b a x c 5 2 R 1 u K G 3 O 2 p C Y p B 6 W O i w D E / S m v j P z F I M N i Y L i K F T H W h t d G v P T d Q C C n F U E w + H E g / R Z o 1 M g 0 k 1 M R C J J K G + J o I o n m M s t K r P d u v f / Z M z l 2 n Z C o G I / Y x w l w I y 8 1 k B F k Q 0 Z F Q v M J A w W t w M u o E Z E r 9 c B H I A 1 i Y K Y P + / J O k H p a U r S h H q a l r M r B v L w a / t m v e u M y O S e A G W e P 8 H n g c x h j Z Q I p I E t / W 4 K q 5 8 7 T 9 l Z M e b 2 Q R E F P m s 9 P + b V I j M V 2 u V U 2 E l u a f O u U T w J o A W g G N P Z S 5 D C a p H i g I A i F C V s Q x U M f F u T k f U x O Q 3 T x c S F B M Q E M j o 1 t I F o t m 3 z F l w z b A A x o R O f z i B 6 P B Z 8 N w R J M G n O o K N k W q K k O 0 p a G B L 3 V G x U y K f I o Y s V T i k Q g F 2 X V e 4 2 9 c M Z s B N u a f O t V S x m g Q Y M c m J R y t Q A 5 Q c w Z S y q T g f G n Q B h 0 H h d 3 a J v Z d c 1 c G I Z g w K 0 x T H P m k Y w O 6 8 B H E A S d y O I r s f y q J y L k E R K B P C 7 W c n r Z 7 N P c V G O 5 c + v / z 5 Y a y n r 3 V 8 K r l b y + 5 u f C 9 6 x l R u f W / j a Z C B 1 8 I Y z k X d H E U H y d E I h A K h K G y J g B m A D 6 w J R m U t r J 4 8 r Q r v Y 4 v d 4 V p U g 8 S w 1 B 9 E 1 p s y + T p o a G x d / m u B 7 h + u 7 a 3 Z V c y n W B r W 2 d d H n I J x n X 8 i T U B D P l e g S 4 j g A A N A k a f 3 H A 4 O f G g U 0 J P b + F u q b H t k f l W s / O z s o c 7 a l U m i V F E 6 E 0 X X j k k p l j p X M 3 G a c s S z Q e o 2 Q 8 S m 8 f 2 1 O Q X b / e w b c I N 8 Z e 8 n B i f N 2 b f M W o Z j 8 H / o 4 E C X r i E l X b z 4 0 a E 7 U A C A T U w R f S P 3 u x X 4 9 A w l r A T B a D Z x R k J u o S Q o E c K J + E l A k 4 O O l W J p / F 1 E u y a k M O I p b V P I T 5 e 7 f e x Z b D N 1 x w e l E W k W o 9 k w y J s g D 6 k w w l W m s y 8 s Z 6 k A v j q l 7 t U v 1 K x b 8 S m e c G S 0 2 o Y k V v i X F Y x X l + B r s 7 k h S K q j F Y i l B Z u j b s o e 8 G f P R C R 4 w Z x / d D y A Q S w W p I 8 z m i V N 0 E t p K T 1 + + t z S P r O c N M f B P b + K Y z E W F b 9 T P X s 9 m 3 F P r b k t R W i 9 + q l p G S h E G M C K L N x d j k Y i J h 3 B V 8 J + v c D 3 j G N F V l Z D 0 m o b k 7 7 q U k 7 9 v A 6 5 b P w M B 1 B V 8 y f K 1 T V O u N U X 9 r k s b m s n R 7 D J n w S X p 1 c 5 i + u + u W l x y k k H r E J X L 4 E g k 2 E b n 8 4 G 9 e 1 8 e y B 5 h Q A 7 Z s Y X P x D k p l 2 d m G a V E B h F o K S B + q C 2 Y l 6 m f m Q g f h E I R B N o Q Z j N n r u 0 X n L 1 6 j D Q f + v q x 3 B a v r q s w 3 N d S d S + T u s a C E D 9 U c j F O 1 J 0 6 3 n 2 Q l i R c + l C T G s v 9 U V + u l w 0 c O 6 K P Z A 8 s 9 g t Y t W q p j c r P t 5 k u t B k g f w q x G h k w Y I v I a m 4 e Y k M W Q q Z r N u d b W F q r u + 1 1 Z Z I J 2 E g 0 l p p w S 8 Z W K l p / M E d 0 d d w v h V N + T M v t A u o M H d 6 p D 2 Q i 2 n T k 2 l Z m V G + p 2 F W o k h 2 B E o y H V A W w F + r t + G m k l n 3 9 h l o b J I Y R W M 3 l 7 o u i h n U A c L h W R 0 v R G d 1 T X 1 b I R a K 8 U i 7 w r i j U X 1 t X U V i 2 4 b + t d b K u h A D w J D 2 + L 8 w / l X + p g 1 U B W x d 6 N C d F c b / D 1 r A 2 o C F 2 t X 6 U Y G Y 3 k p r w W U m a g 3 s b 1 r D Y H Z T 2 X W f a 5 7 A g m F B q b P Q W R J O N D O a R a P X D l 6 v w Z m d s P Y f q X N 8 f o 1 7 1 h i i U U Y U z k r r k a / h P W 8 b L x r S C 8 n I Z o M k F L t T T V 6 S P b S + w Z N t d S H 4 x S K I Y I l g q j O 1 g d k D x b 5 V c J s 0 b r R B J I b U I U F Y R R J t + 2 p r i Y d e i 2 M E Q S M m k i G T K h f P 3 N / S X v 2 X o X W 2 a b G w k G E u R z p a j K q z K l j Z Z y t N X S w F g n A 9 R 3 d a i J V E A c I Q e X F x 7 h j Y o g j i G Z M v d A r M 3 1 8 T y h N I G w D D K p Y f F J 9 t W 8 B f f K L m J r k w 9 y 7 q G b 9 n Y q R 7 k S Q + Y r x S t b E 7 R 3 Q 1 K G Z S C r w k Q B r W S C W e c i R a S s 9 p n E d + L 1 2 G d i X m k u 1 N V n C s m 0 c U M r H 3 H h v b K D 2 D o o A T T U 5 a N K c K A N H C 2 1 E H i X r 3 m D B s Z W H e 4 O S 8 6 e l U x K 0 n R g Y 5 R 2 t M W E R N A + / a 3 x H I H E j z K a S U / S k s a c E u k k r 0 v S G 4 c P y n f Y E b Z + a T U k 6 E / T f F Q 9 I R 0 N t R C 4 R s i S w B A O a 7 o R 5 g e M h u f l I W Q l U 4 4 0 X G / w R Y R Y i O 4 1 B E A Y t S 0 k 1 x s a i 0 u Q C d o J 5 O I 6 O p O L 7 5 G d x P Y m H + T S i J d 6 m 6 L y l I T p Z 1 D p W g q / H i l L G I X 7 a l d + s K D K g M h S o K p K E c N K J k t 9 d m a a A p 4 U v b I l o r a x I C i R S F r M P B Y 1 4 5 G a 9 e j 9 D 4 7 w N x T e H z u J 7 U 0 + Y F N 7 h t p r 4 C j j B r P Z I e a f o 6 1 w B T A P h H U Y u 7 k u I I 3 L h Q w H J o 8 h E 4 s K L q i y r r 5 R 6 q r D V g t r o d 0 d 6 u G l B J p J z c n n y i a p p u b p p o N + 3 m H r K J 9 V r g y x Y Q J C 4 Q b z j Z f e f W 4 8 l a y l 8 P p P A 0 M k l D l t p C V H o o L 1 I F p + n 5 R o I j y w 0 h J Z V Q 8 v 9 Q C T 9 a y d X j / 8 U s l 7 Y y e x 5 R D 4 U n + t 7 T 7 a 1 x l W N 5 m f l m g k 3 H q U V B j Q O Y t g g 3 k F T i k y z Y f m d F 1 J M Z m m p i b 4 O u p l l L o O 8 h g R D a X f C w U t t b V r k + W O 2 P O v I k w + g 2 s j r K V w k / W T E y U a i l 1 h 8 u 4 Q u a v x Z 2 h j Q 1 r G T m E M V X O 1 0 j g Q Q y R F G l X G o m y 2 5 Q h k N e u w T 0 r G P U F D i W a S 6 6 n I l A S Z Q C K s 5 2 t t Z o z 9 3 d 8 e U y d j c 1 S M y Q f Z 1 h V k z Z R Q p D J P 0 A z y y u x J K u T g Q R O h b + n 1 7 o Q M B C w G y G T V T C q Y k K b a B u U f m W W l g R S Z Q C 4 k 0 W I d h r q j B J E M m a R k E g m x R D s l q K m l v u Q 9 s Z v Y O v W o l A R 8 p I g E w Z M V x O L S T q S q Y 4 2 E D P G 3 W R t h b v T F Y M g k h B F R p A J J l N + k l n F 9 Q C z l J 6 U p H o s J i c S s k 3 W a S C y i p U A k i D y 8 4 v T h H / 6 2 5 L 2 w o 1 R E 2 N w q 2 7 u r u b H g x q t J Q 8 R 5 5 j K F 6 B 8 3 H j Q w / o / 3 V X 7 F e s S + j S r T A b / Y w G i h v G l X I s i g 6 4 l E v p N W m X o Z v l Z c Q n g Z H S 5 C I m x P K s 2 k t F K K E k y k 0 R m Q T Y 3 O R b + T e g t I 4 X 2 w q 1 S U D 2 W w o 6 d G O h n x a h X M x q M 0 F Z 6 o i m A y q 6 m Q a v 0 B J g d u r R X m t x h S g R S F Z D I C j c P m m 2 i a / H K B n 4 Q 6 b 4 v F o q K V j H Y y m g n y c B J E U 9 r p D x / 9 X r 6 7 U l B R P p S R Q N D D T 0 4 0 E D Q E J T D 9 p O Q G A 1 K t 5 9 w / v K o G w P k b A Y F M u V A z F S 5 L w I G v Q T Q a o b m Z G Z q f m x M R 8 u B B x N s i k Y j U h U Q o W R s l 4 n E K R / l 6 4 k H F W u 7 3 / + 0 3 J a + / n a V i w u b F f 3 t 2 t 4 i z D K c Z m k r 5 V Z p U m l h C L v Y d T G N c D 0 A g I h R T H b O F x I F 2 0 a U 2 3 Z S o 3 2 l d V t s z 5 H Z 7 + e F T R f 5 A k H x s t g m Z e B v M P A Q l l E Z i c o X D Y u q B W N e G 2 D x k M l V X + a i x s c F y x S v j r y J N P o O D e 9 u F U K K l h F S K W E p r o f E o k c w K C 7 G E X M 8 d w d R 5 B b x q / J c h l J B K E 8 t 0 0 O Z J o 0 Q R j d d x G W Z y q O 1 K s F 3 8 I y Z O Q v y l p G g u v C F R + U 5 J 8 T b x r t x L j 7 K 8 H z J S k v T f / 8 f f q d O q M F S k y W f E x Y + T 3 u 5 6 1 l B x b j z w p 0 A s p a m U x r I I N y y l r V S H 8 C 9 J J 0 N q J U x y I Q 7 X u Y z E M u T K 5 s k i o o l R q J n U s q z L l S n y e r 1 6 v Z V M f F 1 E i 6 U o n k C S s d K A S S Y R p g d D + X i S C c c k w 7 X 8 1 3 / / c M G 1 r h R x n b 4 3 9 L w 9 a n 9 2 X L k 2 S p E o m z h e n 8 x k 6 m a R 0 u 3 h O g u X L j c / e 5 i B b i l Z u X P d p Q 1 m u Z i o 6 f K Z w R B Z S q 7 p O 6 f q / L + W 7 q Y k d T c j Z 1 H 7 T V h v S I f R t F J X y 6 Y u a U R M H t 5 V i I R 1 R n P B / I v j J b x Z + E 5 h / t 2 e X A A C m m l i L k n 3 x 3 m / R I z + 4 c O / o a b m B n V i F Q j X G Y d Q g h 9 + G q Q s + w w e j y 9 P K C E V k 8 i Q y h D K S i o p Q a p C c s n / l v p S s O 5 h b g b W F d 4 Y k M G U X J F / + E 8 t 5 y U j 6 3 K v k 8 E 6 T R 5 F p j y J 1 L w P u s 4 S D o f E N 0 J d t B i 0 F h P N a K y c g E i a U N F Y g q 4 + Z v I l Y 7 R l 8 w b 6 b Y V k R C w G 1 5 k B h 1 A G p 3 4 Y 4 C s C I l l J p c i k S h D I a C l N p h y 5 m A K a V K Y O Y F l X y o M h i h V W 8 s g y y I G a K q W u S 0 i Q / a i X t 8 a Y S F g G W U A s m I Z 5 M m G 9 D M X Q h A r F s n T x M a Z R 1 q Y t E + q l T V E x 9 Q Y n i D p r 4 5 K O B B g y R W J J u o 4 g B J O p p 3 c r v f M + h m Z U N p h Q w 3 K P H C h 8 d / I O e 5 Z M J j b / F K l A J G P + M X l Q i r m n S Q W z z 6 q p N K F U H b w y h N L L 8 j + Q r 4 E Y B o Y w B o o 4 p g R B Z E k t s w i J i p e Z L E e 2 q Y k + l Y b S R B J S g U B q + f a Y i 0 b n 1 C T / J u g C I h l C 7 d 8 Q o T M P P b S 3 I y z m n z L x E h K Q g B l 4 + R G T k s l U U 1 t N f / j o H 3 B i F Q / X W Y d Q C / D 1 t z e Z K I p Q V k 0 l Z G I i G Z 9 K E a u Q U K i D K 1 z j / / C / L D C w T Q 6 v U b D A y N 8 G c C O 3 D E I s K P k P O 6 G u B f t L H V q J / w 5 v w z w a W J c n k J V Q J w e 8 u g 5 B F F P 5 U V Z C w X 9 y s d + 0 u y 0 i W g n m n i H V 5 U d Z N g n j V B U M 0 E f / + x 9 x Z g 4 Y D q E W w Y l v r l P W 5 c n 5 V C J C K C u p F I G W 8 q k U i b C M f 5 p E Z t 0 C g C S 5 m v p f / u E / v a a A Q F i G z 6 R K s + 2 N b g w Y B H m U q X f r i Y f G Q v x 9 X I d m y R M L 5 L H U N Z k k K K G j e p g T Y k d z S P Y b m s r Q + F y a Y t B Q q Q T 1 9 n b R e 7 9 9 S 8 7 L g Y L r 7 H 2 H U I v h q 6 + u M q m Y P C A V z D 7 W U t B W o p 0 0 s f K E Q g k C a V K B M E I u H A m l I Z B Z V x p y M 4 Q w C o o 8 U t H E w j 9 F H F l n E b W c J 5 b S T l h W 6 w x 5 1 H q Q R t e h j X j Z z D k u y 6 y N V I S P J Q X t Z L o V 0 F c X p / 4 d v Y 7 P V A J M q B F 9 x x y U w q l T 1 y k S Z d N H N N Q i 5 p 8 m E 0 x A R S J N K j A H J Q 5 k K R X 0 c h H U z d C 3 B K T Q p S p Q g i j W u l U U c f i / P J F y Z p 9 Z V n U Q K q + l l H Z S J h 8 I p D q z T d a I K 5 O k r o a I Z E G g 0 / Z f / s 8 / U X V 1 l Z y T g 0 K 4 z j m E W h a T k 3 N 0 + u x d r a m Y S M b 8 E 2 L B l 8 q b f y C Z k E e E i Q X a 4 J 8 Q C e v U M W W l A a o L 7 g K I o E r 5 X y 2 o k k X + T D 0 n i l A i h k B c L 9 R M R W Q S M w + m o N Z M U q r w u A z C Z E J t r Y / Q n S d 4 8 Q L R v / + / / 8 m / 0 X L u D g r g O j f o E K o c o N E d P 3 5 O N J N L m 3 8 q + q e 1 F A h m T D 4 x A X X d S i S s M 0 T S z C p u m v m b A b L o Z S Y F a l J I q Q Q r 5 A 8 l N J H 2 m 3 L E A m m 0 V i p N J l O C P H k y Q U P l c h o l H S t B N b U 1 9 C / / 9 i F O w M E S Y E K N y m 1 y U B 5 O f H W e w p G E J p X W V C C U E A w E g s Y C q R S h h E S G S F L H U T S Z N K l K Q Q i j a l w v L j W Z F o g m k p B I l a K d N K m E P D k y G Z 9 J 1 X P + k t Z K 4 k O x v 4 T g x q F X D t A r r 9 v r x W j P C g 6 h V o F Y L E G f f 3 a a r x 7 M P k U q 4 1 P l S i G P I p g Q R 5 Y t h E J d j m a A p c J b o f i j 1 o E o W I M i X 8 + T C B s U e U o T q l A z K W I V m 3 l C J C m h l V J U V R W k / / V / / 1 m d v 4 O y 4 D r / w C H U a n H l 0 l 2 6 e 3 e Y S J t / h Y E K J o z W W I p I h k T W U h 1 H 6 k V g O p i K r k t F E U Z V V D 0 n e R L l i c T L m k R 5 D b U Y m T S R W E N 5 + f f 8 5 n f H a F v v V n U O D s o G E + o J 7 p a D p 8 D x T 0 9 R O M x m o A Q n o L V A I t Q V o c S J t x B L k U m R S I i 2 B E A K X R E i y X K O W I Y 0 W J 8 n k C I X E 8 g Q S 5 N I a S Y W i 4 m X I 1 M a 0 4 q 5 a e e u P j r 2 n h M O X y 0 c Q q 0 h / v j / / 0 q J F C b P t J i A I F I p T S V E Q o l P a l K h K H E 3 F K l A G l l S x N H C b G H i c C k E y h M q R y T U T f B B y L T Q z P P w A 2 D P v t 1 0 5 N e v 4 Q s c P A V c F x x C r S l w M c + f u U a 3 b z 8 k Z p Q Q S 5 H J E A s k c v N e m k x Y N o Q C T F X f F S l A m E U I t U A z c R 3 E U S a e l U i a T F y H R s J r a H x e L 7 3 / w V H q 6 e 3 C g R 2 s A V w X H o 7 p W + d g r R E O R + h P / / E l a w n w R p F K T D + J A G o i K V b J 8 m I A S U o T y p B J 1 z W J 1 D u b o J l 0 J M 8 Q K p M i v G 6 l s b G R / v m j 3 4 s G d b C 2 c A j 1 M 2 F q a o Y + / u O X T A e l p U A s k C l v + l k J Z e r q 1 l i J V E g o F i H Q Q s 2 k / C Z F K B A n G A z S R / / 2 o Y z I d f D s 4 B D q F w B G u Z 7 5 8 Q L d u T U o 2 i s L Y h k S F R A r T y b 1 T 5 E I K 3 P a i U u l l U A i J M r i r R k u I d B b x 1 6 n n u 3 b V F D E w c 8 C 1 8 V H D q G e B 6 C D 9 d b 1 e 3 T / / k O a n Q m J u e h x Z Q n v W s I N M s Q C i U C P g M 9 F q Y y b 6 u p q q a W t m X b 0 d 9 G W b V 0 S Y H D w y 4 E J N e 4 Q y o G D N Y J D K A c O V g j k O X 7 x y V / o V 2 + / y 1 b F N U k 1 w 7 o t 3 W x e 6 3 0 c O H B Q J q Y n J 2 l q Y o I e P 3 h A A 7 d v 0 Z W L 5 + j B w D 3 6 K 5 P M d e n x h K O h H D h Y E x D 9 F / q R M U t O j b H D A A A A A E l F T k S u Q m C C < / I m a g e > < / T o u r > < / T o u r s > < / V i s u a l i z a t i o n > 
</file>

<file path=customXml/itemProps1.xml><?xml version="1.0" encoding="utf-8"?>
<ds:datastoreItem xmlns:ds="http://schemas.openxmlformats.org/officeDocument/2006/customXml" ds:itemID="{F6EAE165-EDF5-46B4-8250-557C0F2A51D2}">
  <ds:schemaRefs>
    <ds:schemaRef ds:uri="http://www.w3.org/2001/XMLSchema"/>
    <ds:schemaRef ds:uri="http://microsoft.data.visualization.engine.tours/1.0"/>
  </ds:schemaRefs>
</ds:datastoreItem>
</file>

<file path=customXml/itemProps2.xml><?xml version="1.0" encoding="utf-8"?>
<ds:datastoreItem xmlns:ds="http://schemas.openxmlformats.org/officeDocument/2006/customXml" ds:itemID="{11A1A01E-6B48-4DA4-B9F7-42C4E40E31FB}">
  <ds:schemaRefs>
    <ds:schemaRef ds:uri="http://www.w3.org/2001/XMLSchema"/>
    <ds:schemaRef ds:uri="http://microsoft.data.visualization.Client.Excel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R_ចំំណូល</vt:lpstr>
      <vt:lpstr>G_ចំណូល</vt:lpstr>
      <vt:lpstr>R_ចំណាយ</vt:lpstr>
      <vt:lpstr>G_ចំណាយ</vt:lpstr>
      <vt:lpstr>CR_ចំណូល</vt:lpstr>
      <vt:lpstr>CR_ចំណាយ</vt:lpstr>
      <vt:lpstr>R_បងភាគទាន១០%</vt:lpstr>
      <vt:lpstr>G_ភាគទាន ១០%</vt:lpstr>
      <vt:lpstr>R_ចំំណូល!Print_Area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Sopheak Phorn</dc:creator>
  <cp:lastModifiedBy>Lam Vichkha</cp:lastModifiedBy>
  <cp:lastPrinted>2024-02-20T08:52:32Z</cp:lastPrinted>
  <dcterms:created xsi:type="dcterms:W3CDTF">2024-02-15T05:53:00Z</dcterms:created>
  <dcterms:modified xsi:type="dcterms:W3CDTF">2024-05-13T10:33:19Z</dcterms:modified>
</cp:coreProperties>
</file>