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M1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D48" i="1" l="1"/>
  <c r="M34" i="1"/>
  <c r="F47" i="1"/>
  <c r="Q32" i="1" l="1"/>
  <c r="K32" i="1"/>
  <c r="H25" i="1"/>
  <c r="H26" i="1"/>
  <c r="H27" i="1"/>
  <c r="H28" i="1"/>
  <c r="H29" i="1"/>
  <c r="H30" i="1"/>
  <c r="H31" i="1"/>
  <c r="H32" i="1"/>
  <c r="H24" i="1"/>
  <c r="G25" i="1"/>
  <c r="G26" i="1"/>
  <c r="G27" i="1"/>
  <c r="G28" i="1"/>
  <c r="G29" i="1"/>
  <c r="G30" i="1"/>
  <c r="G31" i="1"/>
  <c r="G32" i="1"/>
  <c r="G24" i="1"/>
  <c r="F25" i="1"/>
  <c r="F26" i="1"/>
  <c r="F27" i="1"/>
  <c r="F28" i="1"/>
  <c r="F29" i="1"/>
  <c r="F30" i="1"/>
  <c r="F31" i="1"/>
  <c r="F32" i="1"/>
  <c r="F24" i="1"/>
  <c r="D25" i="1"/>
  <c r="D26" i="1"/>
  <c r="D27" i="1"/>
  <c r="D28" i="1"/>
  <c r="D29" i="1"/>
  <c r="D30" i="1"/>
  <c r="D31" i="1"/>
  <c r="D32" i="1"/>
  <c r="D24" i="1"/>
  <c r="I19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<sst xmlns="http://schemas.openxmlformats.org/spreadsheetml/2006/main" count="33" uniqueCount="29">
  <si>
    <t>U, В</t>
  </si>
  <si>
    <t>I, А</t>
  </si>
  <si>
    <t>V (скорость), об/мин</t>
  </si>
  <si>
    <t>w, рад/с</t>
  </si>
  <si>
    <t>Ri (сопротивление обмотки якоря), Ом</t>
  </si>
  <si>
    <t>На низких мощностях большое влияние потерь</t>
  </si>
  <si>
    <t>M = С * I</t>
  </si>
  <si>
    <t>→</t>
  </si>
  <si>
    <t>Исследование момента вращения ЭД</t>
  </si>
  <si>
    <t>Замеренное усилие, кг</t>
  </si>
  <si>
    <t>Усилие, Н</t>
  </si>
  <si>
    <t>Длина рычага, м</t>
  </si>
  <si>
    <t>Момент вращения ЭД, Н * м</t>
  </si>
  <si>
    <t>Линейное усилие рулевой рейки</t>
  </si>
  <si>
    <t>Конструктивный параметр Cм</t>
  </si>
  <si>
    <t>Cм сред</t>
  </si>
  <si>
    <t>Разница с предыдущим значением, %:</t>
  </si>
  <si>
    <t>См (конструкторский параемтр), В*с/рад</t>
  </si>
  <si>
    <t>Конечные параметры идентифицированного ДПТ:</t>
  </si>
  <si>
    <t>Сопротивление якорной цепи Rяц</t>
  </si>
  <si>
    <t>Индуктивность якорной цепи</t>
  </si>
  <si>
    <t>Попытка расчёта момента инерции</t>
  </si>
  <si>
    <t>y=0.057232x−0.14308</t>
  </si>
  <si>
    <t xml:space="preserve">Разница в полученных значениях в %: </t>
  </si>
  <si>
    <t xml:space="preserve">Возьмём значение Cм = </t>
  </si>
  <si>
    <t>Возьмём значение J</t>
  </si>
  <si>
    <t>Сравнение скорости вращения ЭД от поданного напряжения на реальном двигателе и на модели</t>
  </si>
  <si>
    <t>Скорость вала рулевой рейки, мм/сек</t>
  </si>
  <si>
    <t>Скорость вала рулевой рейки, метки/сек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</si>
</sst>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6" xfId="0" applyFill="1" applyBorder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left" vertical="center" indent="5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zoomScale="85" zoomScaleNormal="85" workbookViewId="0">
      <selection activeCell="N2" sqref="N2"/>
    </sheetView>
  </sheetViews>
  <sheetFormatPr defaultRowHeight="15" x14ac:dyDescent="0.25"/>
  <cols>
    <col min="4" max="4" width="11.5703125" bestFit="1" customWidth="1"/>
    <col min="6" max="6" width="11.5703125" bestFit="1" customWidth="1"/>
    <col min="7" max="7" width="9.5703125" bestFit="1" customWidth="1"/>
    <col min="8" max="8" width="11.5703125" bestFit="1" customWidth="1"/>
    <col min="12" max="12" width="12.85546875" customWidth="1"/>
    <col min="13" max="13" width="10.85546875" customWidth="1"/>
  </cols>
  <sheetData>
    <row r="1" spans="1:14" ht="9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</v>
      </c>
      <c r="L1" s="18" t="s">
        <v>27</v>
      </c>
      <c r="M1" s="18" t="s">
        <v>28</v>
      </c>
    </row>
    <row r="2" spans="1:14" ht="15.75" thickBot="1" x14ac:dyDescent="0.3">
      <c r="A2" s="5">
        <v>1</v>
      </c>
      <c r="B2" s="6">
        <v>0.64</v>
      </c>
      <c r="C2" s="6">
        <v>40</v>
      </c>
      <c r="D2" s="6">
        <f>(2*PI()*C2)/60</f>
        <v>4.1887902047863905</v>
      </c>
      <c r="E2" s="6">
        <v>0.357267</v>
      </c>
      <c r="F2" s="6">
        <f>(A2-(B2*E2))/D2</f>
        <v>0.18414603794637535</v>
      </c>
      <c r="G2" t="s">
        <v>5</v>
      </c>
      <c r="L2" s="19">
        <f>C2*2.48/60</f>
        <v>1.6533333333333333</v>
      </c>
      <c r="M2">
        <f>L2*20.833</f>
        <v>34.443893333333328</v>
      </c>
      <c r="N2">
        <f>D2*30/PI()*2.48/60*20.833</f>
        <v>34.443893333333328</v>
      </c>
    </row>
    <row r="3" spans="1:14" ht="15.75" thickBot="1" x14ac:dyDescent="0.3">
      <c r="A3" s="5">
        <v>2</v>
      </c>
      <c r="B3" s="6">
        <v>0.67</v>
      </c>
      <c r="C3" s="6">
        <v>225</v>
      </c>
      <c r="D3" s="6">
        <f t="shared" ref="D3:D19" si="0">(2*PI()*C3)/60</f>
        <v>23.561944901923447</v>
      </c>
      <c r="E3" s="6">
        <v>0.357267</v>
      </c>
      <c r="F3" s="6">
        <f t="shared" ref="F3:F19" si="1">(A3-(B3*E3))/D3</f>
        <v>7.4723505098098816E-2</v>
      </c>
      <c r="L3" s="19">
        <f t="shared" ref="L3:L19" si="2">C3*2.48/60</f>
        <v>9.3000000000000007</v>
      </c>
      <c r="M3">
        <f t="shared" ref="M3:M19" si="3">L3*20.833</f>
        <v>193.74690000000001</v>
      </c>
      <c r="N3">
        <f t="shared" ref="N3:N19" si="4">D3*30/PI()*2.48/60*20.833</f>
        <v>193.74690000000001</v>
      </c>
    </row>
    <row r="4" spans="1:14" ht="15.75" thickBot="1" x14ac:dyDescent="0.3">
      <c r="A4" s="3">
        <v>3</v>
      </c>
      <c r="B4" s="4">
        <v>0.74</v>
      </c>
      <c r="C4" s="4">
        <v>400</v>
      </c>
      <c r="D4" s="4">
        <f t="shared" si="0"/>
        <v>41.887902047863911</v>
      </c>
      <c r="E4" s="4">
        <v>0.357267</v>
      </c>
      <c r="F4" s="4">
        <f>(A4-(B4*E4))/D4</f>
        <v>6.5308174586401951E-2</v>
      </c>
      <c r="L4" s="19">
        <f t="shared" si="2"/>
        <v>16.533333333333335</v>
      </c>
      <c r="M4">
        <f t="shared" si="3"/>
        <v>344.43893333333335</v>
      </c>
      <c r="N4">
        <f t="shared" si="4"/>
        <v>344.43893333333335</v>
      </c>
    </row>
    <row r="5" spans="1:14" ht="15.75" thickBot="1" x14ac:dyDescent="0.3">
      <c r="A5" s="3">
        <v>4</v>
      </c>
      <c r="B5" s="4">
        <v>0.79</v>
      </c>
      <c r="C5" s="4">
        <v>564</v>
      </c>
      <c r="D5" s="4">
        <f t="shared" si="0"/>
        <v>59.061941887488111</v>
      </c>
      <c r="E5" s="4">
        <v>0.357267</v>
      </c>
      <c r="F5" s="4">
        <f t="shared" si="1"/>
        <v>6.2946780129279553E-2</v>
      </c>
      <c r="L5" s="19">
        <f t="shared" si="2"/>
        <v>23.312000000000001</v>
      </c>
      <c r="M5">
        <f t="shared" si="3"/>
        <v>485.65889599999997</v>
      </c>
      <c r="N5">
        <f t="shared" si="4"/>
        <v>485.65889599999997</v>
      </c>
    </row>
    <row r="6" spans="1:14" ht="15.75" thickBot="1" x14ac:dyDescent="0.3">
      <c r="A6" s="3">
        <v>5</v>
      </c>
      <c r="B6" s="4">
        <v>0.83</v>
      </c>
      <c r="C6" s="4">
        <v>745</v>
      </c>
      <c r="D6" s="4">
        <f t="shared" si="0"/>
        <v>78.01621756414653</v>
      </c>
      <c r="E6" s="4">
        <v>0.357267</v>
      </c>
      <c r="F6" s="4">
        <f t="shared" si="1"/>
        <v>6.0288341794226465E-2</v>
      </c>
      <c r="L6" s="19">
        <f t="shared" si="2"/>
        <v>30.793333333333333</v>
      </c>
      <c r="M6">
        <f t="shared" si="3"/>
        <v>641.51751333333323</v>
      </c>
      <c r="N6">
        <f t="shared" si="4"/>
        <v>641.51751333333323</v>
      </c>
    </row>
    <row r="7" spans="1:14" ht="15.75" thickBot="1" x14ac:dyDescent="0.3">
      <c r="A7" s="3">
        <v>6</v>
      </c>
      <c r="B7" s="4">
        <v>0.88</v>
      </c>
      <c r="C7" s="4">
        <v>910</v>
      </c>
      <c r="D7" s="4">
        <f t="shared" si="0"/>
        <v>95.29497715889039</v>
      </c>
      <c r="E7" s="4">
        <v>0.357267</v>
      </c>
      <c r="F7" s="4">
        <f t="shared" si="1"/>
        <v>5.9663218456100668E-2</v>
      </c>
      <c r="L7" s="19">
        <f t="shared" si="2"/>
        <v>37.613333333333337</v>
      </c>
      <c r="M7">
        <f t="shared" si="3"/>
        <v>783.59857333333332</v>
      </c>
      <c r="N7">
        <f t="shared" si="4"/>
        <v>783.59857333333332</v>
      </c>
    </row>
    <row r="8" spans="1:14" ht="15.75" thickBot="1" x14ac:dyDescent="0.3">
      <c r="A8" s="3">
        <v>7</v>
      </c>
      <c r="B8" s="4">
        <v>0.94</v>
      </c>
      <c r="C8" s="4">
        <v>1085</v>
      </c>
      <c r="D8" s="4">
        <f t="shared" si="0"/>
        <v>113.62093430483085</v>
      </c>
      <c r="E8" s="4">
        <v>0.357267</v>
      </c>
      <c r="F8" s="4">
        <f t="shared" si="1"/>
        <v>5.8652651122555133E-2</v>
      </c>
      <c r="L8" s="19">
        <f t="shared" si="2"/>
        <v>44.846666666666671</v>
      </c>
      <c r="M8">
        <f t="shared" si="3"/>
        <v>934.29060666666669</v>
      </c>
      <c r="N8">
        <f t="shared" si="4"/>
        <v>934.29060666666669</v>
      </c>
    </row>
    <row r="9" spans="1:14" ht="15.75" thickBot="1" x14ac:dyDescent="0.3">
      <c r="A9" s="3">
        <v>8</v>
      </c>
      <c r="B9" s="4">
        <v>0.98</v>
      </c>
      <c r="C9" s="4">
        <v>1265</v>
      </c>
      <c r="D9" s="4">
        <f t="shared" si="0"/>
        <v>132.47049022636961</v>
      </c>
      <c r="E9" s="4">
        <v>0.357267</v>
      </c>
      <c r="F9" s="4">
        <f t="shared" si="1"/>
        <v>5.7747792183207407E-2</v>
      </c>
      <c r="L9" s="19">
        <f t="shared" si="2"/>
        <v>52.286666666666662</v>
      </c>
      <c r="M9">
        <f t="shared" si="3"/>
        <v>1089.2881266666666</v>
      </c>
      <c r="N9">
        <f t="shared" si="4"/>
        <v>1089.2881266666666</v>
      </c>
    </row>
    <row r="10" spans="1:14" ht="15.75" thickBot="1" x14ac:dyDescent="0.3">
      <c r="A10" s="3">
        <v>9</v>
      </c>
      <c r="B10" s="4">
        <v>1.02</v>
      </c>
      <c r="C10" s="4">
        <v>1450</v>
      </c>
      <c r="D10" s="4">
        <f t="shared" si="0"/>
        <v>151.84364492350667</v>
      </c>
      <c r="E10" s="4">
        <v>0.357267</v>
      </c>
      <c r="F10" s="4">
        <f t="shared" si="1"/>
        <v>5.6871577762443053E-2</v>
      </c>
      <c r="L10" s="19">
        <f t="shared" si="2"/>
        <v>59.93333333333333</v>
      </c>
      <c r="M10">
        <f t="shared" si="3"/>
        <v>1248.5911333333331</v>
      </c>
      <c r="N10">
        <f t="shared" si="4"/>
        <v>1248.5911333333331</v>
      </c>
    </row>
    <row r="11" spans="1:14" ht="15.75" thickBot="1" x14ac:dyDescent="0.3">
      <c r="A11" s="3">
        <v>10</v>
      </c>
      <c r="B11" s="4">
        <v>1.08</v>
      </c>
      <c r="C11" s="4">
        <v>1637</v>
      </c>
      <c r="D11" s="4">
        <f t="shared" si="0"/>
        <v>171.42623913088303</v>
      </c>
      <c r="E11" s="4">
        <v>0.357267</v>
      </c>
      <c r="F11" s="4">
        <f t="shared" si="1"/>
        <v>5.6083314250741076E-2</v>
      </c>
      <c r="L11" s="19">
        <f t="shared" si="2"/>
        <v>67.662666666666667</v>
      </c>
      <c r="M11">
        <f t="shared" si="3"/>
        <v>1409.6163346666665</v>
      </c>
      <c r="N11">
        <f t="shared" si="4"/>
        <v>1409.6163346666665</v>
      </c>
    </row>
    <row r="12" spans="1:14" ht="15.75" thickBot="1" x14ac:dyDescent="0.3">
      <c r="A12" s="3">
        <v>11</v>
      </c>
      <c r="B12" s="4">
        <v>1.1299999999999999</v>
      </c>
      <c r="C12" s="4">
        <v>1828</v>
      </c>
      <c r="D12" s="4">
        <f t="shared" si="0"/>
        <v>191.42771235873806</v>
      </c>
      <c r="E12" s="4">
        <v>0.357267</v>
      </c>
      <c r="F12" s="4">
        <f t="shared" si="1"/>
        <v>5.5353993209417952E-2</v>
      </c>
      <c r="L12" s="19">
        <f t="shared" si="2"/>
        <v>75.557333333333332</v>
      </c>
      <c r="M12">
        <f t="shared" si="3"/>
        <v>1574.0859253333331</v>
      </c>
      <c r="N12">
        <f t="shared" si="4"/>
        <v>1574.0859253333331</v>
      </c>
    </row>
    <row r="13" spans="1:14" ht="15.75" thickBot="1" x14ac:dyDescent="0.3">
      <c r="A13" s="3">
        <v>12</v>
      </c>
      <c r="B13" s="4">
        <v>1.19</v>
      </c>
      <c r="C13" s="4">
        <v>2018</v>
      </c>
      <c r="D13" s="4">
        <f t="shared" si="0"/>
        <v>211.32446583147342</v>
      </c>
      <c r="E13" s="4">
        <v>0.357267</v>
      </c>
      <c r="F13" s="4">
        <f t="shared" si="1"/>
        <v>5.4772892596499867E-2</v>
      </c>
      <c r="L13" s="19">
        <f t="shared" si="2"/>
        <v>83.410666666666671</v>
      </c>
      <c r="M13">
        <f t="shared" si="3"/>
        <v>1737.6944186666667</v>
      </c>
      <c r="N13">
        <f t="shared" si="4"/>
        <v>1737.6944186666667</v>
      </c>
    </row>
    <row r="14" spans="1:14" ht="15.75" thickBot="1" x14ac:dyDescent="0.3">
      <c r="A14" s="3">
        <v>13</v>
      </c>
      <c r="B14" s="4">
        <v>1.28</v>
      </c>
      <c r="C14" s="4">
        <v>2207</v>
      </c>
      <c r="D14" s="4">
        <f t="shared" si="0"/>
        <v>231.1164995490891</v>
      </c>
      <c r="E14" s="4">
        <v>0.357267</v>
      </c>
      <c r="F14" s="4">
        <f t="shared" si="1"/>
        <v>5.4270025136547786E-2</v>
      </c>
      <c r="L14" s="19">
        <f t="shared" si="2"/>
        <v>91.222666666666655</v>
      </c>
      <c r="M14">
        <f t="shared" si="3"/>
        <v>1900.4418146666662</v>
      </c>
      <c r="N14">
        <f t="shared" si="4"/>
        <v>1900.4418146666662</v>
      </c>
    </row>
    <row r="15" spans="1:14" ht="15.75" thickBot="1" x14ac:dyDescent="0.3">
      <c r="A15" s="3">
        <v>14</v>
      </c>
      <c r="B15" s="4">
        <v>1.28</v>
      </c>
      <c r="C15" s="4">
        <v>2397</v>
      </c>
      <c r="D15" s="4">
        <f t="shared" si="0"/>
        <v>251.01325302182445</v>
      </c>
      <c r="E15" s="4">
        <v>0.357267</v>
      </c>
      <c r="F15" s="4">
        <f t="shared" si="1"/>
        <v>5.3952124347882637E-2</v>
      </c>
      <c r="L15" s="19">
        <f t="shared" si="2"/>
        <v>99.076000000000008</v>
      </c>
      <c r="M15">
        <f t="shared" si="3"/>
        <v>2064.0503079999999</v>
      </c>
      <c r="N15">
        <f t="shared" si="4"/>
        <v>2064.0503079999999</v>
      </c>
    </row>
    <row r="16" spans="1:14" ht="15.75" thickBot="1" x14ac:dyDescent="0.3">
      <c r="A16" s="3">
        <v>15</v>
      </c>
      <c r="B16" s="4">
        <v>1.35</v>
      </c>
      <c r="C16" s="4">
        <v>2575</v>
      </c>
      <c r="D16" s="4">
        <f t="shared" si="0"/>
        <v>269.65336943312394</v>
      </c>
      <c r="E16" s="4">
        <v>0.357267</v>
      </c>
      <c r="F16" s="4">
        <f t="shared" si="1"/>
        <v>5.3838339125966292E-2</v>
      </c>
      <c r="L16" s="19">
        <f t="shared" si="2"/>
        <v>106.43333333333334</v>
      </c>
      <c r="M16">
        <f t="shared" si="3"/>
        <v>2217.3256333333334</v>
      </c>
      <c r="N16">
        <f t="shared" si="4"/>
        <v>2217.3256333333334</v>
      </c>
    </row>
    <row r="17" spans="1:17" ht="15.75" thickBot="1" x14ac:dyDescent="0.3">
      <c r="A17" s="3">
        <v>16</v>
      </c>
      <c r="B17" s="4">
        <v>1.42</v>
      </c>
      <c r="C17" s="4">
        <v>2760</v>
      </c>
      <c r="D17" s="4">
        <f t="shared" si="0"/>
        <v>289.02652413026101</v>
      </c>
      <c r="E17" s="4">
        <v>0.357267</v>
      </c>
      <c r="F17" s="4">
        <f t="shared" si="1"/>
        <v>5.3602972622047738E-2</v>
      </c>
      <c r="L17" s="19">
        <f t="shared" si="2"/>
        <v>114.08</v>
      </c>
      <c r="M17">
        <f t="shared" si="3"/>
        <v>2376.6286399999999</v>
      </c>
      <c r="N17">
        <f t="shared" si="4"/>
        <v>2376.6286399999999</v>
      </c>
    </row>
    <row r="18" spans="1:17" ht="15.75" thickBot="1" x14ac:dyDescent="0.3">
      <c r="A18" s="3">
        <v>17</v>
      </c>
      <c r="B18" s="4">
        <v>1.45</v>
      </c>
      <c r="C18" s="4">
        <v>2944</v>
      </c>
      <c r="D18" s="4">
        <f t="shared" si="0"/>
        <v>308.29495907227835</v>
      </c>
      <c r="E18" s="4">
        <v>0.357267</v>
      </c>
      <c r="F18" s="4">
        <f t="shared" si="1"/>
        <v>5.3461668330865825E-2</v>
      </c>
      <c r="L18" s="19">
        <f t="shared" si="2"/>
        <v>121.68533333333333</v>
      </c>
      <c r="M18">
        <f t="shared" si="3"/>
        <v>2535.070549333333</v>
      </c>
      <c r="N18">
        <f t="shared" si="4"/>
        <v>2535.070549333333</v>
      </c>
    </row>
    <row r="19" spans="1:17" ht="15.75" thickBot="1" x14ac:dyDescent="0.3">
      <c r="A19" s="3">
        <v>18</v>
      </c>
      <c r="B19" s="4">
        <v>1.59</v>
      </c>
      <c r="C19" s="4">
        <v>3145</v>
      </c>
      <c r="D19" s="4">
        <f t="shared" si="0"/>
        <v>329.34362985132998</v>
      </c>
      <c r="E19" s="4">
        <v>0.357267</v>
      </c>
      <c r="F19" s="4">
        <f t="shared" si="1"/>
        <v>5.292935369015337E-2</v>
      </c>
      <c r="G19" s="8" t="s">
        <v>7</v>
      </c>
      <c r="H19" s="7" t="s">
        <v>15</v>
      </c>
      <c r="I19" s="7">
        <f>(AVERAGE(F4:F19))</f>
        <v>5.6858951209021048E-2</v>
      </c>
      <c r="K19" t="s">
        <v>6</v>
      </c>
      <c r="L19" s="19">
        <f t="shared" si="2"/>
        <v>129.99333333333334</v>
      </c>
      <c r="M19">
        <f>L19*20.833</f>
        <v>2708.1511133333333</v>
      </c>
      <c r="N19">
        <f t="shared" si="4"/>
        <v>2708.1511133333333</v>
      </c>
    </row>
    <row r="22" spans="1:17" ht="15.75" thickBot="1" x14ac:dyDescent="0.3">
      <c r="A22" t="s">
        <v>8</v>
      </c>
    </row>
    <row r="23" spans="1:17" ht="60.75" thickBot="1" x14ac:dyDescent="0.3">
      <c r="A23" s="1" t="s">
        <v>0</v>
      </c>
      <c r="B23" s="2" t="s">
        <v>1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13</v>
      </c>
      <c r="H23" s="2" t="s">
        <v>14</v>
      </c>
    </row>
    <row r="24" spans="1:17" ht="15.75" thickBot="1" x14ac:dyDescent="0.3">
      <c r="A24" s="3">
        <v>10</v>
      </c>
      <c r="B24" s="4">
        <v>15</v>
      </c>
      <c r="C24" s="4">
        <v>0.5</v>
      </c>
      <c r="D24" s="4">
        <f>C24*9.8</f>
        <v>4.9000000000000004</v>
      </c>
      <c r="E24" s="4">
        <v>0.14599999999999999</v>
      </c>
      <c r="F24" s="4">
        <f>D24*E24</f>
        <v>0.71540000000000004</v>
      </c>
      <c r="G24" s="4">
        <f>2004*F24</f>
        <v>1433.6616000000001</v>
      </c>
      <c r="H24" s="4">
        <f>F24/B24</f>
        <v>4.7693333333333338E-2</v>
      </c>
    </row>
    <row r="25" spans="1:17" ht="15.75" thickBot="1" x14ac:dyDescent="0.3">
      <c r="A25" s="3">
        <v>10</v>
      </c>
      <c r="B25" s="4">
        <v>20</v>
      </c>
      <c r="C25" s="4">
        <v>0.7</v>
      </c>
      <c r="D25" s="4">
        <f t="shared" ref="D25:D32" si="5">C25*9.8</f>
        <v>6.86</v>
      </c>
      <c r="E25" s="4">
        <v>0.14599999999999999</v>
      </c>
      <c r="F25" s="4">
        <f t="shared" ref="F25:F32" si="6">D25*E25</f>
        <v>1.00156</v>
      </c>
      <c r="G25" s="4">
        <f t="shared" ref="G25:G32" si="7">2004*F25</f>
        <v>2007.1262400000001</v>
      </c>
      <c r="H25" s="4">
        <f t="shared" ref="H25:H32" si="8">F25/B25</f>
        <v>5.0077999999999998E-2</v>
      </c>
    </row>
    <row r="26" spans="1:17" ht="15.75" thickBot="1" x14ac:dyDescent="0.3">
      <c r="A26" s="3">
        <v>10</v>
      </c>
      <c r="B26" s="4">
        <v>25</v>
      </c>
      <c r="C26" s="4">
        <v>0.9</v>
      </c>
      <c r="D26" s="4">
        <f t="shared" si="5"/>
        <v>8.82</v>
      </c>
      <c r="E26" s="4">
        <v>0.14599999999999999</v>
      </c>
      <c r="F26" s="4">
        <f t="shared" si="6"/>
        <v>1.28772</v>
      </c>
      <c r="G26" s="4">
        <f t="shared" si="7"/>
        <v>2580.5908799999997</v>
      </c>
      <c r="H26" s="4">
        <f t="shared" si="8"/>
        <v>5.15088E-2</v>
      </c>
    </row>
    <row r="27" spans="1:17" ht="15.75" thickBot="1" x14ac:dyDescent="0.3">
      <c r="A27" s="3">
        <v>15</v>
      </c>
      <c r="B27" s="4">
        <v>30</v>
      </c>
      <c r="C27" s="4">
        <v>1.1000000000000001</v>
      </c>
      <c r="D27" s="4">
        <f t="shared" si="5"/>
        <v>10.780000000000001</v>
      </c>
      <c r="E27" s="4">
        <v>0.14599999999999999</v>
      </c>
      <c r="F27" s="4">
        <f t="shared" si="6"/>
        <v>1.5738800000000002</v>
      </c>
      <c r="G27" s="4">
        <f t="shared" si="7"/>
        <v>3154.0555200000003</v>
      </c>
      <c r="H27" s="4">
        <f t="shared" si="8"/>
        <v>5.2462666666666671E-2</v>
      </c>
    </row>
    <row r="28" spans="1:17" ht="15.75" thickBot="1" x14ac:dyDescent="0.3">
      <c r="A28" s="3">
        <v>-10</v>
      </c>
      <c r="B28" s="4">
        <v>15</v>
      </c>
      <c r="C28" s="4">
        <v>0.5</v>
      </c>
      <c r="D28" s="4">
        <f t="shared" si="5"/>
        <v>4.9000000000000004</v>
      </c>
      <c r="E28" s="4">
        <v>0.14599999999999999</v>
      </c>
      <c r="F28" s="4">
        <f t="shared" si="6"/>
        <v>0.71540000000000004</v>
      </c>
      <c r="G28" s="4">
        <f t="shared" si="7"/>
        <v>1433.6616000000001</v>
      </c>
      <c r="H28" s="4">
        <f t="shared" si="8"/>
        <v>4.7693333333333338E-2</v>
      </c>
    </row>
    <row r="29" spans="1:17" ht="15.75" thickBot="1" x14ac:dyDescent="0.3">
      <c r="A29" s="3">
        <v>-10</v>
      </c>
      <c r="B29" s="4">
        <v>20</v>
      </c>
      <c r="C29" s="4">
        <v>0.7</v>
      </c>
      <c r="D29" s="4">
        <f t="shared" si="5"/>
        <v>6.86</v>
      </c>
      <c r="E29" s="4">
        <v>0.14599999999999999</v>
      </c>
      <c r="F29" s="4">
        <f t="shared" si="6"/>
        <v>1.00156</v>
      </c>
      <c r="G29" s="4">
        <f t="shared" si="7"/>
        <v>2007.1262400000001</v>
      </c>
      <c r="H29" s="4">
        <f t="shared" si="8"/>
        <v>5.0077999999999998E-2</v>
      </c>
    </row>
    <row r="30" spans="1:17" ht="15.75" thickBot="1" x14ac:dyDescent="0.3">
      <c r="A30" s="3">
        <v>-15</v>
      </c>
      <c r="B30" s="4">
        <v>25</v>
      </c>
      <c r="C30" s="4">
        <v>0.8</v>
      </c>
      <c r="D30" s="4">
        <f t="shared" si="5"/>
        <v>7.8400000000000007</v>
      </c>
      <c r="E30" s="4">
        <v>0.14599999999999999</v>
      </c>
      <c r="F30" s="4">
        <f t="shared" si="6"/>
        <v>1.1446400000000001</v>
      </c>
      <c r="G30" s="4">
        <f t="shared" si="7"/>
        <v>2293.8585600000001</v>
      </c>
      <c r="H30" s="4">
        <f t="shared" si="8"/>
        <v>4.5785600000000003E-2</v>
      </c>
    </row>
    <row r="31" spans="1:17" ht="15.75" thickBot="1" x14ac:dyDescent="0.3">
      <c r="A31" s="3">
        <v>-15</v>
      </c>
      <c r="B31" s="4">
        <v>30</v>
      </c>
      <c r="C31" s="4">
        <v>1</v>
      </c>
      <c r="D31" s="4">
        <f t="shared" si="5"/>
        <v>9.8000000000000007</v>
      </c>
      <c r="E31" s="4">
        <v>0.14599999999999999</v>
      </c>
      <c r="F31" s="4">
        <f t="shared" si="6"/>
        <v>1.4308000000000001</v>
      </c>
      <c r="G31" s="4">
        <f t="shared" si="7"/>
        <v>2867.3232000000003</v>
      </c>
      <c r="H31" s="4">
        <f t="shared" si="8"/>
        <v>4.7693333333333338E-2</v>
      </c>
    </row>
    <row r="32" spans="1:17" ht="15.75" thickBot="1" x14ac:dyDescent="0.3">
      <c r="A32" s="9">
        <v>-20</v>
      </c>
      <c r="B32" s="10">
        <v>35</v>
      </c>
      <c r="C32" s="10">
        <v>1.3</v>
      </c>
      <c r="D32" s="4">
        <f t="shared" si="5"/>
        <v>12.740000000000002</v>
      </c>
      <c r="E32" s="4">
        <v>0.14599999999999999</v>
      </c>
      <c r="F32" s="4">
        <f t="shared" si="6"/>
        <v>1.8600400000000001</v>
      </c>
      <c r="G32" s="4">
        <f t="shared" si="7"/>
        <v>3727.5201600000005</v>
      </c>
      <c r="H32" s="4">
        <f t="shared" si="8"/>
        <v>5.3144000000000004E-2</v>
      </c>
      <c r="I32" s="8" t="s">
        <v>7</v>
      </c>
      <c r="J32" s="7" t="s">
        <v>15</v>
      </c>
      <c r="K32" s="7">
        <f>(AVERAGE(H24:H32))</f>
        <v>4.9570785185185186E-2</v>
      </c>
      <c r="M32" t="s">
        <v>16</v>
      </c>
      <c r="Q32">
        <f>(ABS(K32-I19))/K32*100</f>
        <v>14.7025430333793</v>
      </c>
    </row>
    <row r="33" spans="1:15" x14ac:dyDescent="0.25">
      <c r="A33" s="12"/>
      <c r="B33" s="13"/>
      <c r="C33" s="13"/>
      <c r="D33" s="13"/>
      <c r="E33" s="13"/>
      <c r="F33" s="11"/>
      <c r="G33" s="15"/>
    </row>
    <row r="34" spans="1:15" x14ac:dyDescent="0.25">
      <c r="A34" s="14"/>
      <c r="B34" s="11"/>
      <c r="C34" s="11"/>
      <c r="D34" s="11"/>
      <c r="E34" s="11"/>
      <c r="F34" s="11"/>
      <c r="G34" s="15"/>
      <c r="J34" t="s">
        <v>24</v>
      </c>
      <c r="M34">
        <f>(K32+I19)/2</f>
        <v>5.3214868197103117E-2</v>
      </c>
    </row>
    <row r="35" spans="1:15" x14ac:dyDescent="0.25">
      <c r="A35" s="14"/>
      <c r="B35" s="11"/>
      <c r="C35" s="11"/>
      <c r="D35" s="11"/>
      <c r="E35" s="11"/>
      <c r="F35" s="11"/>
      <c r="G35" s="15"/>
      <c r="O35" t="s">
        <v>22</v>
      </c>
    </row>
    <row r="36" spans="1:15" x14ac:dyDescent="0.25">
      <c r="A36" s="16"/>
      <c r="B36" s="11"/>
      <c r="C36" s="11"/>
      <c r="D36" s="11"/>
      <c r="E36" s="11"/>
      <c r="F36" s="11"/>
      <c r="G36" s="15"/>
    </row>
    <row r="37" spans="1:15" x14ac:dyDescent="0.25">
      <c r="A37" s="16" t="s">
        <v>18</v>
      </c>
      <c r="B37" s="11"/>
      <c r="C37" s="11"/>
      <c r="D37" s="11"/>
      <c r="E37" s="11"/>
      <c r="F37" s="11"/>
      <c r="G37" s="15"/>
    </row>
    <row r="38" spans="1:15" ht="75" x14ac:dyDescent="0.25">
      <c r="A38" s="14" t="s">
        <v>19</v>
      </c>
      <c r="B38" s="11"/>
      <c r="C38" s="11"/>
      <c r="D38" s="11"/>
      <c r="E38" s="11"/>
      <c r="F38" s="11"/>
      <c r="G38" s="15"/>
    </row>
    <row r="39" spans="1:15" ht="60" x14ac:dyDescent="0.25">
      <c r="A39" s="14" t="s">
        <v>20</v>
      </c>
      <c r="B39" s="11"/>
      <c r="C39" s="11"/>
      <c r="D39" s="11"/>
      <c r="E39" s="11"/>
      <c r="F39" s="11"/>
      <c r="G39" s="15"/>
    </row>
    <row r="40" spans="1:15" x14ac:dyDescent="0.25">
      <c r="A40" s="11"/>
      <c r="B40" s="11"/>
      <c r="C40" s="11"/>
      <c r="D40" s="11"/>
      <c r="E40" s="11"/>
      <c r="F40" s="11"/>
      <c r="G40" s="15"/>
    </row>
    <row r="41" spans="1:15" x14ac:dyDescent="0.25">
      <c r="A41" s="11"/>
      <c r="B41" s="11"/>
      <c r="C41" s="11"/>
      <c r="D41" s="11"/>
      <c r="E41" s="11"/>
      <c r="F41" s="11"/>
      <c r="G41" s="15"/>
    </row>
    <row r="42" spans="1:15" ht="60" x14ac:dyDescent="0.25">
      <c r="A42" s="17" t="s">
        <v>21</v>
      </c>
      <c r="B42" s="15"/>
      <c r="C42" s="15"/>
      <c r="D42" s="15"/>
      <c r="E42" s="15"/>
      <c r="F42" s="15"/>
      <c r="G42" s="15"/>
    </row>
    <row r="43" spans="1:15" x14ac:dyDescent="0.25">
      <c r="A43" s="15"/>
      <c r="B43" s="15"/>
      <c r="C43" s="15"/>
      <c r="D43" s="15"/>
      <c r="E43" s="15"/>
      <c r="F43" s="15"/>
      <c r="G43" s="15"/>
    </row>
    <row r="44" spans="1:15" x14ac:dyDescent="0.25">
      <c r="A44" s="15"/>
      <c r="B44" s="15">
        <v>1.1508099999999999E-3</v>
      </c>
      <c r="C44" s="15"/>
      <c r="D44" s="15"/>
      <c r="E44" s="15"/>
      <c r="F44" s="15"/>
    </row>
    <row r="45" spans="1:15" x14ac:dyDescent="0.25">
      <c r="A45" s="15"/>
      <c r="B45" s="15">
        <v>1.7643940999999999E-3</v>
      </c>
      <c r="C45" s="15"/>
      <c r="D45" s="15"/>
      <c r="E45" s="15"/>
      <c r="F45" s="15"/>
    </row>
    <row r="46" spans="1:15" x14ac:dyDescent="0.25">
      <c r="A46" s="15"/>
      <c r="B46" s="15"/>
      <c r="C46" s="15"/>
      <c r="D46" s="15"/>
      <c r="E46" s="15"/>
      <c r="F46" s="15"/>
    </row>
    <row r="47" spans="1:15" x14ac:dyDescent="0.25">
      <c r="A47" s="15"/>
      <c r="B47" s="15" t="s">
        <v>23</v>
      </c>
      <c r="C47" s="15"/>
      <c r="D47" s="15"/>
      <c r="E47" s="15"/>
      <c r="F47" s="15">
        <f>100-(B44/B45*100)</f>
        <v>34.775909758483095</v>
      </c>
    </row>
    <row r="48" spans="1:15" x14ac:dyDescent="0.25">
      <c r="A48" s="15"/>
      <c r="B48" s="15" t="s">
        <v>25</v>
      </c>
      <c r="C48" s="15"/>
      <c r="D48" s="15">
        <f>(B44+B45)/2</f>
        <v>1.4576020499999999E-3</v>
      </c>
      <c r="E48" s="15"/>
      <c r="F48" s="15"/>
    </row>
    <row r="51" spans="1:1" x14ac:dyDescent="0.25">
      <c r="A51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2023-11-13T09:45:21Z</dcterms:modified>
</cp:coreProperties>
</file>