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study\blogs\基金\基金定投\"/>
    </mc:Choice>
  </mc:AlternateContent>
  <xr:revisionPtr revIDLastSave="0" documentId="13_ncr:1_{7E63645E-1A04-49BA-B1C3-830215F0FB60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IRR&amp;XIRR" sheetId="1" r:id="rId1"/>
    <sheet name="常用公式表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K14" i="2"/>
  <c r="E14" i="2"/>
  <c r="N14" i="2"/>
  <c r="H14" i="2"/>
  <c r="B14" i="2"/>
  <c r="K6" i="2"/>
  <c r="K4" i="2"/>
  <c r="H6" i="2"/>
  <c r="E6" i="2"/>
  <c r="B6" i="2"/>
  <c r="J25" i="1"/>
  <c r="J26" i="1"/>
  <c r="J27" i="1"/>
  <c r="J28" i="1"/>
  <c r="J29" i="1"/>
  <c r="J30" i="1"/>
  <c r="J31" i="1"/>
  <c r="J32" i="1"/>
  <c r="J33" i="1"/>
  <c r="J34" i="1"/>
  <c r="J35" i="1"/>
  <c r="J24" i="1"/>
  <c r="J36" i="1" s="1"/>
  <c r="C32" i="1"/>
  <c r="C31" i="1"/>
  <c r="C30" i="1"/>
  <c r="C29" i="1"/>
  <c r="C28" i="1"/>
  <c r="C27" i="1"/>
  <c r="C26" i="1"/>
  <c r="C25" i="1"/>
  <c r="C24" i="1"/>
  <c r="C23" i="1"/>
  <c r="C5" i="1"/>
  <c r="C6" i="1"/>
  <c r="C7" i="1"/>
  <c r="C8" i="1"/>
  <c r="C9" i="1"/>
  <c r="C10" i="1"/>
  <c r="C11" i="1"/>
  <c r="C12" i="1"/>
  <c r="C13" i="1"/>
  <c r="C4" i="1"/>
  <c r="C15" i="1" l="1"/>
  <c r="C16" i="1" s="1"/>
  <c r="C34" i="1"/>
</calcChain>
</file>

<file path=xl/sharedStrings.xml><?xml version="1.0" encoding="utf-8"?>
<sst xmlns="http://schemas.openxmlformats.org/spreadsheetml/2006/main" count="73" uniqueCount="34">
  <si>
    <t>期数</t>
    <phoneticPr fontId="1" type="noConversion"/>
  </si>
  <si>
    <t>金额</t>
    <phoneticPr fontId="1" type="noConversion"/>
  </si>
  <si>
    <t>现金流</t>
    <phoneticPr fontId="1" type="noConversion"/>
  </si>
  <si>
    <t>终值</t>
    <phoneticPr fontId="1" type="noConversion"/>
  </si>
  <si>
    <t>IRR</t>
    <phoneticPr fontId="1" type="noConversion"/>
  </si>
  <si>
    <t>年化</t>
    <phoneticPr fontId="1" type="noConversion"/>
  </si>
  <si>
    <t>XIRR</t>
    <phoneticPr fontId="1" type="noConversion"/>
  </si>
  <si>
    <t>资金变动日期</t>
    <phoneticPr fontId="1" type="noConversion"/>
  </si>
  <si>
    <t>车贷12w，金融服务费2000，一年免息，实际利率多少?</t>
    <phoneticPr fontId="1" type="noConversion"/>
  </si>
  <si>
    <t>每月定时不定额定投，算年化</t>
    <phoneticPr fontId="1" type="noConversion"/>
  </si>
  <si>
    <t>每月不定时不定额定投，算年化</t>
    <phoneticPr fontId="1" type="noConversion"/>
  </si>
  <si>
    <t>求最后有多少钱</t>
    <phoneticPr fontId="1" type="noConversion"/>
  </si>
  <si>
    <t>本金</t>
    <phoneticPr fontId="1" type="noConversion"/>
  </si>
  <si>
    <t>年复利</t>
    <phoneticPr fontId="1" type="noConversion"/>
  </si>
  <si>
    <t>多少年</t>
    <phoneticPr fontId="1" type="noConversion"/>
  </si>
  <si>
    <t>总金额</t>
    <phoneticPr fontId="1" type="noConversion"/>
  </si>
  <si>
    <t>求年均复利</t>
    <phoneticPr fontId="1" type="noConversion"/>
  </si>
  <si>
    <t>攒多少钱需要多少本金</t>
    <phoneticPr fontId="1" type="noConversion"/>
  </si>
  <si>
    <t>月复利&amp;年复利转换</t>
    <phoneticPr fontId="1" type="noConversion"/>
  </si>
  <si>
    <t>月复利</t>
    <phoneticPr fontId="1" type="noConversion"/>
  </si>
  <si>
    <t>求年复利</t>
    <phoneticPr fontId="1" type="noConversion"/>
  </si>
  <si>
    <t>求月复利</t>
    <phoneticPr fontId="1" type="noConversion"/>
  </si>
  <si>
    <t>每月需要存多少钱</t>
    <phoneticPr fontId="1" type="noConversion"/>
  </si>
  <si>
    <t>收益率</t>
    <phoneticPr fontId="1" type="noConversion"/>
  </si>
  <si>
    <t>期望到期资金</t>
    <phoneticPr fontId="1" type="noConversion"/>
  </si>
  <si>
    <t>年限</t>
    <phoneticPr fontId="1" type="noConversion"/>
  </si>
  <si>
    <t>每年要投多少钱</t>
    <phoneticPr fontId="1" type="noConversion"/>
  </si>
  <si>
    <t>每月</t>
    <phoneticPr fontId="1" type="noConversion"/>
  </si>
  <si>
    <t>需要多少收益率</t>
    <phoneticPr fontId="1" type="noConversion"/>
  </si>
  <si>
    <t>每年投入</t>
    <phoneticPr fontId="1" type="noConversion"/>
  </si>
  <si>
    <t>需要多少年</t>
    <phoneticPr fontId="1" type="noConversion"/>
  </si>
  <si>
    <t>需要多少本金</t>
    <phoneticPr fontId="1" type="noConversion"/>
  </si>
  <si>
    <t>未来有多少钱</t>
    <phoneticPr fontId="1" type="noConversion"/>
  </si>
  <si>
    <t>到期有多少钱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</si>
</sst>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8" formatCode="&quot;¥&quot;#,##0.00;[Red]&quot;¥&quot;\-#,##0.00"/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8" fontId="0" fillId="5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7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J14" sqref="J14"/>
    </sheetView>
  </sheetViews>
  <sheetFormatPr defaultRowHeight="13.8" x14ac:dyDescent="0.25"/>
  <cols>
    <col min="3" max="3" width="9.109375" bestFit="1" customWidth="1"/>
    <col min="4" max="4" width="13.88671875" bestFit="1" customWidth="1"/>
    <col min="11" max="11" width="13.88671875" bestFit="1" customWidth="1"/>
  </cols>
  <sheetData>
    <row r="1" spans="1:11" ht="25.2" x14ac:dyDescent="0.45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25.2" x14ac:dyDescent="0.45">
      <c r="A2" s="16" t="s">
        <v>9</v>
      </c>
      <c r="B2" s="16"/>
      <c r="C2" s="16"/>
      <c r="D2" s="7"/>
      <c r="E2" s="6"/>
      <c r="F2" s="6"/>
      <c r="G2" s="6"/>
      <c r="H2" s="6"/>
      <c r="I2" s="6"/>
      <c r="J2" s="6"/>
      <c r="K2" s="6"/>
    </row>
    <row r="3" spans="1:11" x14ac:dyDescent="0.25">
      <c r="A3" s="1" t="s">
        <v>0</v>
      </c>
      <c r="B3" s="1" t="s">
        <v>1</v>
      </c>
      <c r="C3" s="1" t="s">
        <v>2</v>
      </c>
    </row>
    <row r="4" spans="1:11" x14ac:dyDescent="0.25">
      <c r="A4" s="1">
        <v>1</v>
      </c>
      <c r="B4" s="1">
        <v>2000</v>
      </c>
      <c r="C4" s="1">
        <f>-B4</f>
        <v>-2000</v>
      </c>
    </row>
    <row r="5" spans="1:11" x14ac:dyDescent="0.25">
      <c r="A5" s="1">
        <v>2</v>
      </c>
      <c r="B5" s="1">
        <v>2500</v>
      </c>
      <c r="C5" s="1">
        <f t="shared" ref="C5:C13" si="0">-B5</f>
        <v>-2500</v>
      </c>
    </row>
    <row r="6" spans="1:11" x14ac:dyDescent="0.25">
      <c r="A6" s="1">
        <v>3</v>
      </c>
      <c r="B6" s="1">
        <v>1200</v>
      </c>
      <c r="C6" s="1">
        <f t="shared" si="0"/>
        <v>-1200</v>
      </c>
    </row>
    <row r="7" spans="1:11" x14ac:dyDescent="0.25">
      <c r="A7" s="1">
        <v>4</v>
      </c>
      <c r="B7" s="1">
        <v>-800</v>
      </c>
      <c r="C7" s="1">
        <f t="shared" si="0"/>
        <v>800</v>
      </c>
    </row>
    <row r="8" spans="1:11" x14ac:dyDescent="0.25">
      <c r="A8" s="1">
        <v>5</v>
      </c>
      <c r="B8" s="1">
        <v>1000</v>
      </c>
      <c r="C8" s="1">
        <f t="shared" si="0"/>
        <v>-1000</v>
      </c>
    </row>
    <row r="9" spans="1:11" x14ac:dyDescent="0.25">
      <c r="A9" s="1">
        <v>6</v>
      </c>
      <c r="B9" s="1">
        <v>1500</v>
      </c>
      <c r="C9" s="1">
        <f t="shared" si="0"/>
        <v>-1500</v>
      </c>
    </row>
    <row r="10" spans="1:11" x14ac:dyDescent="0.25">
      <c r="A10" s="1">
        <v>7</v>
      </c>
      <c r="B10" s="1">
        <v>1000</v>
      </c>
      <c r="C10" s="1">
        <f t="shared" si="0"/>
        <v>-1000</v>
      </c>
    </row>
    <row r="11" spans="1:11" x14ac:dyDescent="0.25">
      <c r="A11" s="1">
        <v>8</v>
      </c>
      <c r="B11" s="1">
        <v>-500</v>
      </c>
      <c r="C11" s="1">
        <f t="shared" si="0"/>
        <v>500</v>
      </c>
    </row>
    <row r="12" spans="1:11" x14ac:dyDescent="0.25">
      <c r="A12" s="1">
        <v>9</v>
      </c>
      <c r="B12" s="1">
        <v>800</v>
      </c>
      <c r="C12" s="1">
        <f t="shared" si="0"/>
        <v>-800</v>
      </c>
    </row>
    <row r="13" spans="1:11" x14ac:dyDescent="0.25">
      <c r="A13" s="1">
        <v>10</v>
      </c>
      <c r="B13" s="1">
        <v>1000</v>
      </c>
      <c r="C13" s="1">
        <f t="shared" si="0"/>
        <v>-1000</v>
      </c>
    </row>
    <row r="14" spans="1:11" x14ac:dyDescent="0.25">
      <c r="A14" s="1"/>
      <c r="B14" s="1" t="s">
        <v>3</v>
      </c>
      <c r="C14" s="1">
        <v>12000</v>
      </c>
    </row>
    <row r="15" spans="1:11" x14ac:dyDescent="0.25">
      <c r="A15" s="1"/>
      <c r="B15" s="1" t="s">
        <v>4</v>
      </c>
      <c r="C15" s="2">
        <f>IRR(C4:C14)</f>
        <v>3.1521193600189346E-2</v>
      </c>
    </row>
    <row r="16" spans="1:11" x14ac:dyDescent="0.25">
      <c r="A16" s="1"/>
      <c r="B16" s="1" t="s">
        <v>5</v>
      </c>
      <c r="C16" s="2">
        <f>(1+C15)^12-1</f>
        <v>0.45123540406039586</v>
      </c>
    </row>
    <row r="20" spans="1:12" ht="25.2" x14ac:dyDescent="0.45">
      <c r="A20" s="19" t="s">
        <v>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12" ht="27" customHeight="1" x14ac:dyDescent="0.45">
      <c r="A21" s="16" t="s">
        <v>10</v>
      </c>
      <c r="B21" s="17"/>
      <c r="C21" s="17"/>
      <c r="D21" s="17"/>
      <c r="E21" s="4"/>
      <c r="F21" s="4"/>
      <c r="G21" s="4"/>
      <c r="H21" s="18" t="s">
        <v>8</v>
      </c>
      <c r="I21" s="18"/>
      <c r="J21" s="18"/>
      <c r="K21" s="18"/>
      <c r="L21" s="5"/>
    </row>
    <row r="22" spans="1:12" x14ac:dyDescent="0.25">
      <c r="A22" s="1" t="s">
        <v>0</v>
      </c>
      <c r="B22" s="1" t="s">
        <v>1</v>
      </c>
      <c r="C22" s="1" t="s">
        <v>2</v>
      </c>
      <c r="D22" s="1" t="s">
        <v>7</v>
      </c>
      <c r="H22" s="1" t="s">
        <v>0</v>
      </c>
      <c r="I22" s="1" t="s">
        <v>1</v>
      </c>
      <c r="J22" s="1" t="s">
        <v>2</v>
      </c>
      <c r="K22" s="1" t="s">
        <v>7</v>
      </c>
    </row>
    <row r="23" spans="1:12" x14ac:dyDescent="0.25">
      <c r="A23" s="1">
        <v>1</v>
      </c>
      <c r="B23" s="1">
        <v>2000</v>
      </c>
      <c r="C23" s="1">
        <f>-B23</f>
        <v>-2000</v>
      </c>
      <c r="D23" s="3">
        <v>43831</v>
      </c>
      <c r="H23" s="1">
        <v>0</v>
      </c>
      <c r="I23" s="1"/>
      <c r="J23" s="1">
        <v>118000</v>
      </c>
      <c r="K23" s="3">
        <v>43834</v>
      </c>
    </row>
    <row r="24" spans="1:12" x14ac:dyDescent="0.25">
      <c r="A24" s="1">
        <v>2</v>
      </c>
      <c r="B24" s="1">
        <v>2500</v>
      </c>
      <c r="C24" s="1">
        <f t="shared" ref="C24:C32" si="1">-B24</f>
        <v>-2500</v>
      </c>
      <c r="D24" s="3">
        <v>43873</v>
      </c>
      <c r="H24" s="1">
        <v>1</v>
      </c>
      <c r="I24" s="1">
        <v>10000</v>
      </c>
      <c r="J24" s="1">
        <f>-I24</f>
        <v>-10000</v>
      </c>
      <c r="K24" s="3">
        <v>43865</v>
      </c>
    </row>
    <row r="25" spans="1:12" x14ac:dyDescent="0.25">
      <c r="A25" s="1">
        <v>3</v>
      </c>
      <c r="B25" s="1">
        <v>1200</v>
      </c>
      <c r="C25" s="1">
        <f t="shared" si="1"/>
        <v>-1200</v>
      </c>
      <c r="D25" s="3">
        <v>43888</v>
      </c>
      <c r="H25" s="1">
        <v>2</v>
      </c>
      <c r="I25" s="1">
        <v>10000</v>
      </c>
      <c r="J25" s="1">
        <f t="shared" ref="J25:J35" si="2">-I25</f>
        <v>-10000</v>
      </c>
      <c r="K25" s="3">
        <v>43894</v>
      </c>
    </row>
    <row r="26" spans="1:12" x14ac:dyDescent="0.25">
      <c r="A26" s="1">
        <v>4</v>
      </c>
      <c r="B26" s="1">
        <v>-800</v>
      </c>
      <c r="C26" s="1">
        <f t="shared" si="1"/>
        <v>800</v>
      </c>
      <c r="D26" s="3">
        <v>43926</v>
      </c>
      <c r="H26" s="1">
        <v>3</v>
      </c>
      <c r="I26" s="1">
        <v>10000</v>
      </c>
      <c r="J26" s="1">
        <f t="shared" si="2"/>
        <v>-10000</v>
      </c>
      <c r="K26" s="3">
        <v>43925</v>
      </c>
    </row>
    <row r="27" spans="1:12" x14ac:dyDescent="0.25">
      <c r="A27" s="1">
        <v>5</v>
      </c>
      <c r="B27" s="1">
        <v>1000</v>
      </c>
      <c r="C27" s="1">
        <f t="shared" si="1"/>
        <v>-1000</v>
      </c>
      <c r="D27" s="3">
        <v>43952</v>
      </c>
      <c r="H27" s="1">
        <v>4</v>
      </c>
      <c r="I27" s="1">
        <v>10000</v>
      </c>
      <c r="J27" s="1">
        <f t="shared" si="2"/>
        <v>-10000</v>
      </c>
      <c r="K27" s="3">
        <v>43955</v>
      </c>
    </row>
    <row r="28" spans="1:12" x14ac:dyDescent="0.25">
      <c r="A28" s="1">
        <v>6</v>
      </c>
      <c r="B28" s="1">
        <v>1500</v>
      </c>
      <c r="C28" s="1">
        <f t="shared" si="1"/>
        <v>-1500</v>
      </c>
      <c r="D28" s="3">
        <v>44005</v>
      </c>
      <c r="H28" s="1">
        <v>5</v>
      </c>
      <c r="I28" s="1">
        <v>10000</v>
      </c>
      <c r="J28" s="1">
        <f t="shared" si="2"/>
        <v>-10000</v>
      </c>
      <c r="K28" s="3">
        <v>43986</v>
      </c>
    </row>
    <row r="29" spans="1:12" x14ac:dyDescent="0.25">
      <c r="A29" s="1">
        <v>7</v>
      </c>
      <c r="B29" s="1">
        <v>1000</v>
      </c>
      <c r="C29" s="1">
        <f t="shared" si="1"/>
        <v>-1000</v>
      </c>
      <c r="D29" s="3">
        <v>44013</v>
      </c>
      <c r="H29" s="1">
        <v>6</v>
      </c>
      <c r="I29" s="1">
        <v>10000</v>
      </c>
      <c r="J29" s="1">
        <f t="shared" si="2"/>
        <v>-10000</v>
      </c>
      <c r="K29" s="3">
        <v>44016</v>
      </c>
    </row>
    <row r="30" spans="1:12" x14ac:dyDescent="0.25">
      <c r="A30" s="1">
        <v>8</v>
      </c>
      <c r="B30" s="1">
        <v>-500</v>
      </c>
      <c r="C30" s="1">
        <f t="shared" si="1"/>
        <v>500</v>
      </c>
      <c r="D30" s="3">
        <v>44045</v>
      </c>
      <c r="H30" s="1">
        <v>7</v>
      </c>
      <c r="I30" s="1">
        <v>10000</v>
      </c>
      <c r="J30" s="1">
        <f t="shared" si="2"/>
        <v>-10000</v>
      </c>
      <c r="K30" s="3">
        <v>44047</v>
      </c>
    </row>
    <row r="31" spans="1:12" x14ac:dyDescent="0.25">
      <c r="A31" s="1">
        <v>9</v>
      </c>
      <c r="B31" s="1">
        <v>800</v>
      </c>
      <c r="C31" s="1">
        <f t="shared" si="1"/>
        <v>-800</v>
      </c>
      <c r="D31" s="3">
        <v>44058</v>
      </c>
      <c r="H31" s="1">
        <v>8</v>
      </c>
      <c r="I31" s="1">
        <v>10000</v>
      </c>
      <c r="J31" s="1">
        <f t="shared" si="2"/>
        <v>-10000</v>
      </c>
      <c r="K31" s="3">
        <v>44078</v>
      </c>
    </row>
    <row r="32" spans="1:12" x14ac:dyDescent="0.25">
      <c r="A32" s="1">
        <v>10</v>
      </c>
      <c r="B32" s="1">
        <v>1000</v>
      </c>
      <c r="C32" s="1">
        <f t="shared" si="1"/>
        <v>-1000</v>
      </c>
      <c r="D32" s="3">
        <v>44126</v>
      </c>
      <c r="H32" s="1">
        <v>9</v>
      </c>
      <c r="I32" s="1">
        <v>10000</v>
      </c>
      <c r="J32" s="1">
        <f t="shared" si="2"/>
        <v>-10000</v>
      </c>
      <c r="K32" s="3">
        <v>44108</v>
      </c>
    </row>
    <row r="33" spans="1:11" x14ac:dyDescent="0.25">
      <c r="A33" s="1"/>
      <c r="B33" s="1" t="s">
        <v>3</v>
      </c>
      <c r="C33" s="1">
        <v>12000</v>
      </c>
      <c r="D33" s="3">
        <v>44194</v>
      </c>
      <c r="H33" s="1">
        <v>10</v>
      </c>
      <c r="I33" s="1">
        <v>10000</v>
      </c>
      <c r="J33" s="1">
        <f t="shared" si="2"/>
        <v>-10000</v>
      </c>
      <c r="K33" s="3">
        <v>44139</v>
      </c>
    </row>
    <row r="34" spans="1:11" x14ac:dyDescent="0.25">
      <c r="A34" s="1"/>
      <c r="B34" s="1" t="s">
        <v>6</v>
      </c>
      <c r="C34" s="2">
        <f>XIRR(C23:C33,D23:D33)</f>
        <v>0.34743780493736276</v>
      </c>
      <c r="D34" s="1"/>
      <c r="H34" s="1">
        <v>11</v>
      </c>
      <c r="I34" s="1">
        <v>10000</v>
      </c>
      <c r="J34" s="1">
        <f t="shared" si="2"/>
        <v>-10000</v>
      </c>
      <c r="K34" s="3">
        <v>44169</v>
      </c>
    </row>
    <row r="35" spans="1:11" x14ac:dyDescent="0.25">
      <c r="H35" s="1">
        <v>12</v>
      </c>
      <c r="I35" s="1">
        <v>10000</v>
      </c>
      <c r="J35" s="1">
        <f t="shared" si="2"/>
        <v>-10000</v>
      </c>
      <c r="K35" s="3">
        <v>44200</v>
      </c>
    </row>
    <row r="36" spans="1:11" x14ac:dyDescent="0.25">
      <c r="H36" s="1"/>
      <c r="I36" s="1" t="s">
        <v>6</v>
      </c>
      <c r="J36" s="2">
        <f>XIRR(J23:J35,K23:K35)</f>
        <v>3.1571331620216372E-2</v>
      </c>
      <c r="K36" s="1"/>
    </row>
  </sheetData>
  <mergeCells count="5">
    <mergeCell ref="A21:D21"/>
    <mergeCell ref="H21:K21"/>
    <mergeCell ref="A20:K20"/>
    <mergeCell ref="A1:K1"/>
    <mergeCell ref="A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3037-4C14-43B6-BDC4-3FB9B399C21D}">
  <dimension ref="A1:N15"/>
  <sheetViews>
    <sheetView tabSelected="1" workbookViewId="0">
      <selection activeCell="C18" sqref="C18"/>
    </sheetView>
  </sheetViews>
  <sheetFormatPr defaultRowHeight="13.8" x14ac:dyDescent="0.25"/>
  <cols>
    <col min="1" max="14" width="18.77734375" customWidth="1"/>
  </cols>
  <sheetData>
    <row r="1" spans="1:14" s="8" customFormat="1" ht="19.95" customHeight="1" x14ac:dyDescent="0.25"/>
    <row r="2" spans="1:14" s="8" customFormat="1" ht="19.95" customHeight="1" x14ac:dyDescent="0.25">
      <c r="A2" s="20" t="s">
        <v>11</v>
      </c>
      <c r="B2" s="20"/>
      <c r="D2" s="20" t="s">
        <v>16</v>
      </c>
      <c r="E2" s="20"/>
      <c r="G2" s="20" t="s">
        <v>17</v>
      </c>
      <c r="H2" s="20"/>
      <c r="J2" s="20" t="s">
        <v>18</v>
      </c>
      <c r="K2" s="20"/>
    </row>
    <row r="3" spans="1:14" s="8" customFormat="1" ht="19.95" customHeight="1" x14ac:dyDescent="0.25">
      <c r="A3" s="1" t="s">
        <v>12</v>
      </c>
      <c r="B3" s="9">
        <v>150000</v>
      </c>
      <c r="D3" s="1" t="s">
        <v>12</v>
      </c>
      <c r="E3" s="9">
        <v>20000</v>
      </c>
      <c r="G3" s="1" t="s">
        <v>13</v>
      </c>
      <c r="H3" s="12">
        <v>0.13</v>
      </c>
      <c r="J3" s="1" t="s">
        <v>19</v>
      </c>
      <c r="K3" s="12">
        <v>0.01</v>
      </c>
    </row>
    <row r="4" spans="1:14" s="8" customFormat="1" ht="19.95" customHeight="1" x14ac:dyDescent="0.25">
      <c r="A4" s="1" t="s">
        <v>13</v>
      </c>
      <c r="B4" s="12">
        <v>0.1</v>
      </c>
      <c r="D4" s="1" t="s">
        <v>14</v>
      </c>
      <c r="E4" s="9">
        <v>6</v>
      </c>
      <c r="G4" s="1" t="s">
        <v>14</v>
      </c>
      <c r="H4" s="9">
        <v>10</v>
      </c>
      <c r="J4" s="1" t="s">
        <v>20</v>
      </c>
      <c r="K4" s="14">
        <f>(1+K3)^12-1</f>
        <v>0.12682503013196977</v>
      </c>
    </row>
    <row r="5" spans="1:14" s="8" customFormat="1" ht="19.95" customHeight="1" x14ac:dyDescent="0.25">
      <c r="A5" s="1" t="s">
        <v>14</v>
      </c>
      <c r="B5" s="9">
        <v>30</v>
      </c>
      <c r="D5" s="1" t="s">
        <v>15</v>
      </c>
      <c r="E5" s="9">
        <v>50000</v>
      </c>
      <c r="G5" s="1" t="s">
        <v>15</v>
      </c>
      <c r="H5" s="9">
        <v>1000000</v>
      </c>
      <c r="J5" s="1" t="s">
        <v>13</v>
      </c>
      <c r="K5" s="12">
        <v>0.15</v>
      </c>
    </row>
    <row r="6" spans="1:14" s="8" customFormat="1" ht="19.95" customHeight="1" x14ac:dyDescent="0.25">
      <c r="A6" s="1" t="s">
        <v>15</v>
      </c>
      <c r="B6" s="13">
        <f>(1+B4)^B5*B3</f>
        <v>2617410.3403329668</v>
      </c>
      <c r="D6" s="1" t="s">
        <v>13</v>
      </c>
      <c r="E6" s="14">
        <f>(1+(E5-E3)/E3)^(1/E4)-1</f>
        <v>0.16499305075071291</v>
      </c>
      <c r="G6" s="1" t="s">
        <v>12</v>
      </c>
      <c r="H6" s="13">
        <f>H5/((1+H3)^H4)</f>
        <v>294588.34812612552</v>
      </c>
      <c r="J6" s="1" t="s">
        <v>21</v>
      </c>
      <c r="K6" s="14">
        <f>(1+K5)^(1/12)-1</f>
        <v>1.171491691985338E-2</v>
      </c>
    </row>
    <row r="7" spans="1:14" s="8" customFormat="1" ht="19.95" customHeight="1" x14ac:dyDescent="0.25"/>
    <row r="8" spans="1:14" s="8" customFormat="1" ht="19.95" customHeight="1" x14ac:dyDescent="0.25"/>
    <row r="9" spans="1:14" s="8" customFormat="1" ht="19.95" customHeight="1" x14ac:dyDescent="0.25">
      <c r="A9" s="20" t="s">
        <v>22</v>
      </c>
      <c r="B9" s="20"/>
      <c r="D9" s="20" t="s">
        <v>28</v>
      </c>
      <c r="E9" s="20"/>
      <c r="G9" s="20" t="s">
        <v>30</v>
      </c>
      <c r="H9" s="20"/>
      <c r="J9" s="20" t="s">
        <v>31</v>
      </c>
      <c r="K9" s="20"/>
      <c r="M9" s="20" t="s">
        <v>32</v>
      </c>
      <c r="N9" s="20"/>
    </row>
    <row r="10" spans="1:14" s="8" customFormat="1" ht="19.95" customHeight="1" x14ac:dyDescent="0.25">
      <c r="A10" s="1" t="s">
        <v>12</v>
      </c>
      <c r="B10" s="9">
        <v>50000</v>
      </c>
      <c r="D10" s="1" t="s">
        <v>12</v>
      </c>
      <c r="E10" s="9">
        <v>30000</v>
      </c>
      <c r="G10" s="1" t="s">
        <v>12</v>
      </c>
      <c r="H10" s="9">
        <v>1000000</v>
      </c>
      <c r="J10" s="1" t="s">
        <v>23</v>
      </c>
      <c r="K10" s="10">
        <v>0.06</v>
      </c>
      <c r="M10" s="1" t="s">
        <v>12</v>
      </c>
      <c r="N10" s="9">
        <v>1500000</v>
      </c>
    </row>
    <row r="11" spans="1:14" s="8" customFormat="1" ht="19.95" customHeight="1" x14ac:dyDescent="0.25">
      <c r="A11" s="1" t="s">
        <v>23</v>
      </c>
      <c r="B11" s="10">
        <v>0.08</v>
      </c>
      <c r="D11" s="1" t="s">
        <v>24</v>
      </c>
      <c r="E11" s="9">
        <v>600000</v>
      </c>
      <c r="G11" s="1" t="s">
        <v>23</v>
      </c>
      <c r="H11" s="10">
        <v>0.12</v>
      </c>
      <c r="J11" s="1" t="s">
        <v>24</v>
      </c>
      <c r="K11" s="9">
        <v>1000000</v>
      </c>
      <c r="M11" s="1" t="s">
        <v>23</v>
      </c>
      <c r="N11" s="10">
        <v>0.13</v>
      </c>
    </row>
    <row r="12" spans="1:14" s="8" customFormat="1" ht="19.95" customHeight="1" x14ac:dyDescent="0.25">
      <c r="A12" s="1" t="s">
        <v>24</v>
      </c>
      <c r="B12" s="9">
        <v>300000</v>
      </c>
      <c r="D12" s="1" t="s">
        <v>25</v>
      </c>
      <c r="E12" s="9">
        <v>20</v>
      </c>
      <c r="G12" s="1" t="s">
        <v>24</v>
      </c>
      <c r="H12" s="9">
        <v>10000000</v>
      </c>
      <c r="J12" s="1" t="s">
        <v>29</v>
      </c>
      <c r="K12" s="9">
        <v>24000</v>
      </c>
      <c r="M12" s="1" t="s">
        <v>29</v>
      </c>
      <c r="N12" s="9">
        <v>120000</v>
      </c>
    </row>
    <row r="13" spans="1:14" s="8" customFormat="1" ht="19.95" customHeight="1" x14ac:dyDescent="0.25">
      <c r="A13" s="1" t="s">
        <v>25</v>
      </c>
      <c r="B13" s="9">
        <v>10</v>
      </c>
      <c r="D13" s="1" t="s">
        <v>29</v>
      </c>
      <c r="E13" s="9">
        <v>10000</v>
      </c>
      <c r="G13" s="1" t="s">
        <v>29</v>
      </c>
      <c r="H13" s="9">
        <v>0</v>
      </c>
      <c r="J13" s="1" t="s">
        <v>25</v>
      </c>
      <c r="K13" s="9">
        <v>20</v>
      </c>
      <c r="M13" s="1" t="s">
        <v>25</v>
      </c>
      <c r="N13" s="9">
        <v>20</v>
      </c>
    </row>
    <row r="14" spans="1:14" s="8" customFormat="1" ht="19.95" customHeight="1" x14ac:dyDescent="0.25">
      <c r="A14" s="1" t="s">
        <v>26</v>
      </c>
      <c r="B14" s="11">
        <f>-PMT(B11,B13,-B10,B12,0)</f>
        <v>13257.372174268854</v>
      </c>
      <c r="D14" s="1" t="s">
        <v>23</v>
      </c>
      <c r="E14" s="14">
        <f>RATE(E12,-E13,-E10,E11,0)</f>
        <v>8.0332396095241398E-2</v>
      </c>
      <c r="G14" s="1" t="s">
        <v>30</v>
      </c>
      <c r="H14" s="15">
        <f>NPER(H11,-H13,-H10,H12,0)</f>
        <v>20.317760563059803</v>
      </c>
      <c r="J14" s="1" t="s">
        <v>12</v>
      </c>
      <c r="K14" s="11">
        <f>-PV(K10,K13,-K12,K11,0)</f>
        <v>36526.617640517958</v>
      </c>
      <c r="M14" s="1" t="s">
        <v>33</v>
      </c>
      <c r="N14" s="11">
        <f>FV(N11,N13,-N12,-N10,0)</f>
        <v>26998251.122214265</v>
      </c>
    </row>
    <row r="15" spans="1:14" s="8" customFormat="1" ht="19.95" customHeight="1" x14ac:dyDescent="0.25">
      <c r="A15" s="1" t="s">
        <v>27</v>
      </c>
      <c r="B15" s="11">
        <f>B14/12</f>
        <v>1104.7810145224046</v>
      </c>
    </row>
  </sheetData>
  <mergeCells count="9">
    <mergeCell ref="M9:N9"/>
    <mergeCell ref="A2:B2"/>
    <mergeCell ref="D2:E2"/>
    <mergeCell ref="G2:H2"/>
    <mergeCell ref="J2:K2"/>
    <mergeCell ref="A9:B9"/>
    <mergeCell ref="D9:E9"/>
    <mergeCell ref="G9:H9"/>
    <mergeCell ref="J9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IRR&amp;XIRR</vt:lpstr>
      <vt:lpstr>常用公式表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赵小宇</dc:creator>
  <cp:lastModifiedBy>小宇 赵</cp:lastModifiedBy>
  <dcterms:created xsi:type="dcterms:W3CDTF">2015-06-05T18:19:34Z</dcterms:created>
  <dcterms:modified xsi:type="dcterms:W3CDTF">2025-09-01T15:52:11Z</dcterms:modified>
</cp:coreProperties>
</file>