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0" yWindow="40" windowWidth="14160" windowHeight="5850"/>
  </bookViews>
  <sheets>
    <sheet name="Immunization" sheetId="1" r:id="rId1"/>
  </sheets>
  <definedNames>
    <definedName name="solver_adj" localSheetId="0" hidden="1">Immunization!$D$21:$E$21</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Immunization!$D$23</definedName>
    <definedName name="solver_lhs2" localSheetId="0" hidden="1">Immunization!$D$24</definedName>
    <definedName name="solver_lin" localSheetId="0" hidden="1">1</definedName>
    <definedName name="solver_neg" localSheetId="0" hidden="1">1</definedName>
    <definedName name="solver_num" localSheetId="0" hidden="1">2</definedName>
    <definedName name="solver_nwt" localSheetId="0" hidden="1">1</definedName>
    <definedName name="solver_opt" localSheetId="0" hidden="1">Immunization!$D$23</definedName>
    <definedName name="solver_pre" localSheetId="0" hidden="1">0.000001</definedName>
    <definedName name="solver_rel1" localSheetId="0" hidden="1">2</definedName>
    <definedName name="solver_rel2" localSheetId="0" hidden="1">2</definedName>
    <definedName name="solver_rhs1" localSheetId="0" hidden="1">Immunization!$F$23</definedName>
    <definedName name="solver_rhs2" localSheetId="0" hidden="1">Immunization!$F$24</definedName>
    <definedName name="solver_scl" localSheetId="0" hidden="1">1</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s>
  <calcPr calcId="125725"/>
</workbook>
</file>

<file path=xl/calcChain.xml><?xml version="1.0" encoding="utf-8"?>
<calcChain xmlns="http://schemas.openxmlformats.org/spreadsheetml/2006/main">
  <c r="M5" i="1"/>
  <c r="M6"/>
  <c r="M7"/>
  <c r="M8"/>
  <c r="T8" s="1"/>
  <c r="T16" s="1"/>
  <c r="M9"/>
  <c r="M10"/>
  <c r="N10" s="1"/>
  <c r="M11"/>
  <c r="M12"/>
  <c r="M13"/>
  <c r="M14"/>
  <c r="M15"/>
  <c r="M4"/>
  <c r="O4" s="1"/>
  <c r="I8"/>
  <c r="S8" s="1"/>
  <c r="S16" s="1"/>
  <c r="I7"/>
  <c r="I15"/>
  <c r="I4"/>
  <c r="J4" s="1"/>
  <c r="I5"/>
  <c r="I6"/>
  <c r="I9"/>
  <c r="I10"/>
  <c r="I11"/>
  <c r="I12"/>
  <c r="I13"/>
  <c r="I14"/>
  <c r="F5"/>
  <c r="D5"/>
  <c r="D6" s="1"/>
  <c r="D7" s="1"/>
  <c r="D8" s="1"/>
  <c r="D9" s="1"/>
  <c r="D10" s="1"/>
  <c r="D11" s="1"/>
  <c r="D12" s="1"/>
  <c r="D13" s="1"/>
  <c r="D14" s="1"/>
  <c r="D15" s="1"/>
  <c r="C15"/>
  <c r="C5"/>
  <c r="E5" s="1"/>
  <c r="C6"/>
  <c r="C7"/>
  <c r="E7" s="1"/>
  <c r="C8"/>
  <c r="R8" s="1"/>
  <c r="R16" s="1"/>
  <c r="F23" s="1"/>
  <c r="C9"/>
  <c r="E9" s="1"/>
  <c r="C10"/>
  <c r="C11"/>
  <c r="E11" s="1"/>
  <c r="C12"/>
  <c r="C13"/>
  <c r="E13" s="1"/>
  <c r="C14"/>
  <c r="C4"/>
  <c r="G4" s="1"/>
  <c r="N15" l="1"/>
  <c r="J15"/>
  <c r="J13"/>
  <c r="J11"/>
  <c r="J9"/>
  <c r="N14"/>
  <c r="N12"/>
  <c r="E15"/>
  <c r="J6"/>
  <c r="N6"/>
  <c r="N8"/>
  <c r="G5"/>
  <c r="E4"/>
  <c r="R18"/>
  <c r="F24" s="1"/>
  <c r="F6"/>
  <c r="E14"/>
  <c r="E12"/>
  <c r="E10"/>
  <c r="E8"/>
  <c r="E6"/>
  <c r="J14"/>
  <c r="J12"/>
  <c r="J10"/>
  <c r="J8"/>
  <c r="J5"/>
  <c r="N13"/>
  <c r="N11"/>
  <c r="N9"/>
  <c r="N7"/>
  <c r="N5"/>
  <c r="J7"/>
  <c r="K4"/>
  <c r="O6"/>
  <c r="K5"/>
  <c r="K6"/>
  <c r="N4"/>
  <c r="O5"/>
  <c r="N16" l="1"/>
  <c r="J16"/>
  <c r="E16"/>
  <c r="F7"/>
  <c r="G6"/>
  <c r="E18" l="1"/>
  <c r="F8"/>
  <c r="G7"/>
  <c r="O7"/>
  <c r="K7"/>
  <c r="G8" l="1"/>
  <c r="G16" s="1"/>
  <c r="D23" s="1"/>
  <c r="O8"/>
  <c r="O16" s="1"/>
  <c r="N23" s="1"/>
  <c r="N24" s="1"/>
  <c r="K8"/>
  <c r="K16"/>
  <c r="J23" s="1"/>
  <c r="J24" s="1"/>
  <c r="G18" l="1"/>
  <c r="D24" s="1"/>
</calcChain>
</file>

<file path=xl/sharedStrings.xml><?xml version="1.0" encoding="utf-8"?>
<sst xmlns="http://schemas.openxmlformats.org/spreadsheetml/2006/main" count="36" uniqueCount="29">
  <si>
    <t>Immunization problem</t>
  </si>
  <si>
    <t>Year</t>
  </si>
  <si>
    <t>Spot</t>
  </si>
  <si>
    <t>df</t>
  </si>
  <si>
    <t>B1</t>
  </si>
  <si>
    <t>B2</t>
  </si>
  <si>
    <t>PV1</t>
  </si>
  <si>
    <t>PV2</t>
  </si>
  <si>
    <t>df-</t>
  </si>
  <si>
    <t>Δy</t>
  </si>
  <si>
    <t>PV1-</t>
  </si>
  <si>
    <t>PV2-</t>
  </si>
  <si>
    <t>df+</t>
  </si>
  <si>
    <t>PV1+</t>
  </si>
  <si>
    <t>PV2+</t>
  </si>
  <si>
    <t>Price of bond today</t>
  </si>
  <si>
    <t>Duration</t>
  </si>
  <si>
    <t>Liability</t>
  </si>
  <si>
    <t>PV(L)</t>
  </si>
  <si>
    <t>PV(L)-</t>
  </si>
  <si>
    <t>PV(L)+</t>
  </si>
  <si>
    <t>Immunization</t>
  </si>
  <si>
    <t>PV (cash flows)</t>
  </si>
  <si>
    <t>=</t>
  </si>
  <si>
    <t>PV(liability)</t>
  </si>
  <si>
    <t>so that</t>
  </si>
  <si>
    <t>Duration of liability</t>
  </si>
  <si>
    <t>Duration of bonds</t>
  </si>
  <si>
    <t>Find number of bonds to invest in</t>
  </si>
</sst>
</file>

<file path=xl/styles.xml><?xml version="1.0" encoding="utf-8"?>
<styleSheet xmlns="http://schemas.openxmlformats.org/spreadsheetml/2006/main">
  <numFmts count="3">
    <numFmt numFmtId="43" formatCode="_(* #,##0.00_);_(* \(#,##0.00\);_(* &quot;-&quot;??_);_(@_)"/>
    <numFmt numFmtId="164" formatCode="0.000"/>
    <numFmt numFmtId="165" formatCode="&quot;$&quot;#,##0.00"/>
  </numFmts>
  <fonts count="7">
    <font>
      <sz val="11"/>
      <color theme="1"/>
      <name val="Calibri"/>
      <family val="2"/>
      <scheme val="minor"/>
    </font>
    <font>
      <sz val="11"/>
      <color theme="1"/>
      <name val="Calibri"/>
      <family val="2"/>
      <scheme val="minor"/>
    </font>
    <font>
      <sz val="11"/>
      <color theme="1"/>
      <name val="Calibri"/>
      <family val="2"/>
    </font>
    <font>
      <b/>
      <sz val="11"/>
      <color rgb="FFFF0000"/>
      <name val="Calibri"/>
      <family val="2"/>
      <scheme val="minor"/>
    </font>
    <font>
      <b/>
      <sz val="11"/>
      <color theme="5"/>
      <name val="Calibri"/>
      <family val="2"/>
      <scheme val="minor"/>
    </font>
    <font>
      <b/>
      <sz val="11"/>
      <color theme="5" tint="-0.249977111117893"/>
      <name val="Calibri"/>
      <family val="2"/>
      <scheme val="minor"/>
    </font>
    <font>
      <b/>
      <sz val="11"/>
      <color theme="4" tint="-0.249977111117893"/>
      <name val="Calibri"/>
      <family val="2"/>
      <scheme val="minor"/>
    </font>
  </fonts>
  <fills count="3">
    <fill>
      <patternFill patternType="none"/>
    </fill>
    <fill>
      <patternFill patternType="gray125"/>
    </fill>
    <fill>
      <patternFill patternType="solid">
        <fgColor theme="8"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double">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10" fontId="0" fillId="0" borderId="0" xfId="2" applyNumberFormat="1" applyFont="1"/>
    <xf numFmtId="2" fontId="0" fillId="0" borderId="0" xfId="0" applyNumberFormat="1"/>
    <xf numFmtId="0" fontId="2" fillId="0" borderId="0" xfId="0" applyFont="1"/>
    <xf numFmtId="0" fontId="3" fillId="0" borderId="0" xfId="0" applyFont="1"/>
    <xf numFmtId="165" fontId="0" fillId="0" borderId="0" xfId="0" applyNumberFormat="1"/>
    <xf numFmtId="0" fontId="0" fillId="0" borderId="1" xfId="0" applyBorder="1"/>
    <xf numFmtId="2" fontId="6" fillId="0" borderId="1" xfId="0" applyNumberFormat="1" applyFont="1" applyBorder="1"/>
    <xf numFmtId="2" fontId="5" fillId="0" borderId="1" xfId="0" applyNumberFormat="1" applyFont="1" applyBorder="1"/>
    <xf numFmtId="2" fontId="0" fillId="0" borderId="1" xfId="0" applyNumberFormat="1" applyBorder="1"/>
    <xf numFmtId="165" fontId="0" fillId="0" borderId="1" xfId="0" applyNumberFormat="1" applyBorder="1"/>
    <xf numFmtId="165" fontId="4" fillId="0" borderId="1" xfId="0" applyNumberFormat="1" applyFont="1" applyBorder="1"/>
    <xf numFmtId="0" fontId="0" fillId="0" borderId="0" xfId="0" quotePrefix="1" applyAlignment="1">
      <alignment horizontal="center"/>
    </xf>
    <xf numFmtId="43" fontId="0" fillId="2" borderId="1" xfId="1" applyFont="1" applyFill="1" applyBorder="1"/>
    <xf numFmtId="43" fontId="0" fillId="0" borderId="0" xfId="1" applyFont="1"/>
    <xf numFmtId="0" fontId="0" fillId="0" borderId="4" xfId="0" applyBorder="1"/>
    <xf numFmtId="0" fontId="0" fillId="0" borderId="5" xfId="0" applyBorder="1"/>
    <xf numFmtId="10" fontId="0" fillId="0" borderId="5" xfId="2" applyNumberFormat="1" applyFont="1" applyBorder="1"/>
    <xf numFmtId="164" fontId="0" fillId="0" borderId="5" xfId="0" applyNumberFormat="1" applyBorder="1"/>
    <xf numFmtId="0" fontId="0" fillId="0" borderId="5" xfId="2" applyNumberFormat="1" applyFont="1" applyBorder="1"/>
    <xf numFmtId="2" fontId="0" fillId="0" borderId="5" xfId="2" applyNumberFormat="1" applyFont="1" applyBorder="1"/>
    <xf numFmtId="2" fontId="0" fillId="0" borderId="5" xfId="0" applyNumberFormat="1" applyBorder="1"/>
    <xf numFmtId="0" fontId="0" fillId="0" borderId="5"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7" xfId="0" applyBorder="1"/>
  </cellXfs>
  <cellStyles count="3">
    <cellStyle name="Comma" xfId="1" builtinId="3"/>
    <cellStyle name="Normal" xfId="0" builtinId="0"/>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24"/>
  <sheetViews>
    <sheetView tabSelected="1" zoomScale="70" zoomScaleNormal="70" workbookViewId="0">
      <selection activeCell="I28" sqref="I28"/>
    </sheetView>
  </sheetViews>
  <sheetFormatPr defaultRowHeight="14.5"/>
  <cols>
    <col min="4" max="4" width="11" bestFit="1" customWidth="1"/>
    <col min="5" max="5" width="9.08984375" bestFit="1" customWidth="1"/>
    <col min="6" max="6" width="10.81640625" bestFit="1" customWidth="1"/>
    <col min="10" max="10" width="10.81640625" bestFit="1" customWidth="1"/>
    <col min="14" max="14" width="10.81640625" bestFit="1" customWidth="1"/>
    <col min="17" max="17" width="12.26953125" bestFit="1" customWidth="1"/>
    <col min="18" max="18" width="10.90625" bestFit="1" customWidth="1"/>
    <col min="19" max="20" width="10.81640625" bestFit="1" customWidth="1"/>
  </cols>
  <sheetData>
    <row r="1" spans="1:20">
      <c r="A1" s="4" t="s">
        <v>0</v>
      </c>
      <c r="H1" s="3" t="s">
        <v>9</v>
      </c>
      <c r="I1" s="1">
        <v>2.5000000000000001E-3</v>
      </c>
    </row>
    <row r="3" spans="1:20" s="23" customFormat="1" ht="15" thickBot="1">
      <c r="A3" s="23" t="s">
        <v>1</v>
      </c>
      <c r="B3" s="23" t="s">
        <v>2</v>
      </c>
      <c r="C3" s="23" t="s">
        <v>3</v>
      </c>
      <c r="D3" s="23" t="s">
        <v>4</v>
      </c>
      <c r="E3" s="23" t="s">
        <v>6</v>
      </c>
      <c r="F3" s="23" t="s">
        <v>5</v>
      </c>
      <c r="G3" s="23" t="s">
        <v>7</v>
      </c>
      <c r="H3" s="25"/>
      <c r="I3" s="23" t="s">
        <v>8</v>
      </c>
      <c r="J3" s="23" t="s">
        <v>10</v>
      </c>
      <c r="K3" s="23" t="s">
        <v>11</v>
      </c>
      <c r="M3" s="23" t="s">
        <v>12</v>
      </c>
      <c r="N3" s="23" t="s">
        <v>13</v>
      </c>
      <c r="O3" s="23" t="s">
        <v>14</v>
      </c>
      <c r="P3" s="24"/>
      <c r="Q3" s="23" t="s">
        <v>17</v>
      </c>
      <c r="R3" s="23" t="s">
        <v>18</v>
      </c>
      <c r="S3" s="23" t="s">
        <v>19</v>
      </c>
      <c r="T3" s="23" t="s">
        <v>20</v>
      </c>
    </row>
    <row r="4" spans="1:20" ht="15" thickTop="1">
      <c r="A4" s="16">
        <v>1</v>
      </c>
      <c r="B4" s="17">
        <v>3.6400000000000002E-2</v>
      </c>
      <c r="C4" s="18">
        <f>1/(1+B4)^A4</f>
        <v>0.96487842531840984</v>
      </c>
      <c r="D4" s="19">
        <v>6</v>
      </c>
      <c r="E4" s="20">
        <f>D4*C4</f>
        <v>5.7892705519104588</v>
      </c>
      <c r="F4" s="16">
        <v>10</v>
      </c>
      <c r="G4" s="21">
        <f>F4*C4</f>
        <v>9.6487842531840986</v>
      </c>
      <c r="I4" s="18">
        <f>1/(1+B4-$I$1)^A4</f>
        <v>0.96721152916142761</v>
      </c>
      <c r="J4" s="21">
        <f>D4*I4</f>
        <v>5.8032691749685661</v>
      </c>
      <c r="K4" s="21">
        <f>F4*I4</f>
        <v>9.6721152916142756</v>
      </c>
      <c r="L4" s="16"/>
      <c r="M4" s="18">
        <f>1/(1+B4+$I$1)^A4</f>
        <v>0.96255655019732411</v>
      </c>
      <c r="N4" s="21">
        <f>D4*M4</f>
        <v>5.7753393011839442</v>
      </c>
      <c r="O4" s="21">
        <f>F4*M4</f>
        <v>9.6255655019732416</v>
      </c>
    </row>
    <row r="5" spans="1:20">
      <c r="A5" s="16">
        <v>2</v>
      </c>
      <c r="B5" s="17">
        <v>4.1700000000000001E-2</v>
      </c>
      <c r="C5" s="18">
        <f t="shared" ref="C5:C14" si="0">1/(1+B5)^A5</f>
        <v>0.92154102043103436</v>
      </c>
      <c r="D5" s="22">
        <f>D4</f>
        <v>6</v>
      </c>
      <c r="E5" s="20">
        <f t="shared" ref="E5:E15" si="1">D5*C5</f>
        <v>5.5292461225862066</v>
      </c>
      <c r="F5" s="16">
        <f>F4</f>
        <v>10</v>
      </c>
      <c r="G5" s="21">
        <f t="shared" ref="G5:G8" si="2">F5*C5</f>
        <v>9.2154102043103432</v>
      </c>
      <c r="I5" s="18">
        <f t="shared" ref="I5:I14" si="3">1/(1+B5-$I$1)^A5</f>
        <v>0.92598025010059826</v>
      </c>
      <c r="J5" s="21">
        <f t="shared" ref="J5:J15" si="4">D5*I5</f>
        <v>5.55588150060359</v>
      </c>
      <c r="K5" s="21">
        <f t="shared" ref="K5:K8" si="5">F5*I5</f>
        <v>9.2598025010059821</v>
      </c>
      <c r="L5" s="16"/>
      <c r="M5" s="18">
        <f t="shared" ref="M5:M15" si="6">1/(1+B5+$I$1)^A5</f>
        <v>0.91713363748664145</v>
      </c>
      <c r="N5" s="21">
        <f t="shared" ref="N5:N15" si="7">D5*M5</f>
        <v>5.5028018249198487</v>
      </c>
      <c r="O5" s="21">
        <f t="shared" ref="O5:O7" si="8">F5*M5</f>
        <v>9.1713363748664136</v>
      </c>
    </row>
    <row r="6" spans="1:20">
      <c r="A6" s="16">
        <v>3</v>
      </c>
      <c r="B6" s="17">
        <v>4.7E-2</v>
      </c>
      <c r="C6" s="18">
        <f t="shared" si="0"/>
        <v>0.87128443356269458</v>
      </c>
      <c r="D6" s="22">
        <f t="shared" ref="D6:D14" si="9">D5</f>
        <v>6</v>
      </c>
      <c r="E6" s="20">
        <f t="shared" si="1"/>
        <v>5.2277066013761679</v>
      </c>
      <c r="F6" s="16">
        <f t="shared" ref="F6:F7" si="10">F5</f>
        <v>10</v>
      </c>
      <c r="G6" s="21">
        <f t="shared" si="2"/>
        <v>8.7128443356269454</v>
      </c>
      <c r="I6" s="18">
        <f t="shared" si="3"/>
        <v>0.87755565070742791</v>
      </c>
      <c r="J6" s="21">
        <f t="shared" si="4"/>
        <v>5.2653339042445673</v>
      </c>
      <c r="K6" s="21">
        <f t="shared" si="5"/>
        <v>8.7755565070742794</v>
      </c>
      <c r="L6" s="16"/>
      <c r="M6" s="18">
        <f t="shared" si="6"/>
        <v>0.8650728284663497</v>
      </c>
      <c r="N6" s="21">
        <f t="shared" si="7"/>
        <v>5.190436970798098</v>
      </c>
      <c r="O6" s="21">
        <f t="shared" si="8"/>
        <v>8.6507282846634972</v>
      </c>
    </row>
    <row r="7" spans="1:20">
      <c r="A7" s="16">
        <v>4</v>
      </c>
      <c r="B7" s="17">
        <v>5.21E-2</v>
      </c>
      <c r="C7" s="18">
        <f t="shared" si="0"/>
        <v>0.81615363191938595</v>
      </c>
      <c r="D7" s="22">
        <f t="shared" si="9"/>
        <v>6</v>
      </c>
      <c r="E7" s="20">
        <f t="shared" si="1"/>
        <v>4.8969217915163155</v>
      </c>
      <c r="F7" s="16">
        <f t="shared" si="10"/>
        <v>10</v>
      </c>
      <c r="G7" s="21">
        <f t="shared" si="2"/>
        <v>8.1615363191938588</v>
      </c>
      <c r="I7" s="18">
        <f>1/(1+B7-$I$1)^A7</f>
        <v>0.82395731151314466</v>
      </c>
      <c r="J7" s="21">
        <f t="shared" si="4"/>
        <v>4.943743869078868</v>
      </c>
      <c r="K7" s="21">
        <f t="shared" si="5"/>
        <v>8.2395731151314457</v>
      </c>
      <c r="L7" s="16"/>
      <c r="M7" s="18">
        <f t="shared" si="6"/>
        <v>0.80844211954218315</v>
      </c>
      <c r="N7" s="21">
        <f t="shared" si="7"/>
        <v>4.8506527172530989</v>
      </c>
      <c r="O7" s="21">
        <f t="shared" si="8"/>
        <v>8.0844211954218324</v>
      </c>
    </row>
    <row r="8" spans="1:20">
      <c r="A8" s="16">
        <v>5</v>
      </c>
      <c r="B8" s="17">
        <v>5.45E-2</v>
      </c>
      <c r="C8" s="18">
        <f t="shared" si="0"/>
        <v>0.76695004916499232</v>
      </c>
      <c r="D8" s="22">
        <f t="shared" si="9"/>
        <v>6</v>
      </c>
      <c r="E8" s="20">
        <f t="shared" si="1"/>
        <v>4.6017002949899535</v>
      </c>
      <c r="F8" s="16">
        <f>100+F7</f>
        <v>110</v>
      </c>
      <c r="G8" s="21">
        <f t="shared" si="2"/>
        <v>84.364505408149157</v>
      </c>
      <c r="I8" s="18">
        <f>1/(1+B8-$I$1)^A8</f>
        <v>0.77610646458637356</v>
      </c>
      <c r="J8" s="21">
        <f t="shared" si="4"/>
        <v>4.6566387875182418</v>
      </c>
      <c r="K8" s="21">
        <f t="shared" si="5"/>
        <v>85.371711104501088</v>
      </c>
      <c r="L8" s="16"/>
      <c r="M8" s="18">
        <f t="shared" si="6"/>
        <v>0.75792295996092451</v>
      </c>
      <c r="N8" s="21">
        <f t="shared" si="7"/>
        <v>4.5475377597655466</v>
      </c>
      <c r="O8" s="21">
        <f>F8*M8</f>
        <v>83.371525595701698</v>
      </c>
      <c r="Q8" s="5">
        <v>1000000</v>
      </c>
      <c r="R8" s="5">
        <f>Q8*C8</f>
        <v>766950.04916499229</v>
      </c>
      <c r="S8" s="5">
        <f>Q8*I8</f>
        <v>776106.46458637353</v>
      </c>
      <c r="T8" s="5">
        <f>Q8*M8</f>
        <v>757922.95996092446</v>
      </c>
    </row>
    <row r="9" spans="1:20">
      <c r="A9" s="16">
        <v>6</v>
      </c>
      <c r="B9" s="17">
        <v>6.0600000000000001E-2</v>
      </c>
      <c r="C9" s="18">
        <f t="shared" si="0"/>
        <v>0.70257107091766791</v>
      </c>
      <c r="D9" s="22">
        <f t="shared" si="9"/>
        <v>6</v>
      </c>
      <c r="E9" s="20">
        <f t="shared" si="1"/>
        <v>4.2154264255060072</v>
      </c>
      <c r="F9" s="16"/>
      <c r="G9" s="16"/>
      <c r="I9" s="18">
        <f t="shared" si="3"/>
        <v>0.71258998393761697</v>
      </c>
      <c r="J9" s="21">
        <f t="shared" si="4"/>
        <v>4.2755399036257016</v>
      </c>
      <c r="K9" s="21"/>
      <c r="L9" s="16"/>
      <c r="M9" s="18">
        <f t="shared" si="6"/>
        <v>0.69271611521500531</v>
      </c>
      <c r="N9" s="21">
        <f t="shared" si="7"/>
        <v>4.1562966912900317</v>
      </c>
      <c r="O9" s="21"/>
    </row>
    <row r="10" spans="1:20">
      <c r="A10" s="16">
        <v>7</v>
      </c>
      <c r="B10" s="17">
        <v>6.4299999999999996E-2</v>
      </c>
      <c r="C10" s="18">
        <f t="shared" si="0"/>
        <v>0.6464747471146326</v>
      </c>
      <c r="D10" s="22">
        <f t="shared" si="9"/>
        <v>6</v>
      </c>
      <c r="E10" s="20">
        <f t="shared" si="1"/>
        <v>3.8788484826877956</v>
      </c>
      <c r="F10" s="16"/>
      <c r="G10" s="16"/>
      <c r="I10" s="18">
        <f t="shared" si="3"/>
        <v>0.65720514237811711</v>
      </c>
      <c r="J10" s="21">
        <f t="shared" si="4"/>
        <v>3.9432308542687027</v>
      </c>
      <c r="K10" s="16"/>
      <c r="L10" s="16"/>
      <c r="M10" s="18">
        <f t="shared" si="6"/>
        <v>0.63594411227788306</v>
      </c>
      <c r="N10" s="21">
        <f t="shared" si="7"/>
        <v>3.8156646736672983</v>
      </c>
      <c r="O10" s="16"/>
    </row>
    <row r="11" spans="1:20">
      <c r="A11" s="16">
        <v>8</v>
      </c>
      <c r="B11" s="17">
        <v>6.7500000000000004E-2</v>
      </c>
      <c r="C11" s="18">
        <f t="shared" si="0"/>
        <v>0.59300305456229518</v>
      </c>
      <c r="D11" s="22">
        <f t="shared" si="9"/>
        <v>6</v>
      </c>
      <c r="E11" s="20">
        <f t="shared" si="1"/>
        <v>3.5580183273737713</v>
      </c>
      <c r="F11" s="16"/>
      <c r="G11" s="16"/>
      <c r="I11" s="18">
        <f t="shared" si="3"/>
        <v>0.60423118763827188</v>
      </c>
      <c r="J11" s="21">
        <f t="shared" si="4"/>
        <v>3.6253871258296311</v>
      </c>
      <c r="K11" s="16"/>
      <c r="L11" s="16"/>
      <c r="M11" s="18">
        <f t="shared" si="6"/>
        <v>0.58200910456503929</v>
      </c>
      <c r="N11" s="21">
        <f t="shared" si="7"/>
        <v>3.4920546273902358</v>
      </c>
      <c r="O11" s="16"/>
    </row>
    <row r="12" spans="1:20">
      <c r="A12" s="16">
        <v>9</v>
      </c>
      <c r="B12" s="17">
        <v>7.0999999999999994E-2</v>
      </c>
      <c r="C12" s="18">
        <f t="shared" si="0"/>
        <v>0.53937990507370936</v>
      </c>
      <c r="D12" s="22">
        <f t="shared" si="9"/>
        <v>6</v>
      </c>
      <c r="E12" s="20">
        <f t="shared" si="1"/>
        <v>3.2362794304422562</v>
      </c>
      <c r="F12" s="16"/>
      <c r="G12" s="16"/>
      <c r="I12" s="18">
        <f t="shared" si="3"/>
        <v>0.55084480947643855</v>
      </c>
      <c r="J12" s="21">
        <f t="shared" si="4"/>
        <v>3.3050688568586315</v>
      </c>
      <c r="K12" s="16"/>
      <c r="L12" s="16"/>
      <c r="M12" s="18">
        <f t="shared" si="6"/>
        <v>0.52817952424259706</v>
      </c>
      <c r="N12" s="21">
        <f t="shared" si="7"/>
        <v>3.1690771454555824</v>
      </c>
      <c r="O12" s="16"/>
    </row>
    <row r="13" spans="1:20">
      <c r="A13" s="16">
        <v>10</v>
      </c>
      <c r="B13" s="17">
        <v>7.3499999999999996E-2</v>
      </c>
      <c r="C13" s="18">
        <f t="shared" si="0"/>
        <v>0.49201632439925208</v>
      </c>
      <c r="D13" s="22">
        <f t="shared" si="9"/>
        <v>6</v>
      </c>
      <c r="E13" s="20">
        <f t="shared" si="1"/>
        <v>2.9520979463955124</v>
      </c>
      <c r="F13" s="16"/>
      <c r="G13" s="16"/>
      <c r="I13" s="18">
        <f t="shared" si="3"/>
        <v>0.50362269381298719</v>
      </c>
      <c r="J13" s="21">
        <f t="shared" si="4"/>
        <v>3.0217361628779233</v>
      </c>
      <c r="K13" s="16"/>
      <c r="L13" s="16"/>
      <c r="M13" s="18">
        <f t="shared" si="6"/>
        <v>0.48070350272286438</v>
      </c>
      <c r="N13" s="21">
        <f t="shared" si="7"/>
        <v>2.8842210163371864</v>
      </c>
      <c r="O13" s="16"/>
    </row>
    <row r="14" spans="1:20">
      <c r="A14" s="16">
        <v>11</v>
      </c>
      <c r="B14" s="17">
        <v>7.5700000000000003E-2</v>
      </c>
      <c r="C14" s="18">
        <f t="shared" si="0"/>
        <v>0.44812290753637452</v>
      </c>
      <c r="D14" s="22">
        <f t="shared" si="9"/>
        <v>6</v>
      </c>
      <c r="E14" s="20">
        <f t="shared" si="1"/>
        <v>2.6887374452182469</v>
      </c>
      <c r="F14" s="16"/>
      <c r="G14" s="16"/>
      <c r="I14" s="18">
        <f t="shared" si="3"/>
        <v>0.45974042821270694</v>
      </c>
      <c r="J14" s="21">
        <f t="shared" si="4"/>
        <v>2.7584425692762418</v>
      </c>
      <c r="K14" s="16"/>
      <c r="L14" s="16"/>
      <c r="M14" s="18">
        <f t="shared" si="6"/>
        <v>0.43682491148497554</v>
      </c>
      <c r="N14" s="21">
        <f t="shared" si="7"/>
        <v>2.6209494689098531</v>
      </c>
      <c r="O14" s="16"/>
    </row>
    <row r="15" spans="1:20">
      <c r="A15" s="16">
        <v>12</v>
      </c>
      <c r="B15" s="17">
        <v>7.7899999999999997E-2</v>
      </c>
      <c r="C15" s="18">
        <f>1/(1+B15)^A15</f>
        <v>0.40649792861498479</v>
      </c>
      <c r="D15" s="22">
        <f>100+D14</f>
        <v>106</v>
      </c>
      <c r="E15" s="20">
        <f t="shared" si="1"/>
        <v>43.08878043318839</v>
      </c>
      <c r="F15" s="16"/>
      <c r="G15" s="16"/>
      <c r="I15" s="18">
        <f>1/(1+B15-$I$1)^A15</f>
        <v>0.41798395819351641</v>
      </c>
      <c r="J15" s="21">
        <f t="shared" si="4"/>
        <v>44.306299568512742</v>
      </c>
      <c r="K15" s="16"/>
      <c r="L15" s="16"/>
      <c r="M15" s="18">
        <f t="shared" si="6"/>
        <v>0.39535305022767808</v>
      </c>
      <c r="N15" s="21">
        <f t="shared" si="7"/>
        <v>41.907423324133873</v>
      </c>
      <c r="O15" s="16"/>
    </row>
    <row r="16" spans="1:20" s="6" customFormat="1">
      <c r="A16" s="6" t="s">
        <v>15</v>
      </c>
      <c r="D16" s="6" t="s">
        <v>4</v>
      </c>
      <c r="E16" s="8">
        <f>SUM(E4:E15)</f>
        <v>89.663033853191081</v>
      </c>
      <c r="F16" s="6" t="s">
        <v>5</v>
      </c>
      <c r="G16" s="8">
        <f>SUM(G4:G8)</f>
        <v>120.1030805204644</v>
      </c>
      <c r="H16" s="26"/>
      <c r="J16" s="9">
        <f>SUM(J4:J15)</f>
        <v>91.460572277663402</v>
      </c>
      <c r="K16" s="9">
        <f>SUM(K4:K15)</f>
        <v>121.31875851932708</v>
      </c>
      <c r="N16" s="9">
        <f>SUM(N4:N15)</f>
        <v>87.912455521104604</v>
      </c>
      <c r="O16" s="9">
        <f>SUM(O4:O15)</f>
        <v>118.90357695262668</v>
      </c>
      <c r="P16" s="15"/>
      <c r="Q16" s="6" t="s">
        <v>17</v>
      </c>
      <c r="R16" s="11">
        <f>SUM(R4:R15)</f>
        <v>766950.04916499229</v>
      </c>
      <c r="S16" s="10">
        <f t="shared" ref="S16:T16" si="11">SUM(S4:S15)</f>
        <v>776106.46458637353</v>
      </c>
      <c r="T16" s="10">
        <f t="shared" si="11"/>
        <v>757922.95996092446</v>
      </c>
    </row>
    <row r="18" spans="1:18" s="6" customFormat="1">
      <c r="A18" s="6" t="s">
        <v>16</v>
      </c>
      <c r="D18" s="6" t="s">
        <v>4</v>
      </c>
      <c r="E18" s="7">
        <f>(J16-N16)/(2*E16*$I$1)</f>
        <v>7.9143357169204718</v>
      </c>
      <c r="F18" s="6" t="s">
        <v>5</v>
      </c>
      <c r="G18" s="7">
        <f>(K16-O16)/(2*G16*$I$1)</f>
        <v>4.0218478264408439</v>
      </c>
      <c r="Q18" s="6" t="s">
        <v>16</v>
      </c>
      <c r="R18" s="7">
        <f>(S16-T16)/(2*R16*$I$1)</f>
        <v>4.7417702483352464</v>
      </c>
    </row>
    <row r="19" spans="1:18">
      <c r="B19" s="2"/>
    </row>
    <row r="20" spans="1:18">
      <c r="A20" s="4" t="s">
        <v>21</v>
      </c>
      <c r="B20" s="2"/>
    </row>
    <row r="21" spans="1:18">
      <c r="A21" t="s">
        <v>28</v>
      </c>
      <c r="D21" s="13">
        <v>1239.1443770771768</v>
      </c>
      <c r="E21" s="13">
        <v>5460.6809591565598</v>
      </c>
    </row>
    <row r="22" spans="1:18">
      <c r="A22" t="s">
        <v>25</v>
      </c>
    </row>
    <row r="23" spans="1:18">
      <c r="B23" t="s">
        <v>22</v>
      </c>
      <c r="D23" s="5">
        <f>D21*E16+E21*G16</f>
        <v>766950.0491650094</v>
      </c>
      <c r="E23" s="12" t="s">
        <v>23</v>
      </c>
      <c r="F23" s="5">
        <f>R16</f>
        <v>766950.04916499229</v>
      </c>
      <c r="G23" t="s">
        <v>24</v>
      </c>
      <c r="J23" s="5">
        <f>SUMPRODUCT(D21:E21,J16:K16)</f>
        <v>775815.88849712932</v>
      </c>
      <c r="N23" s="5">
        <f>SUMPRODUCT(D21:E21,N16:O16)</f>
        <v>758230.72357483942</v>
      </c>
    </row>
    <row r="24" spans="1:18">
      <c r="B24" t="s">
        <v>27</v>
      </c>
      <c r="D24" s="14">
        <f>D21*E18+E21*G18</f>
        <v>31769.03244839378</v>
      </c>
      <c r="E24" s="12" t="s">
        <v>23</v>
      </c>
      <c r="F24" s="14">
        <f>R18*(D21+E21)</f>
        <v>31769.032448395821</v>
      </c>
      <c r="G24" t="s">
        <v>26</v>
      </c>
      <c r="J24" s="5">
        <f>J23-S16</f>
        <v>-290.57608924421947</v>
      </c>
      <c r="N24" s="5">
        <f>N23-T16</f>
        <v>307.76361391495448</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Immunization</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2009-12-13T23:08:09Z</dcterms:created>
  <dcterms:modified xsi:type="dcterms:W3CDTF">2010-03-08T02:56:39Z</dcterms:modified>
</cp:coreProperties>
</file>