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20" yWindow="230" windowWidth="14000" windowHeight="5660" activeTab="1"/>
  </bookViews>
  <sheets>
    <sheet name="Data" sheetId="1" r:id="rId1"/>
    <sheet name="Real Option" sheetId="3" r:id="rId2"/>
    <sheet name="Real Option with Simulation" sheetId="5" r:id="rId3"/>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0</definedName>
    <definedName name="_AtRisk_SimSetting_StdRecalcWithoutRiskStatic" hidden="1">0</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25725"/>
</workbook>
</file>

<file path=xl/calcChain.xml><?xml version="1.0" encoding="utf-8"?>
<calcChain xmlns="http://schemas.openxmlformats.org/spreadsheetml/2006/main">
  <c r="N4" i="3"/>
  <c r="B11" i="5"/>
  <c r="B25"/>
  <c r="H5"/>
  <c r="H4"/>
  <c r="E3"/>
  <c r="E4"/>
  <c r="D38" i="3"/>
  <c r="E38"/>
  <c r="F38"/>
  <c r="G38"/>
  <c r="H38"/>
  <c r="I38"/>
  <c r="J38"/>
  <c r="K38"/>
  <c r="L38"/>
  <c r="C38"/>
  <c r="B13" i="1"/>
  <c r="B15"/>
  <c r="B19"/>
  <c r="C14"/>
  <c r="E3" i="3"/>
  <c r="C25"/>
  <c r="D18" i="1"/>
  <c r="C18"/>
  <c r="H5" i="3"/>
  <c r="D15" i="1"/>
  <c r="B25" i="3"/>
  <c r="B11"/>
  <c r="H4"/>
  <c r="E18" i="1"/>
  <c r="F18"/>
  <c r="G18"/>
  <c r="H18"/>
  <c r="I18"/>
  <c r="J18"/>
  <c r="K18"/>
  <c r="L18"/>
  <c r="D17"/>
  <c r="E17"/>
  <c r="F17"/>
  <c r="G17"/>
  <c r="H17"/>
  <c r="I17"/>
  <c r="J17"/>
  <c r="K17"/>
  <c r="L17"/>
  <c r="C17"/>
  <c r="D16"/>
  <c r="E16"/>
  <c r="F16"/>
  <c r="G16"/>
  <c r="H16"/>
  <c r="I16"/>
  <c r="J16"/>
  <c r="K16"/>
  <c r="L16"/>
  <c r="C16"/>
  <c r="E15"/>
  <c r="F15"/>
  <c r="G15"/>
  <c r="H15"/>
  <c r="I15"/>
  <c r="J15"/>
  <c r="K15"/>
  <c r="L15"/>
  <c r="C15"/>
  <c r="D14"/>
  <c r="E14"/>
  <c r="F14"/>
  <c r="G14"/>
  <c r="H14"/>
  <c r="I14"/>
  <c r="J14"/>
  <c r="K14"/>
  <c r="L14"/>
  <c r="L13"/>
  <c r="D13"/>
  <c r="E13"/>
  <c r="F13"/>
  <c r="G13"/>
  <c r="H13"/>
  <c r="I13"/>
  <c r="J13"/>
  <c r="K13"/>
  <c r="C13"/>
  <c r="E4" i="3"/>
  <c r="C11"/>
  <c r="D11"/>
  <c r="E5" i="5"/>
  <c r="C12"/>
  <c r="D13"/>
  <c r="E14"/>
  <c r="F15"/>
  <c r="G16"/>
  <c r="H17"/>
  <c r="I18"/>
  <c r="J19"/>
  <c r="K20"/>
  <c r="L21"/>
  <c r="C26"/>
  <c r="C25"/>
  <c r="C11"/>
  <c r="D25" i="3"/>
  <c r="E12"/>
  <c r="F13"/>
  <c r="G14"/>
  <c r="H15"/>
  <c r="I16"/>
  <c r="J17"/>
  <c r="K18"/>
  <c r="L19"/>
  <c r="D12"/>
  <c r="E13"/>
  <c r="F14"/>
  <c r="G15"/>
  <c r="H16"/>
  <c r="I17"/>
  <c r="J18"/>
  <c r="K19"/>
  <c r="L20"/>
  <c r="E5"/>
  <c r="C12"/>
  <c r="D13"/>
  <c r="E14"/>
  <c r="F15"/>
  <c r="G16"/>
  <c r="H17"/>
  <c r="I18"/>
  <c r="J19"/>
  <c r="K20"/>
  <c r="L21"/>
  <c r="E11"/>
  <c r="F11"/>
  <c r="C26"/>
  <c r="D27"/>
  <c r="E28"/>
  <c r="F29"/>
  <c r="G30"/>
  <c r="H31"/>
  <c r="I32"/>
  <c r="J33"/>
  <c r="K34"/>
  <c r="L35"/>
  <c r="D26"/>
  <c r="E27"/>
  <c r="F28"/>
  <c r="G29"/>
  <c r="H30"/>
  <c r="I31"/>
  <c r="J32"/>
  <c r="K33"/>
  <c r="L34"/>
  <c r="D27" i="5"/>
  <c r="D12"/>
  <c r="E13"/>
  <c r="F14"/>
  <c r="G15"/>
  <c r="H16"/>
  <c r="I17"/>
  <c r="J18"/>
  <c r="K19"/>
  <c r="L20"/>
  <c r="D11"/>
  <c r="D26"/>
  <c r="D25"/>
  <c r="E25" i="3"/>
  <c r="E26"/>
  <c r="F27"/>
  <c r="G28"/>
  <c r="H29"/>
  <c r="I30"/>
  <c r="J31"/>
  <c r="K32"/>
  <c r="F12"/>
  <c r="G13"/>
  <c r="H14"/>
  <c r="I15"/>
  <c r="J16"/>
  <c r="K17"/>
  <c r="L18"/>
  <c r="L51"/>
  <c r="L65"/>
  <c r="L52"/>
  <c r="L66"/>
  <c r="G12"/>
  <c r="H13"/>
  <c r="I14"/>
  <c r="J15"/>
  <c r="K16"/>
  <c r="L17"/>
  <c r="G11"/>
  <c r="E12" i="5"/>
  <c r="F13"/>
  <c r="G14"/>
  <c r="H15"/>
  <c r="I16"/>
  <c r="J17"/>
  <c r="K18"/>
  <c r="L19"/>
  <c r="E11"/>
  <c r="E28"/>
  <c r="E26"/>
  <c r="E25"/>
  <c r="E27"/>
  <c r="F25" i="3"/>
  <c r="F26"/>
  <c r="G27"/>
  <c r="H28"/>
  <c r="I29"/>
  <c r="J30"/>
  <c r="K31"/>
  <c r="L32"/>
  <c r="L33"/>
  <c r="K65"/>
  <c r="K51"/>
  <c r="H12"/>
  <c r="I13"/>
  <c r="J14"/>
  <c r="K15"/>
  <c r="L16"/>
  <c r="H11"/>
  <c r="F26" i="5"/>
  <c r="F25"/>
  <c r="F29"/>
  <c r="F28"/>
  <c r="F27"/>
  <c r="F12"/>
  <c r="G13"/>
  <c r="H14"/>
  <c r="I15"/>
  <c r="J16"/>
  <c r="K17"/>
  <c r="L18"/>
  <c r="F11"/>
  <c r="L49" i="3"/>
  <c r="L63"/>
  <c r="L50"/>
  <c r="K50"/>
  <c r="J50"/>
  <c r="L64"/>
  <c r="K64"/>
  <c r="J64"/>
  <c r="G26"/>
  <c r="H27"/>
  <c r="I28"/>
  <c r="J29"/>
  <c r="K30"/>
  <c r="L31"/>
  <c r="L62"/>
  <c r="G25"/>
  <c r="L48"/>
  <c r="K48"/>
  <c r="I12"/>
  <c r="J13"/>
  <c r="K14"/>
  <c r="L15"/>
  <c r="I11"/>
  <c r="G29" i="5"/>
  <c r="G26"/>
  <c r="G25"/>
  <c r="G12"/>
  <c r="H13"/>
  <c r="I14"/>
  <c r="J15"/>
  <c r="K16"/>
  <c r="L17"/>
  <c r="G11"/>
  <c r="G28"/>
  <c r="G30"/>
  <c r="G27"/>
  <c r="K62" i="3"/>
  <c r="K49"/>
  <c r="J49"/>
  <c r="I49"/>
  <c r="H26"/>
  <c r="I27"/>
  <c r="J28"/>
  <c r="K29"/>
  <c r="L30"/>
  <c r="H25"/>
  <c r="K63"/>
  <c r="J63"/>
  <c r="I63"/>
  <c r="J11"/>
  <c r="J12"/>
  <c r="K13"/>
  <c r="L14"/>
  <c r="H28" i="5"/>
  <c r="H29"/>
  <c r="H27"/>
  <c r="H31"/>
  <c r="H12"/>
  <c r="I13"/>
  <c r="J14"/>
  <c r="K15"/>
  <c r="L16"/>
  <c r="H11"/>
  <c r="H26"/>
  <c r="H25"/>
  <c r="H30"/>
  <c r="I25" i="3"/>
  <c r="I26"/>
  <c r="J27"/>
  <c r="K28"/>
  <c r="J62"/>
  <c r="I62"/>
  <c r="H62"/>
  <c r="J48"/>
  <c r="I48"/>
  <c r="H48"/>
  <c r="L47"/>
  <c r="K47"/>
  <c r="J47"/>
  <c r="L61"/>
  <c r="K61"/>
  <c r="J61"/>
  <c r="I61"/>
  <c r="H61"/>
  <c r="G61"/>
  <c r="K12"/>
  <c r="L13"/>
  <c r="K11"/>
  <c r="I26" i="5"/>
  <c r="I25"/>
  <c r="I12"/>
  <c r="J13"/>
  <c r="K14"/>
  <c r="L15"/>
  <c r="I11"/>
  <c r="I32"/>
  <c r="I30"/>
  <c r="I31"/>
  <c r="I27"/>
  <c r="I28"/>
  <c r="I29"/>
  <c r="I47" i="3"/>
  <c r="H47"/>
  <c r="G47"/>
  <c r="J26"/>
  <c r="K27"/>
  <c r="L28"/>
  <c r="J25"/>
  <c r="L29"/>
  <c r="L12"/>
  <c r="L11"/>
  <c r="J30" i="5"/>
  <c r="J28"/>
  <c r="J12"/>
  <c r="K13"/>
  <c r="L14"/>
  <c r="J11"/>
  <c r="J29"/>
  <c r="J32"/>
  <c r="J33"/>
  <c r="J27"/>
  <c r="J31"/>
  <c r="J26"/>
  <c r="J25"/>
  <c r="K26" i="3"/>
  <c r="L27"/>
  <c r="L58"/>
  <c r="K25"/>
  <c r="L44"/>
  <c r="L60"/>
  <c r="K60"/>
  <c r="J60"/>
  <c r="I60"/>
  <c r="H60"/>
  <c r="G60"/>
  <c r="F60"/>
  <c r="L46"/>
  <c r="K46"/>
  <c r="J46"/>
  <c r="I46"/>
  <c r="H46"/>
  <c r="G46"/>
  <c r="F46"/>
  <c r="L45"/>
  <c r="L59"/>
  <c r="K45"/>
  <c r="J45"/>
  <c r="I45"/>
  <c r="H45"/>
  <c r="G45"/>
  <c r="F45"/>
  <c r="E45"/>
  <c r="K26" i="5"/>
  <c r="K25"/>
  <c r="K32"/>
  <c r="K34"/>
  <c r="K30"/>
  <c r="K31"/>
  <c r="K27"/>
  <c r="K28"/>
  <c r="K33"/>
  <c r="K12"/>
  <c r="L13"/>
  <c r="K11"/>
  <c r="K29"/>
  <c r="L25" i="3"/>
  <c r="L26"/>
  <c r="K59"/>
  <c r="J59"/>
  <c r="I59"/>
  <c r="H59"/>
  <c r="G59"/>
  <c r="F59"/>
  <c r="E59"/>
  <c r="K44"/>
  <c r="J44"/>
  <c r="I44"/>
  <c r="H44"/>
  <c r="G44"/>
  <c r="F44"/>
  <c r="E44"/>
  <c r="K58"/>
  <c r="J58"/>
  <c r="I58"/>
  <c r="H58"/>
  <c r="G58"/>
  <c r="F58"/>
  <c r="E58"/>
  <c r="D58"/>
  <c r="L30" i="5"/>
  <c r="L29"/>
  <c r="L32"/>
  <c r="L35"/>
  <c r="L26"/>
  <c r="L25"/>
  <c r="L12"/>
  <c r="L11"/>
  <c r="L34"/>
  <c r="L28"/>
  <c r="L31"/>
  <c r="L33"/>
  <c r="L27"/>
  <c r="L42" i="3"/>
  <c r="L56"/>
  <c r="L43"/>
  <c r="K43"/>
  <c r="J43"/>
  <c r="I43"/>
  <c r="H43"/>
  <c r="G43"/>
  <c r="F43"/>
  <c r="E43"/>
  <c r="D43"/>
  <c r="L57"/>
  <c r="K57"/>
  <c r="J57"/>
  <c r="D44"/>
  <c r="I57"/>
  <c r="H57"/>
  <c r="G57"/>
  <c r="F57"/>
  <c r="E57"/>
  <c r="D57"/>
  <c r="C57"/>
  <c r="C43"/>
  <c r="K42"/>
  <c r="J42"/>
  <c r="I42"/>
  <c r="H42"/>
  <c r="G42"/>
  <c r="F42"/>
  <c r="E42"/>
  <c r="D42"/>
  <c r="C42"/>
  <c r="K56"/>
  <c r="J56"/>
  <c r="I56"/>
  <c r="H56"/>
  <c r="G56"/>
  <c r="F56"/>
  <c r="E56"/>
  <c r="D56"/>
  <c r="C56"/>
  <c r="B56"/>
  <c r="B42"/>
  <c r="O3"/>
  <c r="C38" i="5"/>
  <c r="F38"/>
  <c r="J38"/>
  <c r="E38"/>
  <c r="I38"/>
  <c r="D38"/>
  <c r="H38"/>
  <c r="L38"/>
  <c r="G38"/>
  <c r="K38"/>
  <c r="L64" l="1"/>
  <c r="L59"/>
  <c r="L56"/>
  <c r="L66"/>
  <c r="L60"/>
  <c r="L58"/>
  <c r="K58" s="1"/>
  <c r="L44"/>
  <c r="L62"/>
  <c r="L65"/>
  <c r="L51"/>
  <c r="L57"/>
  <c r="L63"/>
  <c r="L49"/>
  <c r="L61"/>
  <c r="K61" s="1"/>
  <c r="L47"/>
  <c r="L50"/>
  <c r="K50" s="1"/>
  <c r="L45"/>
  <c r="L42"/>
  <c r="L52"/>
  <c r="L46"/>
  <c r="L48"/>
  <c r="K48" s="1"/>
  <c r="L43"/>
  <c r="K43" l="1"/>
  <c r="K46"/>
  <c r="K63"/>
  <c r="K51"/>
  <c r="J50" s="1"/>
  <c r="K59"/>
  <c r="J58" s="1"/>
  <c r="K42"/>
  <c r="K45"/>
  <c r="K47"/>
  <c r="J46" s="1"/>
  <c r="K49"/>
  <c r="J48" s="1"/>
  <c r="K57"/>
  <c r="J57" s="1"/>
  <c r="K65"/>
  <c r="K44"/>
  <c r="K60"/>
  <c r="J60" s="1"/>
  <c r="K56"/>
  <c r="J56" s="1"/>
  <c r="K64"/>
  <c r="J64" s="1"/>
  <c r="K62"/>
  <c r="J61" s="1"/>
  <c r="J49"/>
  <c r="J63" l="1"/>
  <c r="I63" s="1"/>
  <c r="J59"/>
  <c r="I58" s="1"/>
  <c r="J45"/>
  <c r="I45" s="1"/>
  <c r="J43"/>
  <c r="J44"/>
  <c r="I44" s="1"/>
  <c r="J42"/>
  <c r="I42" s="1"/>
  <c r="J47"/>
  <c r="I47" s="1"/>
  <c r="I57"/>
  <c r="I48"/>
  <c r="I49"/>
  <c r="J62"/>
  <c r="I62" s="1"/>
  <c r="I60"/>
  <c r="I46"/>
  <c r="I56"/>
  <c r="I61"/>
  <c r="H61" s="1"/>
  <c r="H62" l="1"/>
  <c r="I43"/>
  <c r="H57"/>
  <c r="H56"/>
  <c r="I59"/>
  <c r="H47"/>
  <c r="H44"/>
  <c r="H45"/>
  <c r="H43"/>
  <c r="H46"/>
  <c r="G46" s="1"/>
  <c r="G56"/>
  <c r="H48"/>
  <c r="G47" s="1"/>
  <c r="F46" s="1"/>
  <c r="G43"/>
  <c r="H59"/>
  <c r="H58"/>
  <c r="H42"/>
  <c r="G42" s="1"/>
  <c r="G61"/>
  <c r="G44"/>
  <c r="H60"/>
  <c r="G60" s="1"/>
  <c r="F60" s="1"/>
  <c r="G45" l="1"/>
  <c r="F45" s="1"/>
  <c r="E45" s="1"/>
  <c r="F42"/>
  <c r="G58"/>
  <c r="G57"/>
  <c r="F43"/>
  <c r="G59"/>
  <c r="F59" s="1"/>
  <c r="E59" s="1"/>
  <c r="F44" l="1"/>
  <c r="E44" s="1"/>
  <c r="D44" s="1"/>
  <c r="F57"/>
  <c r="F56"/>
  <c r="E42"/>
  <c r="F58"/>
  <c r="E58" s="1"/>
  <c r="D58" s="1"/>
  <c r="E43" l="1"/>
  <c r="D43" s="1"/>
  <c r="C43" s="1"/>
  <c r="E56"/>
  <c r="E57"/>
  <c r="D57" s="1"/>
  <c r="C57" s="1"/>
  <c r="D42" l="1"/>
  <c r="C42" s="1"/>
  <c r="D56"/>
  <c r="C56" s="1"/>
  <c r="B56" s="1"/>
  <c r="B42"/>
</calcChain>
</file>

<file path=xl/sharedStrings.xml><?xml version="1.0" encoding="utf-8"?>
<sst xmlns="http://schemas.openxmlformats.org/spreadsheetml/2006/main" count="61" uniqueCount="39">
  <si>
    <t>Real estate development project</t>
  </si>
  <si>
    <t>Buildings per year</t>
  </si>
  <si>
    <t>Year</t>
  </si>
  <si>
    <t>Profit</t>
  </si>
  <si>
    <t>Risk free rate</t>
  </si>
  <si>
    <t>Number of units sold</t>
  </si>
  <si>
    <t>Price per unit</t>
  </si>
  <si>
    <t>Total revenue</t>
  </si>
  <si>
    <t>Cost per unit</t>
  </si>
  <si>
    <t>Total costs</t>
  </si>
  <si>
    <t>NPV of project</t>
  </si>
  <si>
    <t>PV of profit</t>
  </si>
  <si>
    <t>Cost of capital</t>
  </si>
  <si>
    <t>Today's unit price ($ 000s)</t>
  </si>
  <si>
    <t>Today's unit cost ($ 000s)</t>
  </si>
  <si>
    <t>Option to develop land</t>
  </si>
  <si>
    <t>u</t>
  </si>
  <si>
    <t>delta T (yrs)</t>
  </si>
  <si>
    <t>Strike price</t>
  </si>
  <si>
    <t>d</t>
  </si>
  <si>
    <t>df</t>
  </si>
  <si>
    <t>Time to expiration</t>
  </si>
  <si>
    <t>p</t>
  </si>
  <si>
    <t>Interest rate</t>
  </si>
  <si>
    <t>Volatility</t>
  </si>
  <si>
    <t>time period</t>
  </si>
  <si>
    <t xml:space="preserve">Value of option </t>
  </si>
  <si>
    <t>to develop</t>
  </si>
  <si>
    <t>Index value</t>
  </si>
  <si>
    <t>Index/Condo price multiplier</t>
  </si>
  <si>
    <t>Costs</t>
  </si>
  <si>
    <t>if forced to develop</t>
  </si>
  <si>
    <t>Value of project</t>
  </si>
  <si>
    <t>Initial index price</t>
  </si>
  <si>
    <t>Annual increase in unit price</t>
  </si>
  <si>
    <t>Annual increase in unit cost</t>
  </si>
  <si>
    <t>Condo revenues</t>
  </si>
  <si>
    <t>Sensitivity analysis</t>
  </si>
  <si>
    <t>Cost volatility</t>
  </si>
</sst>
</file>

<file path=xl/styles.xml><?xml version="1.0" encoding="utf-8"?>
<styleSheet xmlns="http://schemas.openxmlformats.org/spreadsheetml/2006/main">
  <numFmts count="3">
    <numFmt numFmtId="44" formatCode="_(&quot;$&quot;* #,##0.00_);_(&quot;$&quot;* \(#,##0.00\);_(&quot;$&quot;* &quot;-&quot;??_);_(@_)"/>
    <numFmt numFmtId="164" formatCode="&quot;$&quot;#,##0.00"/>
    <numFmt numFmtId="165" formatCode="0.0000"/>
  </numFmts>
  <fonts count="4">
    <font>
      <sz val="11"/>
      <color theme="1"/>
      <name val="Calibri"/>
      <family val="2"/>
      <scheme val="minor"/>
    </font>
    <font>
      <b/>
      <sz val="11"/>
      <color rgb="FFFF0000"/>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14">
    <xf numFmtId="0" fontId="0" fillId="0" borderId="0" xfId="0"/>
    <xf numFmtId="0" fontId="1" fillId="0" borderId="0" xfId="0" applyFont="1"/>
    <xf numFmtId="0" fontId="0" fillId="0" borderId="0" xfId="0" applyFont="1"/>
    <xf numFmtId="164" fontId="0" fillId="0" borderId="0" xfId="0" applyNumberFormat="1" applyFont="1"/>
    <xf numFmtId="10" fontId="0" fillId="0" borderId="0" xfId="1" applyNumberFormat="1" applyFont="1"/>
    <xf numFmtId="0" fontId="3" fillId="0" borderId="0" xfId="0" applyFont="1"/>
    <xf numFmtId="0" fontId="3" fillId="0" borderId="1" xfId="0" applyFont="1" applyBorder="1"/>
    <xf numFmtId="0" fontId="0" fillId="0" borderId="1" xfId="0" applyFont="1" applyBorder="1"/>
    <xf numFmtId="164" fontId="0" fillId="0" borderId="1" xfId="0" applyNumberFormat="1" applyFont="1" applyBorder="1"/>
    <xf numFmtId="44" fontId="0" fillId="0" borderId="0" xfId="2" applyFont="1"/>
    <xf numFmtId="2" fontId="0" fillId="0" borderId="0" xfId="0" applyNumberFormat="1"/>
    <xf numFmtId="165" fontId="0" fillId="0" borderId="0" xfId="0" applyNumberFormat="1"/>
    <xf numFmtId="164" fontId="0" fillId="0" borderId="0" xfId="0" applyNumberFormat="1"/>
    <xf numFmtId="2" fontId="0" fillId="0" borderId="0" xfId="2" applyNumberFormat="1" applyFont="1"/>
  </cellXfs>
  <cellStyles count="3">
    <cellStyle name="Currency" xfId="2" builtinId="4"/>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19"/>
  <sheetViews>
    <sheetView zoomScale="85" zoomScaleNormal="85" workbookViewId="0">
      <selection activeCell="B17" sqref="B17"/>
    </sheetView>
  </sheetViews>
  <sheetFormatPr defaultRowHeight="14.5"/>
  <cols>
    <col min="1" max="1" width="28.453125" style="2" bestFit="1" customWidth="1"/>
    <col min="2" max="12" width="9.54296875" style="2" bestFit="1" customWidth="1"/>
    <col min="13" max="16384" width="8.7265625" style="2"/>
  </cols>
  <sheetData>
    <row r="1" spans="1:12">
      <c r="A1" s="1" t="s">
        <v>0</v>
      </c>
    </row>
    <row r="3" spans="1:12">
      <c r="A3" s="5" t="s">
        <v>13</v>
      </c>
      <c r="B3" s="3">
        <v>375</v>
      </c>
    </row>
    <row r="4" spans="1:12">
      <c r="A4" s="5" t="s">
        <v>34</v>
      </c>
      <c r="B4" s="4">
        <v>0.10299999999999999</v>
      </c>
    </row>
    <row r="5" spans="1:12">
      <c r="A5" s="5" t="s">
        <v>14</v>
      </c>
      <c r="B5" s="3">
        <v>250</v>
      </c>
    </row>
    <row r="6" spans="1:12">
      <c r="A6" s="5" t="s">
        <v>35</v>
      </c>
      <c r="B6" s="4">
        <v>5.5300000000000002E-2</v>
      </c>
    </row>
    <row r="7" spans="1:12">
      <c r="A7" s="5" t="s">
        <v>1</v>
      </c>
      <c r="B7" s="2">
        <v>3</v>
      </c>
    </row>
    <row r="8" spans="1:12">
      <c r="A8" s="5" t="s">
        <v>4</v>
      </c>
      <c r="B8" s="4">
        <v>0.03</v>
      </c>
    </row>
    <row r="9" spans="1:12">
      <c r="A9" s="5" t="s">
        <v>12</v>
      </c>
      <c r="B9" s="4">
        <v>0.1</v>
      </c>
    </row>
    <row r="11" spans="1:12">
      <c r="A11" s="6" t="s">
        <v>2</v>
      </c>
      <c r="B11" s="7">
        <v>0</v>
      </c>
      <c r="C11" s="7">
        <v>1</v>
      </c>
      <c r="D11" s="7">
        <v>2</v>
      </c>
      <c r="E11" s="7">
        <v>3</v>
      </c>
      <c r="F11" s="7">
        <v>4</v>
      </c>
      <c r="G11" s="7">
        <v>5</v>
      </c>
      <c r="H11" s="7">
        <v>6</v>
      </c>
      <c r="I11" s="7">
        <v>7</v>
      </c>
      <c r="J11" s="7">
        <v>8</v>
      </c>
      <c r="K11" s="7">
        <v>9</v>
      </c>
      <c r="L11" s="7">
        <v>10</v>
      </c>
    </row>
    <row r="12" spans="1:12">
      <c r="A12" s="6" t="s">
        <v>5</v>
      </c>
      <c r="B12" s="7"/>
      <c r="C12" s="7">
        <v>3</v>
      </c>
      <c r="D12" s="7">
        <v>3</v>
      </c>
      <c r="E12" s="7">
        <v>3</v>
      </c>
      <c r="F12" s="7">
        <v>3</v>
      </c>
      <c r="G12" s="7">
        <v>3</v>
      </c>
      <c r="H12" s="7">
        <v>3</v>
      </c>
      <c r="I12" s="7">
        <v>3</v>
      </c>
      <c r="J12" s="7">
        <v>3</v>
      </c>
      <c r="K12" s="7">
        <v>3</v>
      </c>
      <c r="L12" s="7">
        <v>3</v>
      </c>
    </row>
    <row r="13" spans="1:12">
      <c r="A13" s="6" t="s">
        <v>6</v>
      </c>
      <c r="B13" s="8">
        <f>B3</f>
        <v>375</v>
      </c>
      <c r="C13" s="8">
        <f>$B$3*EXP($B$4*C11)</f>
        <v>415.68427840350267</v>
      </c>
      <c r="D13" s="8">
        <f t="shared" ref="D13:K13" si="0">$B$3*EXP($B$4*D11)</f>
        <v>460.78245149824198</v>
      </c>
      <c r="E13" s="8">
        <f t="shared" si="0"/>
        <v>510.77338893878328</v>
      </c>
      <c r="F13" s="8">
        <f t="shared" si="0"/>
        <v>566.18791362327931</v>
      </c>
      <c r="G13" s="8">
        <f t="shared" si="0"/>
        <v>627.6144381740736</v>
      </c>
      <c r="H13" s="8">
        <f t="shared" si="0"/>
        <v>695.70521292802539</v>
      </c>
      <c r="I13" s="8">
        <f t="shared" si="0"/>
        <v>771.1832517801106</v>
      </c>
      <c r="J13" s="8">
        <f t="shared" si="0"/>
        <v>854.85000942155193</v>
      </c>
      <c r="K13" s="8">
        <f t="shared" si="0"/>
        <v>947.59389149233425</v>
      </c>
      <c r="L13" s="8">
        <f>$B$3*EXP($B$4*L11)</f>
        <v>1050.3996880121547</v>
      </c>
    </row>
    <row r="14" spans="1:12">
      <c r="A14" s="6" t="s">
        <v>7</v>
      </c>
      <c r="B14" s="7"/>
      <c r="C14" s="8">
        <f>C12*C13</f>
        <v>1247.052835210508</v>
      </c>
      <c r="D14" s="8">
        <f t="shared" ref="D14:L14" si="1">D12*D13</f>
        <v>1382.347354494726</v>
      </c>
      <c r="E14" s="8">
        <f t="shared" si="1"/>
        <v>1532.3201668163499</v>
      </c>
      <c r="F14" s="8">
        <f t="shared" si="1"/>
        <v>1698.5637408698381</v>
      </c>
      <c r="G14" s="8">
        <f t="shared" si="1"/>
        <v>1882.8433145222207</v>
      </c>
      <c r="H14" s="8">
        <f t="shared" si="1"/>
        <v>2087.1156387840761</v>
      </c>
      <c r="I14" s="8">
        <f t="shared" si="1"/>
        <v>2313.549755340332</v>
      </c>
      <c r="J14" s="8">
        <f t="shared" si="1"/>
        <v>2564.5500282646558</v>
      </c>
      <c r="K14" s="8">
        <f t="shared" si="1"/>
        <v>2842.7816744770025</v>
      </c>
      <c r="L14" s="8">
        <f t="shared" si="1"/>
        <v>3151.1990640364638</v>
      </c>
    </row>
    <row r="15" spans="1:12">
      <c r="A15" s="6" t="s">
        <v>8</v>
      </c>
      <c r="B15" s="8">
        <f>B5</f>
        <v>250</v>
      </c>
      <c r="C15" s="8">
        <f>$B$5*EXP($B$6*C11)</f>
        <v>264.21440610224482</v>
      </c>
      <c r="D15" s="8">
        <f>$B$5*EXP($B$6*D11)</f>
        <v>279.23700956784785</v>
      </c>
      <c r="E15" s="8">
        <f t="shared" ref="E15:L15" si="2">$B$5*EXP($B$6*E11)</f>
        <v>295.11376257894312</v>
      </c>
      <c r="F15" s="8">
        <f t="shared" si="2"/>
        <v>311.89323004957737</v>
      </c>
      <c r="G15" s="8">
        <f t="shared" si="2"/>
        <v>329.62673817943966</v>
      </c>
      <c r="H15" s="8">
        <f t="shared" si="2"/>
        <v>348.36853145400323</v>
      </c>
      <c r="I15" s="8">
        <f t="shared" si="2"/>
        <v>368.17593857132266</v>
      </c>
      <c r="J15" s="8">
        <f t="shared" si="2"/>
        <v>389.10954780303439</v>
      </c>
      <c r="K15" s="8">
        <f t="shared" si="2"/>
        <v>411.23339232596715</v>
      </c>
      <c r="L15" s="8">
        <f t="shared" si="2"/>
        <v>434.61514609126743</v>
      </c>
    </row>
    <row r="16" spans="1:12">
      <c r="A16" s="6" t="s">
        <v>9</v>
      </c>
      <c r="B16" s="8"/>
      <c r="C16" s="8">
        <f>C15*C12</f>
        <v>792.64321830673452</v>
      </c>
      <c r="D16" s="8">
        <f t="shared" ref="D16:L16" si="3">D15*D12</f>
        <v>837.71102870354355</v>
      </c>
      <c r="E16" s="8">
        <f t="shared" si="3"/>
        <v>885.34128773682937</v>
      </c>
      <c r="F16" s="8">
        <f t="shared" si="3"/>
        <v>935.67969014873211</v>
      </c>
      <c r="G16" s="8">
        <f t="shared" si="3"/>
        <v>988.88021453831902</v>
      </c>
      <c r="H16" s="8">
        <f t="shared" si="3"/>
        <v>1045.1055943620097</v>
      </c>
      <c r="I16" s="8">
        <f t="shared" si="3"/>
        <v>1104.527815713968</v>
      </c>
      <c r="J16" s="8">
        <f t="shared" si="3"/>
        <v>1167.3286434091033</v>
      </c>
      <c r="K16" s="8">
        <f t="shared" si="3"/>
        <v>1233.7001769779015</v>
      </c>
      <c r="L16" s="8">
        <f t="shared" si="3"/>
        <v>1303.8454382738023</v>
      </c>
    </row>
    <row r="17" spans="1:12">
      <c r="A17" s="6" t="s">
        <v>3</v>
      </c>
      <c r="B17" s="7"/>
      <c r="C17" s="8">
        <f>C14-C16</f>
        <v>454.40961690377344</v>
      </c>
      <c r="D17" s="8">
        <f t="shared" ref="D17:L17" si="4">D14-D16</f>
        <v>544.63632579118246</v>
      </c>
      <c r="E17" s="8">
        <f t="shared" si="4"/>
        <v>646.97887907952054</v>
      </c>
      <c r="F17" s="8">
        <f t="shared" si="4"/>
        <v>762.88405072110595</v>
      </c>
      <c r="G17" s="8">
        <f t="shared" si="4"/>
        <v>893.96309998390166</v>
      </c>
      <c r="H17" s="8">
        <f t="shared" si="4"/>
        <v>1042.0100444220664</v>
      </c>
      <c r="I17" s="8">
        <f t="shared" si="4"/>
        <v>1209.021939626364</v>
      </c>
      <c r="J17" s="8">
        <f t="shared" si="4"/>
        <v>1397.2213848555525</v>
      </c>
      <c r="K17" s="8">
        <f t="shared" si="4"/>
        <v>1609.081497499101</v>
      </c>
      <c r="L17" s="8">
        <f t="shared" si="4"/>
        <v>1847.3536257626615</v>
      </c>
    </row>
    <row r="18" spans="1:12">
      <c r="A18" s="6" t="s">
        <v>11</v>
      </c>
      <c r="B18" s="7"/>
      <c r="C18" s="8">
        <f>C17*EXP(-$B$9*C11)</f>
        <v>411.16682448991986</v>
      </c>
      <c r="D18" s="8">
        <f>D17*EXP(-$B$9*D11)</f>
        <v>445.91050916863986</v>
      </c>
      <c r="E18" s="8">
        <f t="shared" ref="E18:L18" si="5">E17*EXP(-$B$9*E11)</f>
        <v>479.2937420183427</v>
      </c>
      <c r="F18" s="8">
        <f t="shared" si="5"/>
        <v>511.37647199922674</v>
      </c>
      <c r="G18" s="8">
        <f t="shared" si="5"/>
        <v>542.21602879198679</v>
      </c>
      <c r="H18" s="8">
        <f t="shared" si="5"/>
        <v>571.86723730568337</v>
      </c>
      <c r="I18" s="8">
        <f t="shared" si="5"/>
        <v>600.3825271798371</v>
      </c>
      <c r="J18" s="8">
        <f t="shared" si="5"/>
        <v>627.81203749957513</v>
      </c>
      <c r="K18" s="8">
        <f t="shared" si="5"/>
        <v>654.20371693310324</v>
      </c>
      <c r="L18" s="8">
        <f t="shared" si="5"/>
        <v>679.60341949160579</v>
      </c>
    </row>
    <row r="19" spans="1:12">
      <c r="A19" s="6" t="s">
        <v>10</v>
      </c>
      <c r="B19" s="8">
        <f>SUM(C18:L18)</f>
        <v>5523.8325148779204</v>
      </c>
      <c r="C19" s="7"/>
      <c r="D19" s="7"/>
      <c r="E19" s="7"/>
      <c r="F19" s="7"/>
      <c r="G19" s="7"/>
      <c r="H19" s="7"/>
      <c r="I19" s="7"/>
      <c r="J19" s="7"/>
      <c r="K19" s="7"/>
      <c r="L19"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66"/>
  <sheetViews>
    <sheetView tabSelected="1" zoomScale="85" zoomScaleNormal="85" workbookViewId="0">
      <selection activeCell="K21" sqref="K21"/>
    </sheetView>
  </sheetViews>
  <sheetFormatPr defaultRowHeight="14.5"/>
  <cols>
    <col min="1" max="1" width="20.26953125" bestFit="1" customWidth="1"/>
    <col min="2" max="2" width="10" customWidth="1"/>
    <col min="3" max="6" width="10.1796875" bestFit="1" customWidth="1"/>
    <col min="7" max="7" width="10.26953125" customWidth="1"/>
    <col min="8" max="10" width="10.1796875" bestFit="1" customWidth="1"/>
    <col min="11" max="11" width="10.1796875" customWidth="1"/>
    <col min="12" max="12" width="10.54296875" bestFit="1" customWidth="1"/>
    <col min="15" max="15" width="14.08984375" bestFit="1" customWidth="1"/>
  </cols>
  <sheetData>
    <row r="1" spans="1:15">
      <c r="A1" s="1" t="s">
        <v>15</v>
      </c>
      <c r="N1" t="s">
        <v>37</v>
      </c>
    </row>
    <row r="2" spans="1:15">
      <c r="N2" t="s">
        <v>24</v>
      </c>
      <c r="O2" t="s">
        <v>32</v>
      </c>
    </row>
    <row r="3" spans="1:15">
      <c r="A3" t="s">
        <v>33</v>
      </c>
      <c r="B3" s="13">
        <v>1893</v>
      </c>
      <c r="D3" t="s">
        <v>16</v>
      </c>
      <c r="E3" s="10">
        <f>EXP(B7*SQRT(H3))</f>
        <v>1.0607752407401589</v>
      </c>
      <c r="G3" t="s">
        <v>17</v>
      </c>
      <c r="H3">
        <v>1</v>
      </c>
      <c r="O3" s="12">
        <f>B42</f>
        <v>2652.8336497194841</v>
      </c>
    </row>
    <row r="4" spans="1:15">
      <c r="A4" t="s">
        <v>18</v>
      </c>
      <c r="B4" s="9"/>
      <c r="D4" t="s">
        <v>19</v>
      </c>
      <c r="E4" s="10">
        <f>1/E3</f>
        <v>0.94270676915709983</v>
      </c>
      <c r="G4" t="s">
        <v>20</v>
      </c>
      <c r="H4" s="11">
        <f>EXP(-B6*H3)</f>
        <v>0.97044553354850815</v>
      </c>
      <c r="N4" s="4">
        <f>0.01</f>
        <v>0.01</v>
      </c>
      <c r="O4" s="12">
        <f t="dataTable" ref="O4:O47" dt2D="0" dtr="0" r1="B7"/>
        <v>-5749.3947531442882</v>
      </c>
    </row>
    <row r="5" spans="1:15">
      <c r="A5" t="s">
        <v>21</v>
      </c>
      <c r="B5" s="10">
        <v>10</v>
      </c>
      <c r="D5" t="s">
        <v>22</v>
      </c>
      <c r="E5" s="4">
        <f>(EXP($B$6*H3)-E4)/(E3-E4)</f>
        <v>0.74319387402832671</v>
      </c>
      <c r="G5" t="s">
        <v>29</v>
      </c>
      <c r="H5" s="13">
        <f>B3/(Data!B3*Data!B7)</f>
        <v>1.6826666666666668</v>
      </c>
      <c r="N5" s="4">
        <v>0.02</v>
      </c>
      <c r="O5" s="12">
        <v>2649.5084660280554</v>
      </c>
    </row>
    <row r="6" spans="1:15">
      <c r="A6" t="s">
        <v>23</v>
      </c>
      <c r="B6" s="4">
        <v>0.03</v>
      </c>
      <c r="N6" s="4">
        <v>0.03</v>
      </c>
      <c r="O6" s="12">
        <v>2607.4993263835891</v>
      </c>
    </row>
    <row r="7" spans="1:15">
      <c r="A7" t="s">
        <v>24</v>
      </c>
      <c r="B7" s="4">
        <v>5.8999999999999997E-2</v>
      </c>
      <c r="N7" s="4">
        <v>0.04</v>
      </c>
      <c r="O7" s="12">
        <v>2611.7942708052346</v>
      </c>
    </row>
    <row r="8" spans="1:15">
      <c r="N8" s="4">
        <v>0.05</v>
      </c>
      <c r="O8" s="12">
        <v>2629.391908543847</v>
      </c>
    </row>
    <row r="9" spans="1:15">
      <c r="A9" t="s">
        <v>28</v>
      </c>
      <c r="N9" s="4">
        <v>0.06</v>
      </c>
      <c r="O9" s="12">
        <v>2655.750246673661</v>
      </c>
    </row>
    <row r="10" spans="1:15">
      <c r="A10" t="s">
        <v>25</v>
      </c>
      <c r="B10">
        <v>0</v>
      </c>
      <c r="C10">
        <v>1</v>
      </c>
      <c r="D10">
        <v>2</v>
      </c>
      <c r="E10">
        <v>3</v>
      </c>
      <c r="F10">
        <v>4</v>
      </c>
      <c r="G10">
        <v>5</v>
      </c>
      <c r="H10">
        <v>6</v>
      </c>
      <c r="I10">
        <v>7</v>
      </c>
      <c r="J10">
        <v>8</v>
      </c>
      <c r="K10">
        <v>9</v>
      </c>
      <c r="L10">
        <v>10</v>
      </c>
      <c r="N10" s="4">
        <v>7.0000000000000007E-2</v>
      </c>
      <c r="O10" s="12">
        <v>2687.617797543609</v>
      </c>
    </row>
    <row r="11" spans="1:15">
      <c r="A11">
        <v>0</v>
      </c>
      <c r="B11" s="10">
        <f>B3</f>
        <v>1893</v>
      </c>
      <c r="C11" s="10">
        <f>B11*$E$3</f>
        <v>2008.0475307211209</v>
      </c>
      <c r="D11" s="10">
        <f>C11*$E$3</f>
        <v>2130.0871028183788</v>
      </c>
      <c r="E11" s="10">
        <f>D11*$E$3</f>
        <v>2259.5436592896735</v>
      </c>
      <c r="F11" s="10">
        <f>E11*$E$3</f>
        <v>2396.8679691459033</v>
      </c>
      <c r="G11" s="10">
        <f>F11*$E$3</f>
        <v>2542.5381969931213</v>
      </c>
      <c r="H11" s="10">
        <f t="shared" ref="H11:K11" si="0">G11*$E$3</f>
        <v>2697.0615680064279</v>
      </c>
      <c r="I11" s="10">
        <f t="shared" si="0"/>
        <v>2860.976134093049</v>
      </c>
      <c r="J11" s="10">
        <f t="shared" si="0"/>
        <v>3034.8526473944034</v>
      </c>
      <c r="K11" s="10">
        <f t="shared" si="0"/>
        <v>3219.296547650707</v>
      </c>
      <c r="L11" s="10">
        <f>K11*$E$3</f>
        <v>3414.9500703481413</v>
      </c>
      <c r="N11" s="4">
        <v>0.08</v>
      </c>
      <c r="O11" s="12">
        <v>2726.3007534478106</v>
      </c>
    </row>
    <row r="12" spans="1:15">
      <c r="A12">
        <v>1</v>
      </c>
      <c r="B12" s="10"/>
      <c r="C12" s="10">
        <f>B11*$E$4</f>
        <v>1784.5439140143899</v>
      </c>
      <c r="D12" s="10">
        <f>C11*$E$4</f>
        <v>1893</v>
      </c>
      <c r="E12" s="10">
        <f>D11*$E$4</f>
        <v>2008.0475307211209</v>
      </c>
      <c r="F12" s="10">
        <f>E11*$E$4</f>
        <v>2130.0871028183788</v>
      </c>
      <c r="G12" s="10">
        <f>F11*$E$4</f>
        <v>2259.5436592896735</v>
      </c>
      <c r="H12" s="10">
        <f t="shared" ref="H12:L21" si="1">G11*$E$4</f>
        <v>2396.8679691459033</v>
      </c>
      <c r="I12" s="10">
        <f t="shared" si="1"/>
        <v>2542.5381969931213</v>
      </c>
      <c r="J12" s="10">
        <f t="shared" si="1"/>
        <v>2697.0615680064279</v>
      </c>
      <c r="K12" s="10">
        <f t="shared" si="1"/>
        <v>2860.976134093049</v>
      </c>
      <c r="L12" s="10">
        <f>K11*$E$4</f>
        <v>3034.8526473944034</v>
      </c>
      <c r="N12" s="4">
        <v>0.09</v>
      </c>
      <c r="O12" s="12">
        <v>2771.4272945176126</v>
      </c>
    </row>
    <row r="13" spans="1:15">
      <c r="A13">
        <v>2</v>
      </c>
      <c r="B13" s="10"/>
      <c r="C13" s="10"/>
      <c r="D13" s="10">
        <f>C12*$E$4</f>
        <v>1682.3016275994707</v>
      </c>
      <c r="E13" s="10">
        <f>D12*$E$4</f>
        <v>1784.5439140143899</v>
      </c>
      <c r="F13" s="10">
        <f>E12*$E$4</f>
        <v>1893</v>
      </c>
      <c r="G13" s="10">
        <f>F12*$E$4</f>
        <v>2008.0475307211209</v>
      </c>
      <c r="H13" s="10">
        <f t="shared" si="1"/>
        <v>2130.0871028183788</v>
      </c>
      <c r="I13" s="10">
        <f t="shared" si="1"/>
        <v>2259.5436592896735</v>
      </c>
      <c r="J13" s="10">
        <f t="shared" si="1"/>
        <v>2396.8679691459033</v>
      </c>
      <c r="K13" s="10">
        <f t="shared" si="1"/>
        <v>2542.5381969931213</v>
      </c>
      <c r="L13" s="10">
        <f t="shared" si="1"/>
        <v>2697.0615680064279</v>
      </c>
      <c r="N13" s="4">
        <v>0.1</v>
      </c>
      <c r="O13" s="12">
        <v>2823.2177703940451</v>
      </c>
    </row>
    <row r="14" spans="1:15">
      <c r="A14">
        <v>3</v>
      </c>
      <c r="B14" s="10"/>
      <c r="C14" s="10"/>
      <c r="D14" s="10"/>
      <c r="E14" s="10">
        <f>D13*$E$4</f>
        <v>1585.9171321020276</v>
      </c>
      <c r="F14" s="10">
        <f>E13*$E$4</f>
        <v>1682.3016275994707</v>
      </c>
      <c r="G14" s="10">
        <f>F13*$E$4</f>
        <v>1784.5439140143899</v>
      </c>
      <c r="H14" s="10">
        <f t="shared" si="1"/>
        <v>1893</v>
      </c>
      <c r="I14" s="10">
        <f t="shared" si="1"/>
        <v>2008.0475307211209</v>
      </c>
      <c r="J14" s="10">
        <f t="shared" si="1"/>
        <v>2130.0871028183788</v>
      </c>
      <c r="K14" s="10">
        <f t="shared" si="1"/>
        <v>2259.5436592896735</v>
      </c>
      <c r="L14" s="10">
        <f t="shared" si="1"/>
        <v>2396.8679691459033</v>
      </c>
      <c r="N14" s="4">
        <v>0.11</v>
      </c>
      <c r="O14" s="12">
        <v>2878.9988393436097</v>
      </c>
    </row>
    <row r="15" spans="1:15">
      <c r="A15">
        <v>4</v>
      </c>
      <c r="B15" s="10"/>
      <c r="C15" s="10"/>
      <c r="D15" s="10"/>
      <c r="E15" s="10"/>
      <c r="F15" s="10">
        <f>E14*$E$4</f>
        <v>1495.054815754796</v>
      </c>
      <c r="G15" s="10">
        <f>F14*$E$4</f>
        <v>1585.9171321020276</v>
      </c>
      <c r="H15" s="10">
        <f t="shared" si="1"/>
        <v>1682.3016275994707</v>
      </c>
      <c r="I15" s="10">
        <f t="shared" si="1"/>
        <v>1784.5439140143899</v>
      </c>
      <c r="J15" s="10">
        <f t="shared" si="1"/>
        <v>1893</v>
      </c>
      <c r="K15" s="10">
        <f t="shared" si="1"/>
        <v>2008.0475307211209</v>
      </c>
      <c r="L15" s="10">
        <f t="shared" si="1"/>
        <v>2130.0871028183788</v>
      </c>
      <c r="N15" s="4">
        <v>0.12</v>
      </c>
      <c r="O15" s="12">
        <v>2937.1687799057413</v>
      </c>
    </row>
    <row r="16" spans="1:15">
      <c r="A16">
        <v>5</v>
      </c>
      <c r="B16" s="10"/>
      <c r="C16" s="10"/>
      <c r="D16" s="10"/>
      <c r="E16" s="10"/>
      <c r="F16" s="10"/>
      <c r="G16" s="10">
        <f>F15*$E$4</f>
        <v>1409.3982950729669</v>
      </c>
      <c r="H16" s="10">
        <f t="shared" si="1"/>
        <v>1495.054815754796</v>
      </c>
      <c r="I16" s="10">
        <f t="shared" si="1"/>
        <v>1585.9171321020276</v>
      </c>
      <c r="J16" s="10">
        <f t="shared" si="1"/>
        <v>1682.3016275994707</v>
      </c>
      <c r="K16" s="10">
        <f t="shared" si="1"/>
        <v>1784.5439140143899</v>
      </c>
      <c r="L16" s="10">
        <f t="shared" si="1"/>
        <v>1893</v>
      </c>
      <c r="N16" s="4">
        <v>0.13</v>
      </c>
      <c r="O16" s="12">
        <v>2997.4090232060007</v>
      </c>
    </row>
    <row r="17" spans="1:15">
      <c r="A17">
        <v>6</v>
      </c>
      <c r="B17" s="10"/>
      <c r="C17" s="10"/>
      <c r="D17" s="10"/>
      <c r="E17" s="10"/>
      <c r="F17" s="10"/>
      <c r="G17" s="10"/>
      <c r="H17" s="10">
        <f>G16*$E$4</f>
        <v>1328.6493132037615</v>
      </c>
      <c r="I17" s="10">
        <f t="shared" si="1"/>
        <v>1409.3982950729669</v>
      </c>
      <c r="J17" s="10">
        <f t="shared" si="1"/>
        <v>1495.054815754796</v>
      </c>
      <c r="K17" s="10">
        <f t="shared" si="1"/>
        <v>1585.9171321020276</v>
      </c>
      <c r="L17" s="10">
        <f t="shared" si="1"/>
        <v>1682.3016275994707</v>
      </c>
      <c r="N17" s="4">
        <v>0.14000000000000001</v>
      </c>
      <c r="O17" s="12">
        <v>3061.0544050684657</v>
      </c>
    </row>
    <row r="18" spans="1:15">
      <c r="A18">
        <v>7</v>
      </c>
      <c r="B18" s="10"/>
      <c r="C18" s="10"/>
      <c r="D18" s="10"/>
      <c r="E18" s="10"/>
      <c r="F18" s="10"/>
      <c r="G18" s="10"/>
      <c r="H18" s="10"/>
      <c r="I18" s="10">
        <f t="shared" si="1"/>
        <v>1252.5267013931177</v>
      </c>
      <c r="J18" s="10">
        <f t="shared" si="1"/>
        <v>1328.6493132037615</v>
      </c>
      <c r="K18" s="10">
        <f t="shared" si="1"/>
        <v>1409.3982950729669</v>
      </c>
      <c r="L18" s="10">
        <f t="shared" si="1"/>
        <v>1495.054815754796</v>
      </c>
      <c r="N18" s="4">
        <v>0.15</v>
      </c>
      <c r="O18" s="12">
        <v>3126.7383539003413</v>
      </c>
    </row>
    <row r="19" spans="1:15">
      <c r="A19">
        <v>8</v>
      </c>
      <c r="B19" s="10"/>
      <c r="C19" s="10"/>
      <c r="D19" s="10"/>
      <c r="E19" s="10"/>
      <c r="F19" s="10"/>
      <c r="G19" s="10"/>
      <c r="H19" s="10"/>
      <c r="I19" s="10"/>
      <c r="J19" s="10">
        <f t="shared" si="1"/>
        <v>1180.7653999533056</v>
      </c>
      <c r="K19" s="10">
        <f t="shared" si="1"/>
        <v>1252.5267013931177</v>
      </c>
      <c r="L19" s="10">
        <f t="shared" si="1"/>
        <v>1328.6493132037615</v>
      </c>
      <c r="N19" s="4">
        <v>0.16</v>
      </c>
      <c r="O19" s="12">
        <v>3195.7649534558072</v>
      </c>
    </row>
    <row r="20" spans="1:15">
      <c r="A20">
        <v>9</v>
      </c>
      <c r="B20" s="10"/>
      <c r="C20" s="10"/>
      <c r="D20" s="10"/>
      <c r="E20" s="10"/>
      <c r="F20" s="10"/>
      <c r="G20" s="10"/>
      <c r="H20" s="10"/>
      <c r="I20" s="10"/>
      <c r="J20" s="10"/>
      <c r="K20" s="10">
        <f t="shared" si="1"/>
        <v>1113.1155353224715</v>
      </c>
      <c r="L20" s="10">
        <f t="shared" si="1"/>
        <v>1180.7653999533056</v>
      </c>
      <c r="N20" s="4">
        <v>0.17</v>
      </c>
      <c r="O20" s="12">
        <v>3265.7398897068788</v>
      </c>
    </row>
    <row r="21" spans="1:15">
      <c r="A21">
        <v>10</v>
      </c>
      <c r="B21" s="10"/>
      <c r="C21" s="10"/>
      <c r="D21" s="10"/>
      <c r="E21" s="10"/>
      <c r="F21" s="10"/>
      <c r="G21" s="10"/>
      <c r="H21" s="10"/>
      <c r="I21" s="10"/>
      <c r="J21" s="10"/>
      <c r="K21" s="10"/>
      <c r="L21" s="10">
        <f t="shared" si="1"/>
        <v>1049.3415500024228</v>
      </c>
      <c r="N21" s="4">
        <v>0.18</v>
      </c>
      <c r="O21" s="12">
        <v>3336.4659093488922</v>
      </c>
    </row>
    <row r="22" spans="1:15">
      <c r="N22" s="4">
        <v>0.19</v>
      </c>
      <c r="O22" s="12">
        <v>3407.7818256948713</v>
      </c>
    </row>
    <row r="23" spans="1:15">
      <c r="N23" s="4">
        <v>0.2</v>
      </c>
      <c r="O23" s="12">
        <v>3479.5542063765884</v>
      </c>
    </row>
    <row r="24" spans="1:15">
      <c r="A24" t="s">
        <v>36</v>
      </c>
      <c r="B24">
        <v>0</v>
      </c>
      <c r="C24">
        <v>1</v>
      </c>
      <c r="D24">
        <v>2</v>
      </c>
      <c r="E24">
        <v>3</v>
      </c>
      <c r="F24">
        <v>4</v>
      </c>
      <c r="G24">
        <v>5</v>
      </c>
      <c r="H24">
        <v>6</v>
      </c>
      <c r="I24">
        <v>7</v>
      </c>
      <c r="J24">
        <v>8</v>
      </c>
      <c r="K24">
        <v>9</v>
      </c>
      <c r="L24">
        <v>10</v>
      </c>
      <c r="N24" s="4">
        <v>0.21</v>
      </c>
      <c r="O24" s="12">
        <v>3551.6712641976001</v>
      </c>
    </row>
    <row r="25" spans="1:15">
      <c r="A25">
        <v>0</v>
      </c>
      <c r="B25" s="10">
        <f>B11/$H$5</f>
        <v>1125</v>
      </c>
      <c r="C25" s="10">
        <f>B25*$E$3</f>
        <v>1193.3721458326788</v>
      </c>
      <c r="D25" s="10">
        <f>C25*$E$3</f>
        <v>1265.89962528826</v>
      </c>
      <c r="E25" s="10">
        <f>D25*$E$3</f>
        <v>1342.834979768031</v>
      </c>
      <c r="F25" s="10">
        <f>E25*$E$3</f>
        <v>1424.4460989377394</v>
      </c>
      <c r="G25" s="10">
        <f>F25*$E$3</f>
        <v>1511.0171535220609</v>
      </c>
      <c r="H25" s="10">
        <f t="shared" ref="H25" si="2">G25*$E$3</f>
        <v>1602.8495847898739</v>
      </c>
      <c r="I25" s="10">
        <f t="shared" ref="I25" si="3">H25*$E$3</f>
        <v>1700.2631541757423</v>
      </c>
      <c r="J25" s="10">
        <f t="shared" ref="J25" si="4">I25*$E$3</f>
        <v>1803.597056692395</v>
      </c>
      <c r="K25" s="10">
        <f t="shared" ref="K25" si="5">J25*$E$3</f>
        <v>1913.2111020111174</v>
      </c>
      <c r="L25" s="10">
        <f>K25*$E$3</f>
        <v>2029.4869673225878</v>
      </c>
      <c r="N25" s="4">
        <v>0.22</v>
      </c>
      <c r="O25" s="12">
        <v>3624.0383017276208</v>
      </c>
    </row>
    <row r="26" spans="1:15">
      <c r="A26">
        <v>1</v>
      </c>
      <c r="B26" s="10"/>
      <c r="C26" s="10">
        <f>B25*$E$4</f>
        <v>1060.5451153017373</v>
      </c>
      <c r="D26" s="10">
        <f>C25*$E$4</f>
        <v>1125</v>
      </c>
      <c r="E26" s="10">
        <f>D25*$E$4</f>
        <v>1193.3721458326788</v>
      </c>
      <c r="F26" s="10">
        <f>E25*$E$4</f>
        <v>1265.89962528826</v>
      </c>
      <c r="G26" s="10">
        <f>F25*$E$4</f>
        <v>1342.834979768031</v>
      </c>
      <c r="H26" s="10">
        <f t="shared" ref="H26:H30" si="6">G25*$E$4</f>
        <v>1424.4460989377396</v>
      </c>
      <c r="I26" s="10">
        <f t="shared" ref="I26:I32" si="7">H25*$E$4</f>
        <v>1511.0171535220609</v>
      </c>
      <c r="J26" s="10">
        <f t="shared" ref="J26:J33" si="8">I25*$E$4</f>
        <v>1602.8495847898739</v>
      </c>
      <c r="K26" s="10">
        <f t="shared" ref="K26:K34" si="9">J25*$E$4</f>
        <v>1700.2631541757423</v>
      </c>
      <c r="L26" s="10">
        <f>K25*$E$4</f>
        <v>1803.597056692395</v>
      </c>
      <c r="N26" s="4">
        <v>0.23</v>
      </c>
      <c r="O26" s="12">
        <v>3696.5742691578257</v>
      </c>
    </row>
    <row r="27" spans="1:15">
      <c r="A27">
        <v>2</v>
      </c>
      <c r="B27" s="10"/>
      <c r="C27" s="10"/>
      <c r="D27" s="10">
        <f>C26*$E$4</f>
        <v>999.78305919144464</v>
      </c>
      <c r="E27" s="10">
        <f>D26*$E$4</f>
        <v>1060.5451153017373</v>
      </c>
      <c r="F27" s="10">
        <f>E26*$E$4</f>
        <v>1125</v>
      </c>
      <c r="G27" s="10">
        <f>F26*$E$4</f>
        <v>1193.3721458326788</v>
      </c>
      <c r="H27" s="10">
        <f t="shared" si="6"/>
        <v>1265.89962528826</v>
      </c>
      <c r="I27" s="10">
        <f t="shared" si="7"/>
        <v>1342.8349797680312</v>
      </c>
      <c r="J27" s="10">
        <f t="shared" si="8"/>
        <v>1424.4460989377396</v>
      </c>
      <c r="K27" s="10">
        <f t="shared" si="9"/>
        <v>1511.0171535220609</v>
      </c>
      <c r="L27" s="10">
        <f t="shared" ref="L27:L35" si="10">K26*$E$4</f>
        <v>1602.8495847898739</v>
      </c>
      <c r="N27" s="4">
        <v>0.24</v>
      </c>
      <c r="O27" s="12">
        <v>3769.3402306551179</v>
      </c>
    </row>
    <row r="28" spans="1:15">
      <c r="A28">
        <v>3</v>
      </c>
      <c r="B28" s="10"/>
      <c r="C28" s="10"/>
      <c r="D28" s="10"/>
      <c r="E28" s="10">
        <f>D27*$E$4</f>
        <v>942.50225758836825</v>
      </c>
      <c r="F28" s="10">
        <f>E27*$E$4</f>
        <v>999.78305919144464</v>
      </c>
      <c r="G28" s="10">
        <f>F27*$E$4</f>
        <v>1060.5451153017373</v>
      </c>
      <c r="H28" s="10">
        <f t="shared" si="6"/>
        <v>1125</v>
      </c>
      <c r="I28" s="10">
        <f t="shared" si="7"/>
        <v>1193.3721458326788</v>
      </c>
      <c r="J28" s="10">
        <f t="shared" si="8"/>
        <v>1265.8996252882603</v>
      </c>
      <c r="K28" s="10">
        <f t="shared" si="9"/>
        <v>1342.8349797680312</v>
      </c>
      <c r="L28" s="10">
        <f t="shared" si="10"/>
        <v>1424.4460989377396</v>
      </c>
      <c r="N28" s="4">
        <v>0.25</v>
      </c>
      <c r="O28" s="12">
        <v>3845.0435141633793</v>
      </c>
    </row>
    <row r="29" spans="1:15">
      <c r="A29">
        <v>4</v>
      </c>
      <c r="B29" s="10"/>
      <c r="C29" s="10"/>
      <c r="D29" s="10"/>
      <c r="E29" s="10"/>
      <c r="F29" s="10">
        <f>E28*$E$4</f>
        <v>888.5032581744033</v>
      </c>
      <c r="G29" s="10">
        <f>F28*$E$4</f>
        <v>942.50225758836825</v>
      </c>
      <c r="H29" s="10">
        <f t="shared" si="6"/>
        <v>999.78305919144464</v>
      </c>
      <c r="I29" s="10">
        <f t="shared" si="7"/>
        <v>1060.5451153017373</v>
      </c>
      <c r="J29" s="10">
        <f t="shared" si="8"/>
        <v>1125</v>
      </c>
      <c r="K29" s="10">
        <f t="shared" si="9"/>
        <v>1193.3721458326791</v>
      </c>
      <c r="L29" s="10">
        <f t="shared" si="10"/>
        <v>1265.8996252882603</v>
      </c>
      <c r="N29" s="4">
        <v>0.26</v>
      </c>
      <c r="O29" s="12">
        <v>3920.7577160021501</v>
      </c>
    </row>
    <row r="30" spans="1:15">
      <c r="A30">
        <v>5</v>
      </c>
      <c r="B30" s="10"/>
      <c r="C30" s="10"/>
      <c r="D30" s="10"/>
      <c r="E30" s="10"/>
      <c r="F30" s="10"/>
      <c r="G30" s="10">
        <f>F29*$E$4</f>
        <v>837.59803589914827</v>
      </c>
      <c r="H30" s="10">
        <f t="shared" si="6"/>
        <v>888.5032581744033</v>
      </c>
      <c r="I30" s="10">
        <f t="shared" si="7"/>
        <v>942.50225758836825</v>
      </c>
      <c r="J30" s="10">
        <f t="shared" si="8"/>
        <v>999.78305919144464</v>
      </c>
      <c r="K30" s="10">
        <f t="shared" si="9"/>
        <v>1060.5451153017373</v>
      </c>
      <c r="L30" s="10">
        <f t="shared" si="10"/>
        <v>1125.0000000000002</v>
      </c>
      <c r="N30" s="4">
        <v>0.27</v>
      </c>
      <c r="O30" s="12">
        <v>3996.4300020228429</v>
      </c>
    </row>
    <row r="31" spans="1:15">
      <c r="A31">
        <v>6</v>
      </c>
      <c r="B31" s="10"/>
      <c r="C31" s="10"/>
      <c r="D31" s="10"/>
      <c r="E31" s="10"/>
      <c r="F31" s="10"/>
      <c r="G31" s="10"/>
      <c r="H31" s="10">
        <f>G30*$E$4</f>
        <v>789.60933827481858</v>
      </c>
      <c r="I31" s="10">
        <f t="shared" si="7"/>
        <v>837.59803589914827</v>
      </c>
      <c r="J31" s="10">
        <f t="shared" si="8"/>
        <v>888.5032581744033</v>
      </c>
      <c r="K31" s="10">
        <f t="shared" si="9"/>
        <v>942.50225758836825</v>
      </c>
      <c r="L31" s="10">
        <f t="shared" si="10"/>
        <v>999.78305919144464</v>
      </c>
      <c r="N31" s="4">
        <v>0.28000000000000003</v>
      </c>
      <c r="O31" s="12">
        <v>4072.0133732753452</v>
      </c>
    </row>
    <row r="32" spans="1:15">
      <c r="A32">
        <v>7</v>
      </c>
      <c r="B32" s="10"/>
      <c r="C32" s="10"/>
      <c r="D32" s="10"/>
      <c r="E32" s="10"/>
      <c r="F32" s="10"/>
      <c r="G32" s="10"/>
      <c r="H32" s="10"/>
      <c r="I32" s="10">
        <f t="shared" si="7"/>
        <v>744.37006818132977</v>
      </c>
      <c r="J32" s="10">
        <f t="shared" si="8"/>
        <v>789.60933827481858</v>
      </c>
      <c r="K32" s="10">
        <f t="shared" si="9"/>
        <v>837.59803589914827</v>
      </c>
      <c r="L32" s="10">
        <f t="shared" si="10"/>
        <v>888.5032581744033</v>
      </c>
      <c r="N32" s="4">
        <v>0.28999999999999998</v>
      </c>
      <c r="O32" s="12">
        <v>4147.465741029614</v>
      </c>
    </row>
    <row r="33" spans="1:15">
      <c r="A33">
        <v>8</v>
      </c>
      <c r="B33" s="10"/>
      <c r="C33" s="10"/>
      <c r="D33" s="10"/>
      <c r="E33" s="10"/>
      <c r="F33" s="10"/>
      <c r="G33" s="10"/>
      <c r="H33" s="10"/>
      <c r="I33" s="10"/>
      <c r="J33" s="10">
        <f t="shared" si="8"/>
        <v>701.72270203247149</v>
      </c>
      <c r="K33" s="10">
        <f t="shared" si="9"/>
        <v>744.37006818132977</v>
      </c>
      <c r="L33" s="10">
        <f t="shared" si="10"/>
        <v>789.60933827481858</v>
      </c>
      <c r="N33" s="4">
        <v>0.3</v>
      </c>
      <c r="O33" s="12">
        <v>4222.749180798236</v>
      </c>
    </row>
    <row r="34" spans="1:15">
      <c r="A34">
        <v>9</v>
      </c>
      <c r="B34" s="10"/>
      <c r="C34" s="10"/>
      <c r="D34" s="10"/>
      <c r="E34" s="10"/>
      <c r="F34" s="10"/>
      <c r="G34" s="10"/>
      <c r="H34" s="10"/>
      <c r="I34" s="10"/>
      <c r="J34" s="10"/>
      <c r="K34" s="10">
        <f t="shared" si="9"/>
        <v>661.51874127722147</v>
      </c>
      <c r="L34" s="10">
        <f t="shared" si="10"/>
        <v>701.72270203247149</v>
      </c>
      <c r="N34" s="4">
        <v>0.31</v>
      </c>
      <c r="O34" s="12">
        <v>4297.8293263889145</v>
      </c>
    </row>
    <row r="35" spans="1:15">
      <c r="A35">
        <v>10</v>
      </c>
      <c r="B35" s="10"/>
      <c r="C35" s="10"/>
      <c r="D35" s="10"/>
      <c r="E35" s="10"/>
      <c r="F35" s="10"/>
      <c r="G35" s="10"/>
      <c r="H35" s="10"/>
      <c r="I35" s="10"/>
      <c r="J35" s="10"/>
      <c r="K35" s="10"/>
      <c r="L35" s="10">
        <f t="shared" si="10"/>
        <v>623.61819532632092</v>
      </c>
      <c r="N35" s="4">
        <v>0.32</v>
      </c>
      <c r="O35" s="12">
        <v>4372.6748743911585</v>
      </c>
    </row>
    <row r="36" spans="1:15">
      <c r="N36" s="4">
        <v>0.33</v>
      </c>
      <c r="O36" s="12">
        <v>4447.2571764172662</v>
      </c>
    </row>
    <row r="37" spans="1:15">
      <c r="A37" t="s">
        <v>30</v>
      </c>
      <c r="B37">
        <v>0</v>
      </c>
      <c r="C37">
        <v>1</v>
      </c>
      <c r="D37">
        <v>2</v>
      </c>
      <c r="E37">
        <v>3</v>
      </c>
      <c r="F37">
        <v>4</v>
      </c>
      <c r="G37">
        <v>5</v>
      </c>
      <c r="H37">
        <v>6</v>
      </c>
      <c r="I37">
        <v>7</v>
      </c>
      <c r="J37">
        <v>8</v>
      </c>
      <c r="K37">
        <v>9</v>
      </c>
      <c r="L37">
        <v>10</v>
      </c>
      <c r="N37" s="4">
        <v>0.34</v>
      </c>
      <c r="O37" s="12">
        <v>4521.5499015692776</v>
      </c>
    </row>
    <row r="38" spans="1:15">
      <c r="B38" s="12">
        <v>0</v>
      </c>
      <c r="C38" s="12">
        <f>Data!C16</f>
        <v>792.64321830673452</v>
      </c>
      <c r="D38" s="12">
        <f>Data!D16</f>
        <v>837.71102870354355</v>
      </c>
      <c r="E38" s="12">
        <f>Data!E16</f>
        <v>885.34128773682937</v>
      </c>
      <c r="F38" s="12">
        <f>Data!F16</f>
        <v>935.67969014873211</v>
      </c>
      <c r="G38" s="12">
        <f>Data!G16</f>
        <v>988.88021453831902</v>
      </c>
      <c r="H38" s="12">
        <f>Data!H16</f>
        <v>1045.1055943620097</v>
      </c>
      <c r="I38" s="12">
        <f>Data!I16</f>
        <v>1104.527815713968</v>
      </c>
      <c r="J38" s="12">
        <f>Data!J16</f>
        <v>1167.3286434091033</v>
      </c>
      <c r="K38" s="12">
        <f>Data!K16</f>
        <v>1233.7001769779015</v>
      </c>
      <c r="L38" s="12">
        <f>Data!L16</f>
        <v>1303.8454382738023</v>
      </c>
      <c r="N38" s="4">
        <v>0.35</v>
      </c>
      <c r="O38" s="12">
        <v>4595.5287554766846</v>
      </c>
    </row>
    <row r="39" spans="1:15">
      <c r="N39" s="4">
        <v>0.36</v>
      </c>
      <c r="O39" s="12">
        <v>4673.2939454601346</v>
      </c>
    </row>
    <row r="40" spans="1:15">
      <c r="A40" t="s">
        <v>26</v>
      </c>
      <c r="N40" s="4">
        <v>0.37</v>
      </c>
      <c r="O40" s="12">
        <v>4750.7838999187488</v>
      </c>
    </row>
    <row r="41" spans="1:15">
      <c r="A41" t="s">
        <v>27</v>
      </c>
      <c r="B41">
        <v>0</v>
      </c>
      <c r="C41">
        <v>1</v>
      </c>
      <c r="D41">
        <v>2</v>
      </c>
      <c r="E41">
        <v>3</v>
      </c>
      <c r="F41">
        <v>4</v>
      </c>
      <c r="G41">
        <v>5</v>
      </c>
      <c r="H41">
        <v>6</v>
      </c>
      <c r="I41">
        <v>7</v>
      </c>
      <c r="J41">
        <v>8</v>
      </c>
      <c r="K41">
        <v>9</v>
      </c>
      <c r="L41">
        <v>10</v>
      </c>
      <c r="N41" s="4">
        <v>0.38</v>
      </c>
      <c r="O41" s="12">
        <v>4827.9082024391237</v>
      </c>
    </row>
    <row r="42" spans="1:15">
      <c r="A42">
        <v>0</v>
      </c>
      <c r="B42" s="12">
        <f>$H$4*($E$5*C42+(1-$E$5)*C43)</f>
        <v>2652.8336497194841</v>
      </c>
      <c r="C42" s="12">
        <f t="shared" ref="C42:K42" si="11">MAX(C25-C$38,0)+$H$4*($E$5*D42+(1-$E$5)*D43)</f>
        <v>3055.1790440673267</v>
      </c>
      <c r="D42" s="12">
        <f t="shared" si="11"/>
        <v>3047.7699328327535</v>
      </c>
      <c r="E42" s="12">
        <f t="shared" si="11"/>
        <v>2998.2747380576002</v>
      </c>
      <c r="F42" s="12">
        <f t="shared" si="11"/>
        <v>2898.6860658182513</v>
      </c>
      <c r="G42" s="12">
        <f t="shared" si="11"/>
        <v>2740.3727605134891</v>
      </c>
      <c r="H42" s="12">
        <f t="shared" si="11"/>
        <v>2514.1316742638851</v>
      </c>
      <c r="I42" s="12">
        <f t="shared" si="11"/>
        <v>2210.2158542429397</v>
      </c>
      <c r="J42" s="12">
        <f t="shared" si="11"/>
        <v>1818.3083091399958</v>
      </c>
      <c r="K42" s="12">
        <f t="shared" si="11"/>
        <v>1327.4110450339249</v>
      </c>
      <c r="L42" s="12">
        <f>MAX(L25-L$38,0)</f>
        <v>725.64152904878551</v>
      </c>
      <c r="N42" s="4">
        <v>0.39</v>
      </c>
      <c r="O42" s="12">
        <v>4904.6469977462448</v>
      </c>
    </row>
    <row r="43" spans="1:15">
      <c r="A43">
        <v>1</v>
      </c>
      <c r="B43" s="10"/>
      <c r="C43" s="12">
        <f>MAX(C26-C$38,0)+$H$4*($E$5*D43+(1-$E$5)*D44)</f>
        <v>1803.049326862305</v>
      </c>
      <c r="D43" s="12">
        <f t="shared" ref="D43:D44" si="12">MAX(D26-D$38,0)+$H$4*($E$5*E43+(1-$E$5)*E44)</f>
        <v>1830.9774053690089</v>
      </c>
      <c r="E43" s="12">
        <f t="shared" ref="E43:E45" si="13">MAX(E26-E$38,0)+$H$4*($E$5*F43+(1-$E$5)*F44)</f>
        <v>1834.3022201521294</v>
      </c>
      <c r="F43" s="12">
        <f t="shared" ref="F43:F46" si="14">MAX(F26-F$38,0)+$H$4*($E$5*G43+(1-$E$5)*G44)</f>
        <v>1806.3183658821024</v>
      </c>
      <c r="G43" s="12">
        <f t="shared" ref="G43:G47" si="15">MAX(G26-G$38,0)+$H$4*($E$5*H43+(1-$E$5)*H44)</f>
        <v>1739.3836972994961</v>
      </c>
      <c r="H43" s="12">
        <f t="shared" ref="H43:H48" si="16">MAX(H26-H$38,0)+$H$4*($E$5*I43+(1-$E$5)*I44)</f>
        <v>1624.9764264033288</v>
      </c>
      <c r="I43" s="12">
        <f t="shared" ref="I43:I49" si="17">MAX(I26-I$38,0)+$H$4*($E$5*J43+(1-$E$5)*J44)</f>
        <v>1453.8191969267561</v>
      </c>
      <c r="J43" s="12">
        <f t="shared" ref="J43:J50" si="18">MAX(J26-J$38,0)+$H$4*($E$5*K43+(1-$E$5)*K44)</f>
        <v>1216.0658934324324</v>
      </c>
      <c r="K43" s="12">
        <f>MAX(K26-K$38,0)+$H$4*($E$5*L43+(1-$E$5)*L44)</f>
        <v>901.51514936317471</v>
      </c>
      <c r="L43" s="12">
        <f t="shared" ref="L43:L52" si="19">MAX(L26-L$38,0)</f>
        <v>499.75161841859267</v>
      </c>
      <c r="N43" s="4">
        <v>0.4</v>
      </c>
      <c r="O43" s="12">
        <v>4980.9817552659752</v>
      </c>
    </row>
    <row r="44" spans="1:15">
      <c r="A44">
        <v>2</v>
      </c>
      <c r="B44" s="10"/>
      <c r="C44" s="10"/>
      <c r="D44" s="12">
        <f t="shared" si="12"/>
        <v>861.07150833198432</v>
      </c>
      <c r="E44" s="12">
        <f t="shared" si="13"/>
        <v>885.72097689419559</v>
      </c>
      <c r="F44" s="12">
        <f t="shared" si="14"/>
        <v>896.81856355432535</v>
      </c>
      <c r="G44" s="12">
        <f t="shared" si="15"/>
        <v>889.2039130243279</v>
      </c>
      <c r="H44" s="12">
        <f t="shared" si="16"/>
        <v>856.47878587815831</v>
      </c>
      <c r="I44" s="12">
        <f t="shared" si="17"/>
        <v>790.87545685835369</v>
      </c>
      <c r="J44" s="12">
        <f t="shared" si="18"/>
        <v>683.2122045223723</v>
      </c>
      <c r="K44" s="12">
        <f t="shared" ref="K44:K51" si="20">MAX(K27-K$38,0)+$H$4*($E$5*L44+(1-$E$5)*L45)</f>
        <v>523.02314805581193</v>
      </c>
      <c r="L44" s="12">
        <f t="shared" si="19"/>
        <v>299.00414651607161</v>
      </c>
      <c r="N44" s="4">
        <v>0.41</v>
      </c>
      <c r="O44" s="12">
        <v>5056.8951473723882</v>
      </c>
    </row>
    <row r="45" spans="1:15">
      <c r="A45">
        <v>3</v>
      </c>
      <c r="B45" s="10"/>
      <c r="C45" s="10"/>
      <c r="D45" s="10"/>
      <c r="E45" s="12">
        <f t="shared" si="13"/>
        <v>241.52374408804678</v>
      </c>
      <c r="F45" s="12">
        <f t="shared" si="14"/>
        <v>255.62301203389259</v>
      </c>
      <c r="G45" s="12">
        <f t="shared" si="15"/>
        <v>265.54616683223406</v>
      </c>
      <c r="H45" s="12">
        <f t="shared" si="16"/>
        <v>268.82060879533651</v>
      </c>
      <c r="I45" s="12">
        <f t="shared" si="17"/>
        <v>261.95030587495182</v>
      </c>
      <c r="J45" s="12">
        <f t="shared" si="18"/>
        <v>240.01521514918636</v>
      </c>
      <c r="K45" s="12">
        <f t="shared" si="20"/>
        <v>196.11551785897169</v>
      </c>
      <c r="L45" s="12">
        <f t="shared" si="19"/>
        <v>120.60066066393733</v>
      </c>
      <c r="N45" s="4">
        <v>0.42</v>
      </c>
      <c r="O45" s="12">
        <v>5132.3709447380443</v>
      </c>
    </row>
    <row r="46" spans="1:15">
      <c r="A46">
        <v>4</v>
      </c>
      <c r="B46" s="10"/>
      <c r="C46" s="10"/>
      <c r="D46" s="10"/>
      <c r="E46" s="10"/>
      <c r="F46" s="12">
        <f t="shared" si="14"/>
        <v>0</v>
      </c>
      <c r="G46" s="12">
        <f t="shared" si="15"/>
        <v>0</v>
      </c>
      <c r="H46" s="12">
        <f t="shared" si="16"/>
        <v>0</v>
      </c>
      <c r="I46" s="12">
        <f t="shared" si="17"/>
        <v>0</v>
      </c>
      <c r="J46" s="12">
        <f t="shared" si="18"/>
        <v>0</v>
      </c>
      <c r="K46" s="12">
        <f t="shared" si="20"/>
        <v>0</v>
      </c>
      <c r="L46" s="12">
        <f t="shared" si="19"/>
        <v>0</v>
      </c>
      <c r="N46" s="4">
        <v>0.43</v>
      </c>
      <c r="O46" s="12">
        <v>5207.3939260160305</v>
      </c>
    </row>
    <row r="47" spans="1:15">
      <c r="A47">
        <v>5</v>
      </c>
      <c r="B47" s="10"/>
      <c r="C47" s="10"/>
      <c r="D47" s="10"/>
      <c r="E47" s="10"/>
      <c r="F47" s="10"/>
      <c r="G47" s="12">
        <f t="shared" si="15"/>
        <v>0</v>
      </c>
      <c r="H47" s="12">
        <f t="shared" si="16"/>
        <v>0</v>
      </c>
      <c r="I47" s="12">
        <f t="shared" si="17"/>
        <v>0</v>
      </c>
      <c r="J47" s="12">
        <f t="shared" si="18"/>
        <v>0</v>
      </c>
      <c r="K47" s="12">
        <f t="shared" si="20"/>
        <v>0</v>
      </c>
      <c r="L47" s="12">
        <f t="shared" si="19"/>
        <v>0</v>
      </c>
      <c r="N47" s="4">
        <v>0.44</v>
      </c>
      <c r="O47" s="12">
        <v>5281.9497995765323</v>
      </c>
    </row>
    <row r="48" spans="1:15">
      <c r="A48">
        <v>6</v>
      </c>
      <c r="B48" s="10"/>
      <c r="C48" s="10"/>
      <c r="D48" s="10"/>
      <c r="E48" s="10"/>
      <c r="F48" s="10"/>
      <c r="G48" s="10"/>
      <c r="H48" s="12">
        <f t="shared" si="16"/>
        <v>0</v>
      </c>
      <c r="I48" s="12">
        <f t="shared" si="17"/>
        <v>0</v>
      </c>
      <c r="J48" s="12">
        <f t="shared" si="18"/>
        <v>0</v>
      </c>
      <c r="K48" s="12">
        <f t="shared" si="20"/>
        <v>0</v>
      </c>
      <c r="L48" s="12">
        <f t="shared" si="19"/>
        <v>0</v>
      </c>
    </row>
    <row r="49" spans="1:12">
      <c r="A49">
        <v>7</v>
      </c>
      <c r="B49" s="10"/>
      <c r="C49" s="10"/>
      <c r="D49" s="10"/>
      <c r="E49" s="10"/>
      <c r="F49" s="10"/>
      <c r="G49" s="10"/>
      <c r="H49" s="10"/>
      <c r="I49" s="12">
        <f t="shared" si="17"/>
        <v>0</v>
      </c>
      <c r="J49" s="12">
        <f t="shared" si="18"/>
        <v>0</v>
      </c>
      <c r="K49" s="12">
        <f t="shared" si="20"/>
        <v>0</v>
      </c>
      <c r="L49" s="12">
        <f t="shared" si="19"/>
        <v>0</v>
      </c>
    </row>
    <row r="50" spans="1:12">
      <c r="A50">
        <v>8</v>
      </c>
      <c r="B50" s="10"/>
      <c r="C50" s="10"/>
      <c r="D50" s="10"/>
      <c r="E50" s="10"/>
      <c r="F50" s="10"/>
      <c r="G50" s="10"/>
      <c r="H50" s="10"/>
      <c r="I50" s="10"/>
      <c r="J50" s="12">
        <f t="shared" si="18"/>
        <v>0</v>
      </c>
      <c r="K50" s="12">
        <f t="shared" si="20"/>
        <v>0</v>
      </c>
      <c r="L50" s="12">
        <f t="shared" si="19"/>
        <v>0</v>
      </c>
    </row>
    <row r="51" spans="1:12">
      <c r="A51">
        <v>9</v>
      </c>
      <c r="B51" s="10"/>
      <c r="C51" s="10"/>
      <c r="D51" s="10"/>
      <c r="E51" s="10"/>
      <c r="F51" s="10"/>
      <c r="G51" s="10"/>
      <c r="H51" s="10"/>
      <c r="I51" s="10"/>
      <c r="J51" s="10"/>
      <c r="K51" s="12">
        <f t="shared" si="20"/>
        <v>0</v>
      </c>
      <c r="L51" s="12">
        <f t="shared" si="19"/>
        <v>0</v>
      </c>
    </row>
    <row r="52" spans="1:12">
      <c r="A52">
        <v>10</v>
      </c>
      <c r="B52" s="10"/>
      <c r="C52" s="10"/>
      <c r="D52" s="10"/>
      <c r="E52" s="10"/>
      <c r="F52" s="10"/>
      <c r="G52" s="10"/>
      <c r="H52" s="10"/>
      <c r="I52" s="10"/>
      <c r="J52" s="10"/>
      <c r="K52" s="10"/>
      <c r="L52" s="12">
        <f t="shared" si="19"/>
        <v>0</v>
      </c>
    </row>
    <row r="54" spans="1:12">
      <c r="A54" t="s">
        <v>32</v>
      </c>
    </row>
    <row r="55" spans="1:12">
      <c r="A55" t="s">
        <v>31</v>
      </c>
      <c r="B55">
        <v>0</v>
      </c>
      <c r="C55">
        <v>1</v>
      </c>
      <c r="D55">
        <v>2</v>
      </c>
      <c r="E55">
        <v>3</v>
      </c>
      <c r="F55">
        <v>4</v>
      </c>
      <c r="G55">
        <v>5</v>
      </c>
      <c r="H55">
        <v>6</v>
      </c>
      <c r="I55">
        <v>7</v>
      </c>
      <c r="J55">
        <v>8</v>
      </c>
      <c r="K55">
        <v>9</v>
      </c>
      <c r="L55">
        <v>10</v>
      </c>
    </row>
    <row r="56" spans="1:12">
      <c r="A56">
        <v>0</v>
      </c>
      <c r="B56" s="12">
        <f>$H$4*($E$5*C56+(1-$E$5)*C57)</f>
        <v>2607.4993263835909</v>
      </c>
      <c r="C56" s="12">
        <f t="shared" ref="C56:K56" si="21">C25-C$38+$H$4*($E$5*D56+(1-$E$5)*D57)</f>
        <v>3028.0174545024347</v>
      </c>
      <c r="D56" s="12">
        <f t="shared" si="21"/>
        <v>3032.9563569172269</v>
      </c>
      <c r="E56" s="12">
        <f t="shared" si="21"/>
        <v>2991.1585194080658</v>
      </c>
      <c r="F56" s="12">
        <f t="shared" si="21"/>
        <v>2895.8363486797944</v>
      </c>
      <c r="G56" s="12">
        <f t="shared" si="21"/>
        <v>2739.5174080992842</v>
      </c>
      <c r="H56" s="12">
        <f t="shared" si="21"/>
        <v>2513.9852982077309</v>
      </c>
      <c r="I56" s="12">
        <f t="shared" si="21"/>
        <v>2210.2158542429397</v>
      </c>
      <c r="J56" s="12">
        <f t="shared" si="21"/>
        <v>1818.3083091399958</v>
      </c>
      <c r="K56" s="12">
        <f t="shared" si="21"/>
        <v>1327.4110450339249</v>
      </c>
      <c r="L56" s="12">
        <f>L25-L$38</f>
        <v>725.64152904878551</v>
      </c>
    </row>
    <row r="57" spans="1:12">
      <c r="A57">
        <v>1</v>
      </c>
      <c r="B57" s="10"/>
      <c r="C57" s="12">
        <f>C26-C$38+$H$4*($E$5*D57+(1-$E$5)*D58)</f>
        <v>1699.7471491930189</v>
      </c>
      <c r="D57" s="12">
        <f t="shared" ref="D57:D58" si="22">D26-D$38+$H$4*($E$5*E57+(1-$E$5)*E58)</f>
        <v>1764.8597293228877</v>
      </c>
      <c r="E57" s="12">
        <f t="shared" ref="E57:E59" si="23">E26-E$38+$H$4*($E$5*F57+(1-$E$5)*F58)</f>
        <v>1795.4558479252489</v>
      </c>
      <c r="F57" s="12">
        <f t="shared" ref="F57:F60" si="24">F26-F$38+$H$4*($E$5*G57+(1-$E$5)*G58)</f>
        <v>1786.0110331334376</v>
      </c>
      <c r="G57" s="12">
        <f t="shared" ref="G57:G61" si="25">G26-G$38+$H$4*($E$5*H57+(1-$E$5)*H58)</f>
        <v>1730.4243655751047</v>
      </c>
      <c r="H57" s="12">
        <f t="shared" ref="H57:H62" si="26">H26-H$38+$H$4*($E$5*I57+(1-$E$5)*I58)</f>
        <v>1621.9678689470595</v>
      </c>
      <c r="I57" s="12">
        <f t="shared" ref="I57:I63" si="27">I26-I$38+$H$4*($E$5*J57+(1-$E$5)*J58)</f>
        <v>1453.2318516282141</v>
      </c>
      <c r="J57" s="12">
        <f t="shared" ref="J57:K64" si="28">J26-J$38+$H$4*($E$5*K57+(1-$E$5)*K58)</f>
        <v>1216.0658934324324</v>
      </c>
      <c r="K57" s="12">
        <f t="shared" si="28"/>
        <v>901.51514936317471</v>
      </c>
      <c r="L57" s="12">
        <f t="shared" ref="L57:L66" si="29">L26-L$38</f>
        <v>499.75161841859267</v>
      </c>
    </row>
    <row r="58" spans="1:12">
      <c r="A58">
        <v>2</v>
      </c>
      <c r="B58" s="10"/>
      <c r="C58" s="10"/>
      <c r="D58" s="12">
        <f t="shared" si="22"/>
        <v>637.90726204588896</v>
      </c>
      <c r="E58" s="12">
        <f t="shared" si="23"/>
        <v>732.83960367771624</v>
      </c>
      <c r="F58" s="12">
        <f t="shared" si="24"/>
        <v>799.71365611561771</v>
      </c>
      <c r="G58" s="12">
        <f t="shared" si="25"/>
        <v>833.64736196299191</v>
      </c>
      <c r="H58" s="12">
        <f t="shared" si="26"/>
        <v>829.23550069966188</v>
      </c>
      <c r="I58" s="12">
        <f t="shared" si="27"/>
        <v>780.50315661209493</v>
      </c>
      <c r="J58" s="12">
        <f t="shared" si="28"/>
        <v>680.85543587602956</v>
      </c>
      <c r="K58" s="12">
        <f t="shared" si="28"/>
        <v>523.02314805581193</v>
      </c>
      <c r="L58" s="12">
        <f t="shared" si="29"/>
        <v>299.00414651607161</v>
      </c>
    </row>
    <row r="59" spans="1:12">
      <c r="A59">
        <v>3</v>
      </c>
      <c r="B59" s="10"/>
      <c r="C59" s="10"/>
      <c r="D59" s="10"/>
      <c r="E59" s="12">
        <f t="shared" si="23"/>
        <v>-211.50325802923624</v>
      </c>
      <c r="F59" s="12">
        <f t="shared" si="24"/>
        <v>-76.804929544270095</v>
      </c>
      <c r="G59" s="12">
        <f t="shared" si="25"/>
        <v>36.685178777342429</v>
      </c>
      <c r="H59" s="12">
        <f t="shared" si="26"/>
        <v>124.73737425836188</v>
      </c>
      <c r="I59" s="12">
        <f t="shared" si="27"/>
        <v>182.65182087068635</v>
      </c>
      <c r="J59" s="12">
        <f t="shared" si="28"/>
        <v>205.21601492759126</v>
      </c>
      <c r="K59" s="12">
        <f t="shared" si="28"/>
        <v>186.65880054775238</v>
      </c>
      <c r="L59" s="12">
        <f t="shared" si="29"/>
        <v>120.60066066393733</v>
      </c>
    </row>
    <row r="60" spans="1:12">
      <c r="A60">
        <v>4</v>
      </c>
      <c r="B60" s="10"/>
      <c r="C60" s="10"/>
      <c r="D60" s="10"/>
      <c r="E60" s="10"/>
      <c r="F60" s="12">
        <f t="shared" si="24"/>
        <v>-855.76353666355988</v>
      </c>
      <c r="G60" s="12">
        <f t="shared" si="25"/>
        <v>-671.5719675028721</v>
      </c>
      <c r="H60" s="12">
        <f t="shared" si="26"/>
        <v>-501.34732978441531</v>
      </c>
      <c r="I60" s="12">
        <f t="shared" si="27"/>
        <v>-348.65630125308024</v>
      </c>
      <c r="J60" s="12">
        <f t="shared" si="28"/>
        <v>-217.48286093718897</v>
      </c>
      <c r="K60" s="12">
        <f t="shared" si="28"/>
        <v>-112.2668673229518</v>
      </c>
      <c r="L60" s="12">
        <f t="shared" si="29"/>
        <v>-37.945812985542034</v>
      </c>
    </row>
    <row r="61" spans="1:12">
      <c r="A61">
        <v>5</v>
      </c>
      <c r="B61" s="10"/>
      <c r="C61" s="10"/>
      <c r="D61" s="10"/>
      <c r="E61" s="10"/>
      <c r="F61" s="10"/>
      <c r="G61" s="12">
        <f t="shared" si="25"/>
        <v>-1300.9972976381923</v>
      </c>
      <c r="H61" s="12">
        <f t="shared" si="26"/>
        <v>-1057.7463348696224</v>
      </c>
      <c r="I61" s="12">
        <f t="shared" si="27"/>
        <v>-820.8277321065566</v>
      </c>
      <c r="J61" s="12">
        <f t="shared" si="28"/>
        <v>-593.13368336285544</v>
      </c>
      <c r="K61" s="12">
        <f t="shared" si="28"/>
        <v>-377.92092838483529</v>
      </c>
      <c r="L61" s="12">
        <f t="shared" si="29"/>
        <v>-178.84543827380207</v>
      </c>
    </row>
    <row r="62" spans="1:12">
      <c r="A62">
        <v>6</v>
      </c>
      <c r="B62" s="10"/>
      <c r="C62" s="10"/>
      <c r="D62" s="10"/>
      <c r="E62" s="10"/>
      <c r="F62" s="10"/>
      <c r="G62" s="10"/>
      <c r="H62" s="12">
        <f t="shared" si="26"/>
        <v>-1552.2159343675457</v>
      </c>
      <c r="I62" s="12">
        <f t="shared" si="27"/>
        <v>-1240.4446188634365</v>
      </c>
      <c r="J62" s="12">
        <f t="shared" si="28"/>
        <v>-926.97308641397944</v>
      </c>
      <c r="K62" s="12">
        <f t="shared" si="28"/>
        <v>-614.00664381157344</v>
      </c>
      <c r="L62" s="12">
        <f t="shared" si="29"/>
        <v>-304.06237908235767</v>
      </c>
    </row>
    <row r="63" spans="1:12">
      <c r="A63">
        <v>7</v>
      </c>
      <c r="B63" s="10"/>
      <c r="C63" s="10"/>
      <c r="D63" s="10"/>
      <c r="E63" s="10"/>
      <c r="F63" s="10"/>
      <c r="G63" s="10"/>
      <c r="H63" s="10"/>
      <c r="I63" s="12">
        <f t="shared" si="27"/>
        <v>-1613.3564897347107</v>
      </c>
      <c r="J63" s="12">
        <f t="shared" si="28"/>
        <v>-1223.6548461127336</v>
      </c>
      <c r="K63" s="12">
        <f t="shared" si="28"/>
        <v>-823.8150871900134</v>
      </c>
      <c r="L63" s="12">
        <f t="shared" si="29"/>
        <v>-415.342180099399</v>
      </c>
    </row>
    <row r="64" spans="1:12">
      <c r="A64">
        <v>8</v>
      </c>
      <c r="B64" s="10"/>
      <c r="C64" s="10"/>
      <c r="D64" s="10"/>
      <c r="E64" s="10"/>
      <c r="F64" s="10"/>
      <c r="G64" s="10"/>
      <c r="H64" s="10"/>
      <c r="I64" s="10"/>
      <c r="J64" s="12">
        <f t="shared" si="28"/>
        <v>-1487.3147548397751</v>
      </c>
      <c r="K64" s="12">
        <f t="shared" si="28"/>
        <v>-1010.2710226256505</v>
      </c>
      <c r="L64" s="12">
        <f t="shared" si="29"/>
        <v>-514.23609999898372</v>
      </c>
    </row>
    <row r="65" spans="1:12">
      <c r="A65">
        <v>9</v>
      </c>
      <c r="B65" s="10"/>
      <c r="C65" s="10"/>
      <c r="D65" s="10"/>
      <c r="E65" s="10"/>
      <c r="F65" s="10"/>
      <c r="G65" s="10"/>
      <c r="H65" s="10"/>
      <c r="I65" s="10"/>
      <c r="J65" s="10"/>
      <c r="K65" s="12">
        <f t="shared" ref="K65" si="30">K34-K$38+$H$4*($E$5*L65+(1-$E$5)*L66)</f>
        <v>-1175.973676433867</v>
      </c>
      <c r="L65" s="12">
        <f t="shared" si="29"/>
        <v>-602.12273624133081</v>
      </c>
    </row>
    <row r="66" spans="1:12">
      <c r="A66">
        <v>10</v>
      </c>
      <c r="B66" s="10"/>
      <c r="C66" s="10"/>
      <c r="D66" s="10"/>
      <c r="E66" s="10"/>
      <c r="F66" s="10"/>
      <c r="G66" s="10"/>
      <c r="H66" s="10"/>
      <c r="I66" s="10"/>
      <c r="J66" s="10"/>
      <c r="K66" s="10"/>
      <c r="L66" s="12">
        <f t="shared" si="29"/>
        <v>-680.22724294748139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L66"/>
  <sheetViews>
    <sheetView zoomScale="85" zoomScaleNormal="85" workbookViewId="0">
      <selection activeCell="C38" sqref="C38"/>
    </sheetView>
  </sheetViews>
  <sheetFormatPr defaultRowHeight="14.5"/>
  <cols>
    <col min="1" max="1" width="20.26953125" bestFit="1" customWidth="1"/>
    <col min="2" max="2" width="10" customWidth="1"/>
    <col min="3" max="6" width="10.1796875" bestFit="1" customWidth="1"/>
    <col min="7" max="7" width="10.26953125" customWidth="1"/>
    <col min="8" max="10" width="10.1796875" bestFit="1" customWidth="1"/>
    <col min="11" max="11" width="10.1796875" customWidth="1"/>
    <col min="12" max="12" width="10.54296875" bestFit="1" customWidth="1"/>
  </cols>
  <sheetData>
    <row r="1" spans="1:12">
      <c r="A1" s="1" t="s">
        <v>15</v>
      </c>
    </row>
    <row r="3" spans="1:12">
      <c r="A3" t="s">
        <v>33</v>
      </c>
      <c r="B3" s="13">
        <v>1893</v>
      </c>
      <c r="D3" t="s">
        <v>16</v>
      </c>
      <c r="E3" s="10">
        <f>EXP(B7*SQRT(H3))</f>
        <v>1.0607752407401589</v>
      </c>
      <c r="G3" t="s">
        <v>17</v>
      </c>
      <c r="H3">
        <v>1</v>
      </c>
    </row>
    <row r="4" spans="1:12">
      <c r="A4" t="s">
        <v>18</v>
      </c>
      <c r="B4" s="9"/>
      <c r="D4" t="s">
        <v>19</v>
      </c>
      <c r="E4" s="10">
        <f>1/E3</f>
        <v>0.94270676915709983</v>
      </c>
      <c r="G4" t="s">
        <v>20</v>
      </c>
      <c r="H4" s="11">
        <f>EXP(-B6*H3)</f>
        <v>0.97044553354850815</v>
      </c>
    </row>
    <row r="5" spans="1:12">
      <c r="A5" t="s">
        <v>21</v>
      </c>
      <c r="B5" s="10">
        <v>10</v>
      </c>
      <c r="D5" t="s">
        <v>22</v>
      </c>
      <c r="E5" s="4">
        <f>(EXP($B$6*H3)-E4)/(E3-E4)</f>
        <v>0.74319387402832671</v>
      </c>
      <c r="G5" t="s">
        <v>29</v>
      </c>
      <c r="H5" s="13">
        <f>B3/(Data!B3*Data!B7)</f>
        <v>1.6826666666666668</v>
      </c>
    </row>
    <row r="6" spans="1:12">
      <c r="A6" t="s">
        <v>23</v>
      </c>
      <c r="B6" s="4">
        <v>0.03</v>
      </c>
      <c r="G6" t="s">
        <v>38</v>
      </c>
      <c r="H6" s="4">
        <v>3.4000000000000002E-2</v>
      </c>
    </row>
    <row r="7" spans="1:12">
      <c r="A7" t="s">
        <v>24</v>
      </c>
      <c r="B7" s="4">
        <v>5.8999999999999997E-2</v>
      </c>
    </row>
    <row r="9" spans="1:12">
      <c r="A9" t="s">
        <v>28</v>
      </c>
    </row>
    <row r="10" spans="1:12">
      <c r="A10" t="s">
        <v>25</v>
      </c>
      <c r="B10">
        <v>0</v>
      </c>
      <c r="C10">
        <v>1</v>
      </c>
      <c r="D10">
        <v>2</v>
      </c>
      <c r="E10">
        <v>3</v>
      </c>
      <c r="F10">
        <v>4</v>
      </c>
      <c r="G10">
        <v>5</v>
      </c>
      <c r="H10">
        <v>6</v>
      </c>
      <c r="I10">
        <v>7</v>
      </c>
      <c r="J10">
        <v>8</v>
      </c>
      <c r="K10">
        <v>9</v>
      </c>
      <c r="L10">
        <v>10</v>
      </c>
    </row>
    <row r="11" spans="1:12">
      <c r="A11">
        <v>0</v>
      </c>
      <c r="B11" s="10">
        <f>B3</f>
        <v>1893</v>
      </c>
      <c r="C11" s="10">
        <f>B11*$E$3</f>
        <v>2008.0475307211209</v>
      </c>
      <c r="D11" s="10">
        <f>C11*$E$3</f>
        <v>2130.0871028183788</v>
      </c>
      <c r="E11" s="10">
        <f>D11*$E$3</f>
        <v>2259.5436592896735</v>
      </c>
      <c r="F11" s="10">
        <f>E11*$E$3</f>
        <v>2396.8679691459033</v>
      </c>
      <c r="G11" s="10">
        <f>F11*$E$3</f>
        <v>2542.5381969931213</v>
      </c>
      <c r="H11" s="10">
        <f t="shared" ref="H11:K11" si="0">G11*$E$3</f>
        <v>2697.0615680064279</v>
      </c>
      <c r="I11" s="10">
        <f t="shared" si="0"/>
        <v>2860.976134093049</v>
      </c>
      <c r="J11" s="10">
        <f t="shared" si="0"/>
        <v>3034.8526473944034</v>
      </c>
      <c r="K11" s="10">
        <f t="shared" si="0"/>
        <v>3219.296547650707</v>
      </c>
      <c r="L11" s="10">
        <f>K11*$E$3</f>
        <v>3414.9500703481413</v>
      </c>
    </row>
    <row r="12" spans="1:12">
      <c r="A12">
        <v>1</v>
      </c>
      <c r="B12" s="10"/>
      <c r="C12" s="10">
        <f>B11*$E$4</f>
        <v>1784.5439140143899</v>
      </c>
      <c r="D12" s="10">
        <f>C11*$E$4</f>
        <v>1893</v>
      </c>
      <c r="E12" s="10">
        <f>D11*$E$4</f>
        <v>2008.0475307211209</v>
      </c>
      <c r="F12" s="10">
        <f>E11*$E$4</f>
        <v>2130.0871028183788</v>
      </c>
      <c r="G12" s="10">
        <f>F11*$E$4</f>
        <v>2259.5436592896735</v>
      </c>
      <c r="H12" s="10">
        <f t="shared" ref="H12:L21" si="1">G11*$E$4</f>
        <v>2396.8679691459033</v>
      </c>
      <c r="I12" s="10">
        <f t="shared" si="1"/>
        <v>2542.5381969931213</v>
      </c>
      <c r="J12" s="10">
        <f t="shared" si="1"/>
        <v>2697.0615680064279</v>
      </c>
      <c r="K12" s="10">
        <f t="shared" si="1"/>
        <v>2860.976134093049</v>
      </c>
      <c r="L12" s="10">
        <f>K11*$E$4</f>
        <v>3034.8526473944034</v>
      </c>
    </row>
    <row r="13" spans="1:12">
      <c r="A13">
        <v>2</v>
      </c>
      <c r="B13" s="10"/>
      <c r="C13" s="10"/>
      <c r="D13" s="10">
        <f>C12*$E$4</f>
        <v>1682.3016275994707</v>
      </c>
      <c r="E13" s="10">
        <f>D12*$E$4</f>
        <v>1784.5439140143899</v>
      </c>
      <c r="F13" s="10">
        <f>E12*$E$4</f>
        <v>1893</v>
      </c>
      <c r="G13" s="10">
        <f>F12*$E$4</f>
        <v>2008.0475307211209</v>
      </c>
      <c r="H13" s="10">
        <f t="shared" si="1"/>
        <v>2130.0871028183788</v>
      </c>
      <c r="I13" s="10">
        <f t="shared" si="1"/>
        <v>2259.5436592896735</v>
      </c>
      <c r="J13" s="10">
        <f t="shared" si="1"/>
        <v>2396.8679691459033</v>
      </c>
      <c r="K13" s="10">
        <f t="shared" si="1"/>
        <v>2542.5381969931213</v>
      </c>
      <c r="L13" s="10">
        <f t="shared" si="1"/>
        <v>2697.0615680064279</v>
      </c>
    </row>
    <row r="14" spans="1:12">
      <c r="A14">
        <v>3</v>
      </c>
      <c r="B14" s="10"/>
      <c r="C14" s="10"/>
      <c r="D14" s="10"/>
      <c r="E14" s="10">
        <f>D13*$E$4</f>
        <v>1585.9171321020276</v>
      </c>
      <c r="F14" s="10">
        <f>E13*$E$4</f>
        <v>1682.3016275994707</v>
      </c>
      <c r="G14" s="10">
        <f>F13*$E$4</f>
        <v>1784.5439140143899</v>
      </c>
      <c r="H14" s="10">
        <f t="shared" si="1"/>
        <v>1893</v>
      </c>
      <c r="I14" s="10">
        <f t="shared" si="1"/>
        <v>2008.0475307211209</v>
      </c>
      <c r="J14" s="10">
        <f t="shared" si="1"/>
        <v>2130.0871028183788</v>
      </c>
      <c r="K14" s="10">
        <f t="shared" si="1"/>
        <v>2259.5436592896735</v>
      </c>
      <c r="L14" s="10">
        <f t="shared" si="1"/>
        <v>2396.8679691459033</v>
      </c>
    </row>
    <row r="15" spans="1:12">
      <c r="A15">
        <v>4</v>
      </c>
      <c r="B15" s="10"/>
      <c r="C15" s="10"/>
      <c r="D15" s="10"/>
      <c r="E15" s="10"/>
      <c r="F15" s="10">
        <f>E14*$E$4</f>
        <v>1495.054815754796</v>
      </c>
      <c r="G15" s="10">
        <f>F14*$E$4</f>
        <v>1585.9171321020276</v>
      </c>
      <c r="H15" s="10">
        <f t="shared" si="1"/>
        <v>1682.3016275994707</v>
      </c>
      <c r="I15" s="10">
        <f t="shared" si="1"/>
        <v>1784.5439140143899</v>
      </c>
      <c r="J15" s="10">
        <f t="shared" si="1"/>
        <v>1893</v>
      </c>
      <c r="K15" s="10">
        <f t="shared" si="1"/>
        <v>2008.0475307211209</v>
      </c>
      <c r="L15" s="10">
        <f t="shared" si="1"/>
        <v>2130.0871028183788</v>
      </c>
    </row>
    <row r="16" spans="1:12">
      <c r="A16">
        <v>5</v>
      </c>
      <c r="B16" s="10"/>
      <c r="C16" s="10"/>
      <c r="D16" s="10"/>
      <c r="E16" s="10"/>
      <c r="F16" s="10"/>
      <c r="G16" s="10">
        <f>F15*$E$4</f>
        <v>1409.3982950729669</v>
      </c>
      <c r="H16" s="10">
        <f t="shared" si="1"/>
        <v>1495.054815754796</v>
      </c>
      <c r="I16" s="10">
        <f t="shared" si="1"/>
        <v>1585.9171321020276</v>
      </c>
      <c r="J16" s="10">
        <f t="shared" si="1"/>
        <v>1682.3016275994707</v>
      </c>
      <c r="K16" s="10">
        <f t="shared" si="1"/>
        <v>1784.5439140143899</v>
      </c>
      <c r="L16" s="10">
        <f t="shared" si="1"/>
        <v>1893</v>
      </c>
    </row>
    <row r="17" spans="1:12">
      <c r="A17">
        <v>6</v>
      </c>
      <c r="B17" s="10"/>
      <c r="C17" s="10"/>
      <c r="D17" s="10"/>
      <c r="E17" s="10"/>
      <c r="F17" s="10"/>
      <c r="G17" s="10"/>
      <c r="H17" s="10">
        <f>G16*$E$4</f>
        <v>1328.6493132037615</v>
      </c>
      <c r="I17" s="10">
        <f t="shared" si="1"/>
        <v>1409.3982950729669</v>
      </c>
      <c r="J17" s="10">
        <f t="shared" si="1"/>
        <v>1495.054815754796</v>
      </c>
      <c r="K17" s="10">
        <f t="shared" si="1"/>
        <v>1585.9171321020276</v>
      </c>
      <c r="L17" s="10">
        <f t="shared" si="1"/>
        <v>1682.3016275994707</v>
      </c>
    </row>
    <row r="18" spans="1:12">
      <c r="A18">
        <v>7</v>
      </c>
      <c r="B18" s="10"/>
      <c r="C18" s="10"/>
      <c r="D18" s="10"/>
      <c r="E18" s="10"/>
      <c r="F18" s="10"/>
      <c r="G18" s="10"/>
      <c r="H18" s="10"/>
      <c r="I18" s="10">
        <f t="shared" si="1"/>
        <v>1252.5267013931177</v>
      </c>
      <c r="J18" s="10">
        <f t="shared" si="1"/>
        <v>1328.6493132037615</v>
      </c>
      <c r="K18" s="10">
        <f t="shared" si="1"/>
        <v>1409.3982950729669</v>
      </c>
      <c r="L18" s="10">
        <f t="shared" si="1"/>
        <v>1495.054815754796</v>
      </c>
    </row>
    <row r="19" spans="1:12">
      <c r="A19">
        <v>8</v>
      </c>
      <c r="B19" s="10"/>
      <c r="C19" s="10"/>
      <c r="D19" s="10"/>
      <c r="E19" s="10"/>
      <c r="F19" s="10"/>
      <c r="G19" s="10"/>
      <c r="H19" s="10"/>
      <c r="I19" s="10"/>
      <c r="J19" s="10">
        <f t="shared" si="1"/>
        <v>1180.7653999533056</v>
      </c>
      <c r="K19" s="10">
        <f t="shared" si="1"/>
        <v>1252.5267013931177</v>
      </c>
      <c r="L19" s="10">
        <f t="shared" si="1"/>
        <v>1328.6493132037615</v>
      </c>
    </row>
    <row r="20" spans="1:12">
      <c r="A20">
        <v>9</v>
      </c>
      <c r="B20" s="10"/>
      <c r="C20" s="10"/>
      <c r="D20" s="10"/>
      <c r="E20" s="10"/>
      <c r="F20" s="10"/>
      <c r="G20" s="10"/>
      <c r="H20" s="10"/>
      <c r="I20" s="10"/>
      <c r="J20" s="10"/>
      <c r="K20" s="10">
        <f t="shared" si="1"/>
        <v>1113.1155353224715</v>
      </c>
      <c r="L20" s="10">
        <f t="shared" si="1"/>
        <v>1180.7653999533056</v>
      </c>
    </row>
    <row r="21" spans="1:12">
      <c r="A21">
        <v>10</v>
      </c>
      <c r="B21" s="10"/>
      <c r="C21" s="10"/>
      <c r="D21" s="10"/>
      <c r="E21" s="10"/>
      <c r="F21" s="10"/>
      <c r="G21" s="10"/>
      <c r="H21" s="10"/>
      <c r="I21" s="10"/>
      <c r="J21" s="10"/>
      <c r="K21" s="10"/>
      <c r="L21" s="10">
        <f t="shared" si="1"/>
        <v>1049.3415500024228</v>
      </c>
    </row>
    <row r="24" spans="1:12">
      <c r="A24" t="s">
        <v>36</v>
      </c>
      <c r="B24">
        <v>0</v>
      </c>
      <c r="C24">
        <v>1</v>
      </c>
      <c r="D24">
        <v>2</v>
      </c>
      <c r="E24">
        <v>3</v>
      </c>
      <c r="F24">
        <v>4</v>
      </c>
      <c r="G24">
        <v>5</v>
      </c>
      <c r="H24">
        <v>6</v>
      </c>
      <c r="I24">
        <v>7</v>
      </c>
      <c r="J24">
        <v>8</v>
      </c>
      <c r="K24">
        <v>9</v>
      </c>
      <c r="L24">
        <v>10</v>
      </c>
    </row>
    <row r="25" spans="1:12">
      <c r="A25">
        <v>0</v>
      </c>
      <c r="B25" s="10">
        <f>B11/$H$5</f>
        <v>1125</v>
      </c>
      <c r="C25" s="10">
        <f>B25*$E$3</f>
        <v>1193.3721458326788</v>
      </c>
      <c r="D25" s="10">
        <f>C25*$E$3</f>
        <v>1265.89962528826</v>
      </c>
      <c r="E25" s="10">
        <f>D25*$E$3</f>
        <v>1342.834979768031</v>
      </c>
      <c r="F25" s="10">
        <f>E25*$E$3</f>
        <v>1424.4460989377394</v>
      </c>
      <c r="G25" s="10">
        <f>F25*$E$3</f>
        <v>1511.0171535220609</v>
      </c>
      <c r="H25" s="10">
        <f t="shared" ref="H25:K25" si="2">G25*$E$3</f>
        <v>1602.8495847898739</v>
      </c>
      <c r="I25" s="10">
        <f t="shared" si="2"/>
        <v>1700.2631541757423</v>
      </c>
      <c r="J25" s="10">
        <f t="shared" si="2"/>
        <v>1803.597056692395</v>
      </c>
      <c r="K25" s="10">
        <f t="shared" si="2"/>
        <v>1913.2111020111174</v>
      </c>
      <c r="L25" s="10">
        <f>K25*$E$3</f>
        <v>2029.4869673225878</v>
      </c>
    </row>
    <row r="26" spans="1:12">
      <c r="A26">
        <v>1</v>
      </c>
      <c r="B26" s="10"/>
      <c r="C26" s="10">
        <f>B25*$E$4</f>
        <v>1060.5451153017373</v>
      </c>
      <c r="D26" s="10">
        <f>C25*$E$4</f>
        <v>1125</v>
      </c>
      <c r="E26" s="10">
        <f>D25*$E$4</f>
        <v>1193.3721458326788</v>
      </c>
      <c r="F26" s="10">
        <f>E25*$E$4</f>
        <v>1265.89962528826</v>
      </c>
      <c r="G26" s="10">
        <f>F25*$E$4</f>
        <v>1342.834979768031</v>
      </c>
      <c r="H26" s="10">
        <f t="shared" ref="H26:L35" si="3">G25*$E$4</f>
        <v>1424.4460989377396</v>
      </c>
      <c r="I26" s="10">
        <f t="shared" si="3"/>
        <v>1511.0171535220609</v>
      </c>
      <c r="J26" s="10">
        <f t="shared" si="3"/>
        <v>1602.8495847898739</v>
      </c>
      <c r="K26" s="10">
        <f t="shared" si="3"/>
        <v>1700.2631541757423</v>
      </c>
      <c r="L26" s="10">
        <f>K25*$E$4</f>
        <v>1803.597056692395</v>
      </c>
    </row>
    <row r="27" spans="1:12">
      <c r="A27">
        <v>2</v>
      </c>
      <c r="B27" s="10"/>
      <c r="C27" s="10"/>
      <c r="D27" s="10">
        <f>C26*$E$4</f>
        <v>999.78305919144464</v>
      </c>
      <c r="E27" s="10">
        <f>D26*$E$4</f>
        <v>1060.5451153017373</v>
      </c>
      <c r="F27" s="10">
        <f>E26*$E$4</f>
        <v>1125</v>
      </c>
      <c r="G27" s="10">
        <f>F26*$E$4</f>
        <v>1193.3721458326788</v>
      </c>
      <c r="H27" s="10">
        <f t="shared" si="3"/>
        <v>1265.89962528826</v>
      </c>
      <c r="I27" s="10">
        <f t="shared" si="3"/>
        <v>1342.8349797680312</v>
      </c>
      <c r="J27" s="10">
        <f t="shared" si="3"/>
        <v>1424.4460989377396</v>
      </c>
      <c r="K27" s="10">
        <f t="shared" si="3"/>
        <v>1511.0171535220609</v>
      </c>
      <c r="L27" s="10">
        <f t="shared" si="3"/>
        <v>1602.8495847898739</v>
      </c>
    </row>
    <row r="28" spans="1:12">
      <c r="A28">
        <v>3</v>
      </c>
      <c r="B28" s="10"/>
      <c r="C28" s="10"/>
      <c r="D28" s="10"/>
      <c r="E28" s="10">
        <f>D27*$E$4</f>
        <v>942.50225758836825</v>
      </c>
      <c r="F28" s="10">
        <f>E27*$E$4</f>
        <v>999.78305919144464</v>
      </c>
      <c r="G28" s="10">
        <f>F27*$E$4</f>
        <v>1060.5451153017373</v>
      </c>
      <c r="H28" s="10">
        <f t="shared" si="3"/>
        <v>1125</v>
      </c>
      <c r="I28" s="10">
        <f t="shared" si="3"/>
        <v>1193.3721458326788</v>
      </c>
      <c r="J28" s="10">
        <f t="shared" si="3"/>
        <v>1265.8996252882603</v>
      </c>
      <c r="K28" s="10">
        <f t="shared" si="3"/>
        <v>1342.8349797680312</v>
      </c>
      <c r="L28" s="10">
        <f t="shared" si="3"/>
        <v>1424.4460989377396</v>
      </c>
    </row>
    <row r="29" spans="1:12">
      <c r="A29">
        <v>4</v>
      </c>
      <c r="B29" s="10"/>
      <c r="C29" s="10"/>
      <c r="D29" s="10"/>
      <c r="E29" s="10"/>
      <c r="F29" s="10">
        <f>E28*$E$4</f>
        <v>888.5032581744033</v>
      </c>
      <c r="G29" s="10">
        <f>F28*$E$4</f>
        <v>942.50225758836825</v>
      </c>
      <c r="H29" s="10">
        <f t="shared" si="3"/>
        <v>999.78305919144464</v>
      </c>
      <c r="I29" s="10">
        <f t="shared" si="3"/>
        <v>1060.5451153017373</v>
      </c>
      <c r="J29" s="10">
        <f t="shared" si="3"/>
        <v>1125</v>
      </c>
      <c r="K29" s="10">
        <f t="shared" si="3"/>
        <v>1193.3721458326791</v>
      </c>
      <c r="L29" s="10">
        <f t="shared" si="3"/>
        <v>1265.8996252882603</v>
      </c>
    </row>
    <row r="30" spans="1:12">
      <c r="A30">
        <v>5</v>
      </c>
      <c r="B30" s="10"/>
      <c r="C30" s="10"/>
      <c r="D30" s="10"/>
      <c r="E30" s="10"/>
      <c r="F30" s="10"/>
      <c r="G30" s="10">
        <f>F29*$E$4</f>
        <v>837.59803589914827</v>
      </c>
      <c r="H30" s="10">
        <f t="shared" si="3"/>
        <v>888.5032581744033</v>
      </c>
      <c r="I30" s="10">
        <f t="shared" si="3"/>
        <v>942.50225758836825</v>
      </c>
      <c r="J30" s="10">
        <f t="shared" si="3"/>
        <v>999.78305919144464</v>
      </c>
      <c r="K30" s="10">
        <f t="shared" si="3"/>
        <v>1060.5451153017373</v>
      </c>
      <c r="L30" s="10">
        <f t="shared" si="3"/>
        <v>1125.0000000000002</v>
      </c>
    </row>
    <row r="31" spans="1:12">
      <c r="A31">
        <v>6</v>
      </c>
      <c r="B31" s="10"/>
      <c r="C31" s="10"/>
      <c r="D31" s="10"/>
      <c r="E31" s="10"/>
      <c r="F31" s="10"/>
      <c r="G31" s="10"/>
      <c r="H31" s="10">
        <f>G30*$E$4</f>
        <v>789.60933827481858</v>
      </c>
      <c r="I31" s="10">
        <f t="shared" si="3"/>
        <v>837.59803589914827</v>
      </c>
      <c r="J31" s="10">
        <f t="shared" si="3"/>
        <v>888.5032581744033</v>
      </c>
      <c r="K31" s="10">
        <f t="shared" si="3"/>
        <v>942.50225758836825</v>
      </c>
      <c r="L31" s="10">
        <f t="shared" si="3"/>
        <v>999.78305919144464</v>
      </c>
    </row>
    <row r="32" spans="1:12">
      <c r="A32">
        <v>7</v>
      </c>
      <c r="B32" s="10"/>
      <c r="C32" s="10"/>
      <c r="D32" s="10"/>
      <c r="E32" s="10"/>
      <c r="F32" s="10"/>
      <c r="G32" s="10"/>
      <c r="H32" s="10"/>
      <c r="I32" s="10">
        <f t="shared" si="3"/>
        <v>744.37006818132977</v>
      </c>
      <c r="J32" s="10">
        <f t="shared" si="3"/>
        <v>789.60933827481858</v>
      </c>
      <c r="K32" s="10">
        <f t="shared" si="3"/>
        <v>837.59803589914827</v>
      </c>
      <c r="L32" s="10">
        <f t="shared" si="3"/>
        <v>888.5032581744033</v>
      </c>
    </row>
    <row r="33" spans="1:12">
      <c r="A33">
        <v>8</v>
      </c>
      <c r="B33" s="10"/>
      <c r="C33" s="10"/>
      <c r="D33" s="10"/>
      <c r="E33" s="10"/>
      <c r="F33" s="10"/>
      <c r="G33" s="10"/>
      <c r="H33" s="10"/>
      <c r="I33" s="10"/>
      <c r="J33" s="10">
        <f t="shared" si="3"/>
        <v>701.72270203247149</v>
      </c>
      <c r="K33" s="10">
        <f t="shared" si="3"/>
        <v>744.37006818132977</v>
      </c>
      <c r="L33" s="10">
        <f t="shared" si="3"/>
        <v>789.60933827481858</v>
      </c>
    </row>
    <row r="34" spans="1:12">
      <c r="A34">
        <v>9</v>
      </c>
      <c r="B34" s="10"/>
      <c r="C34" s="10"/>
      <c r="D34" s="10"/>
      <c r="E34" s="10"/>
      <c r="F34" s="10"/>
      <c r="G34" s="10"/>
      <c r="H34" s="10"/>
      <c r="I34" s="10"/>
      <c r="J34" s="10"/>
      <c r="K34" s="10">
        <f t="shared" si="3"/>
        <v>661.51874127722147</v>
      </c>
      <c r="L34" s="10">
        <f t="shared" si="3"/>
        <v>701.72270203247149</v>
      </c>
    </row>
    <row r="35" spans="1:12">
      <c r="A35">
        <v>10</v>
      </c>
      <c r="B35" s="10"/>
      <c r="C35" s="10"/>
      <c r="D35" s="10"/>
      <c r="E35" s="10"/>
      <c r="F35" s="10"/>
      <c r="G35" s="10"/>
      <c r="H35" s="10"/>
      <c r="I35" s="10"/>
      <c r="J35" s="10"/>
      <c r="K35" s="10"/>
      <c r="L35" s="10">
        <f t="shared" si="3"/>
        <v>623.61819532632092</v>
      </c>
    </row>
    <row r="37" spans="1:12">
      <c r="A37" t="s">
        <v>30</v>
      </c>
      <c r="B37">
        <v>0</v>
      </c>
      <c r="C37">
        <v>1</v>
      </c>
      <c r="D37">
        <v>2</v>
      </c>
      <c r="E37">
        <v>3</v>
      </c>
      <c r="F37">
        <v>4</v>
      </c>
      <c r="G37">
        <v>5</v>
      </c>
      <c r="H37">
        <v>6</v>
      </c>
      <c r="I37">
        <v>7</v>
      </c>
      <c r="J37">
        <v>8</v>
      </c>
      <c r="K37">
        <v>9</v>
      </c>
      <c r="L37">
        <v>10</v>
      </c>
    </row>
    <row r="38" spans="1:12">
      <c r="B38" s="12">
        <v>0</v>
      </c>
      <c r="C38" s="12" t="e">
        <f ca="1">RiskNormal(Data!C16,$H$6*Data!C16)</f>
        <v>#NAME?</v>
      </c>
      <c r="D38" s="12" t="e">
        <f ca="1">RiskNormal(Data!D16,$H$6*Data!D16)</f>
        <v>#NAME?</v>
      </c>
      <c r="E38" s="12" t="e">
        <f ca="1">RiskNormal(Data!E16,$H$6*Data!E16)</f>
        <v>#NAME?</v>
      </c>
      <c r="F38" s="12" t="e">
        <f ca="1">RiskNormal(Data!F16,$H$6*Data!F16)</f>
        <v>#NAME?</v>
      </c>
      <c r="G38" s="12" t="e">
        <f ca="1">RiskNormal(Data!G16,$H$6*Data!G16)</f>
        <v>#NAME?</v>
      </c>
      <c r="H38" s="12" t="e">
        <f ca="1">RiskNormal(Data!H16,$H$6*Data!H16)</f>
        <v>#NAME?</v>
      </c>
      <c r="I38" s="12" t="e">
        <f ca="1">RiskNormal(Data!I16,$H$6*Data!I16)</f>
        <v>#NAME?</v>
      </c>
      <c r="J38" s="12" t="e">
        <f ca="1">RiskNormal(Data!J16,$H$6*Data!J16)</f>
        <v>#NAME?</v>
      </c>
      <c r="K38" s="12" t="e">
        <f ca="1">RiskNormal(Data!K16,$H$6*Data!K16)</f>
        <v>#NAME?</v>
      </c>
      <c r="L38" s="12" t="e">
        <f ca="1">RiskNormal(Data!L16,$H$6*Data!L16)</f>
        <v>#NAME?</v>
      </c>
    </row>
    <row r="40" spans="1:12">
      <c r="A40" t="s">
        <v>26</v>
      </c>
    </row>
    <row r="41" spans="1:12">
      <c r="A41" t="s">
        <v>27</v>
      </c>
      <c r="B41">
        <v>0</v>
      </c>
      <c r="C41">
        <v>1</v>
      </c>
      <c r="D41">
        <v>2</v>
      </c>
      <c r="E41">
        <v>3</v>
      </c>
      <c r="F41">
        <v>4</v>
      </c>
      <c r="G41">
        <v>5</v>
      </c>
      <c r="H41">
        <v>6</v>
      </c>
      <c r="I41">
        <v>7</v>
      </c>
      <c r="J41">
        <v>8</v>
      </c>
      <c r="K41">
        <v>9</v>
      </c>
      <c r="L41">
        <v>10</v>
      </c>
    </row>
    <row r="42" spans="1:12">
      <c r="A42">
        <v>0</v>
      </c>
      <c r="B42" s="12" t="e">
        <f ca="1">RiskOutput("Value of project")+$H$4*($E$5*C42+(1-$E$5)*C43)</f>
        <v>#NAME?</v>
      </c>
      <c r="C42" s="12" t="e">
        <f t="shared" ref="C42:K51" ca="1" si="4">MAX(C25-C$38,0)+$H$4*($E$5*D42+(1-$E$5)*D43)</f>
        <v>#NAME?</v>
      </c>
      <c r="D42" s="12" t="e">
        <f t="shared" ca="1" si="4"/>
        <v>#NAME?</v>
      </c>
      <c r="E42" s="12" t="e">
        <f t="shared" ca="1" si="4"/>
        <v>#NAME?</v>
      </c>
      <c r="F42" s="12" t="e">
        <f t="shared" ca="1" si="4"/>
        <v>#NAME?</v>
      </c>
      <c r="G42" s="12" t="e">
        <f t="shared" ca="1" si="4"/>
        <v>#NAME?</v>
      </c>
      <c r="H42" s="12" t="e">
        <f t="shared" ca="1" si="4"/>
        <v>#NAME?</v>
      </c>
      <c r="I42" s="12" t="e">
        <f t="shared" ca="1" si="4"/>
        <v>#NAME?</v>
      </c>
      <c r="J42" s="12" t="e">
        <f t="shared" ca="1" si="4"/>
        <v>#NAME?</v>
      </c>
      <c r="K42" s="12" t="e">
        <f t="shared" ca="1" si="4"/>
        <v>#NAME?</v>
      </c>
      <c r="L42" s="12" t="e">
        <f ca="1">MAX(L25-L$38,0)</f>
        <v>#NAME?</v>
      </c>
    </row>
    <row r="43" spans="1:12">
      <c r="A43">
        <v>1</v>
      </c>
      <c r="B43" s="10"/>
      <c r="C43" s="12" t="e">
        <f ca="1">MAX(C26-C$38,0)+$H$4*($E$5*D43+(1-$E$5)*D44)</f>
        <v>#NAME?</v>
      </c>
      <c r="D43" s="12" t="e">
        <f t="shared" ca="1" si="4"/>
        <v>#NAME?</v>
      </c>
      <c r="E43" s="12" t="e">
        <f t="shared" ca="1" si="4"/>
        <v>#NAME?</v>
      </c>
      <c r="F43" s="12" t="e">
        <f t="shared" ca="1" si="4"/>
        <v>#NAME?</v>
      </c>
      <c r="G43" s="12" t="e">
        <f t="shared" ca="1" si="4"/>
        <v>#NAME?</v>
      </c>
      <c r="H43" s="12" t="e">
        <f t="shared" ca="1" si="4"/>
        <v>#NAME?</v>
      </c>
      <c r="I43" s="12" t="e">
        <f t="shared" ca="1" si="4"/>
        <v>#NAME?</v>
      </c>
      <c r="J43" s="12" t="e">
        <f t="shared" ca="1" si="4"/>
        <v>#NAME?</v>
      </c>
      <c r="K43" s="12" t="e">
        <f ca="1">MAX(K26-K$38,0)+$H$4*($E$5*L43+(1-$E$5)*L44)</f>
        <v>#NAME?</v>
      </c>
      <c r="L43" s="12" t="e">
        <f t="shared" ref="L43:L52" ca="1" si="5">MAX(L26-L$38,0)</f>
        <v>#NAME?</v>
      </c>
    </row>
    <row r="44" spans="1:12">
      <c r="A44">
        <v>2</v>
      </c>
      <c r="B44" s="10"/>
      <c r="C44" s="10"/>
      <c r="D44" s="12" t="e">
        <f t="shared" ca="1" si="4"/>
        <v>#NAME?</v>
      </c>
      <c r="E44" s="12" t="e">
        <f t="shared" ca="1" si="4"/>
        <v>#NAME?</v>
      </c>
      <c r="F44" s="12" t="e">
        <f t="shared" ca="1" si="4"/>
        <v>#NAME?</v>
      </c>
      <c r="G44" s="12" t="e">
        <f t="shared" ca="1" si="4"/>
        <v>#NAME?</v>
      </c>
      <c r="H44" s="12" t="e">
        <f t="shared" ca="1" si="4"/>
        <v>#NAME?</v>
      </c>
      <c r="I44" s="12" t="e">
        <f t="shared" ca="1" si="4"/>
        <v>#NAME?</v>
      </c>
      <c r="J44" s="12" t="e">
        <f t="shared" ca="1" si="4"/>
        <v>#NAME?</v>
      </c>
      <c r="K44" s="12" t="e">
        <f t="shared" ca="1" si="4"/>
        <v>#NAME?</v>
      </c>
      <c r="L44" s="12" t="e">
        <f t="shared" ca="1" si="5"/>
        <v>#NAME?</v>
      </c>
    </row>
    <row r="45" spans="1:12">
      <c r="A45">
        <v>3</v>
      </c>
      <c r="B45" s="10"/>
      <c r="C45" s="10"/>
      <c r="D45" s="10"/>
      <c r="E45" s="12" t="e">
        <f t="shared" ca="1" si="4"/>
        <v>#NAME?</v>
      </c>
      <c r="F45" s="12" t="e">
        <f t="shared" ca="1" si="4"/>
        <v>#NAME?</v>
      </c>
      <c r="G45" s="12" t="e">
        <f t="shared" ca="1" si="4"/>
        <v>#NAME?</v>
      </c>
      <c r="H45" s="12" t="e">
        <f t="shared" ca="1" si="4"/>
        <v>#NAME?</v>
      </c>
      <c r="I45" s="12" t="e">
        <f t="shared" ca="1" si="4"/>
        <v>#NAME?</v>
      </c>
      <c r="J45" s="12" t="e">
        <f t="shared" ca="1" si="4"/>
        <v>#NAME?</v>
      </c>
      <c r="K45" s="12" t="e">
        <f t="shared" ca="1" si="4"/>
        <v>#NAME?</v>
      </c>
      <c r="L45" s="12" t="e">
        <f t="shared" ca="1" si="5"/>
        <v>#NAME?</v>
      </c>
    </row>
    <row r="46" spans="1:12">
      <c r="A46">
        <v>4</v>
      </c>
      <c r="B46" s="10"/>
      <c r="C46" s="10"/>
      <c r="D46" s="10"/>
      <c r="E46" s="10"/>
      <c r="F46" s="12" t="e">
        <f t="shared" ca="1" si="4"/>
        <v>#NAME?</v>
      </c>
      <c r="G46" s="12" t="e">
        <f t="shared" ca="1" si="4"/>
        <v>#NAME?</v>
      </c>
      <c r="H46" s="12" t="e">
        <f t="shared" ca="1" si="4"/>
        <v>#NAME?</v>
      </c>
      <c r="I46" s="12" t="e">
        <f t="shared" ca="1" si="4"/>
        <v>#NAME?</v>
      </c>
      <c r="J46" s="12" t="e">
        <f t="shared" ca="1" si="4"/>
        <v>#NAME?</v>
      </c>
      <c r="K46" s="12" t="e">
        <f t="shared" ca="1" si="4"/>
        <v>#NAME?</v>
      </c>
      <c r="L46" s="12" t="e">
        <f t="shared" ca="1" si="5"/>
        <v>#NAME?</v>
      </c>
    </row>
    <row r="47" spans="1:12">
      <c r="A47">
        <v>5</v>
      </c>
      <c r="B47" s="10"/>
      <c r="C47" s="10"/>
      <c r="D47" s="10"/>
      <c r="E47" s="10"/>
      <c r="F47" s="10"/>
      <c r="G47" s="12" t="e">
        <f t="shared" ca="1" si="4"/>
        <v>#NAME?</v>
      </c>
      <c r="H47" s="12" t="e">
        <f t="shared" ca="1" si="4"/>
        <v>#NAME?</v>
      </c>
      <c r="I47" s="12" t="e">
        <f t="shared" ca="1" si="4"/>
        <v>#NAME?</v>
      </c>
      <c r="J47" s="12" t="e">
        <f t="shared" ca="1" si="4"/>
        <v>#NAME?</v>
      </c>
      <c r="K47" s="12" t="e">
        <f t="shared" ca="1" si="4"/>
        <v>#NAME?</v>
      </c>
      <c r="L47" s="12" t="e">
        <f t="shared" ca="1" si="5"/>
        <v>#NAME?</v>
      </c>
    </row>
    <row r="48" spans="1:12">
      <c r="A48">
        <v>6</v>
      </c>
      <c r="B48" s="10"/>
      <c r="C48" s="10"/>
      <c r="D48" s="10"/>
      <c r="E48" s="10"/>
      <c r="F48" s="10"/>
      <c r="G48" s="10"/>
      <c r="H48" s="12" t="e">
        <f t="shared" ca="1" si="4"/>
        <v>#NAME?</v>
      </c>
      <c r="I48" s="12" t="e">
        <f t="shared" ca="1" si="4"/>
        <v>#NAME?</v>
      </c>
      <c r="J48" s="12" t="e">
        <f t="shared" ca="1" si="4"/>
        <v>#NAME?</v>
      </c>
      <c r="K48" s="12" t="e">
        <f t="shared" ca="1" si="4"/>
        <v>#NAME?</v>
      </c>
      <c r="L48" s="12" t="e">
        <f t="shared" ca="1" si="5"/>
        <v>#NAME?</v>
      </c>
    </row>
    <row r="49" spans="1:12">
      <c r="A49">
        <v>7</v>
      </c>
      <c r="B49" s="10"/>
      <c r="C49" s="10"/>
      <c r="D49" s="10"/>
      <c r="E49" s="10"/>
      <c r="F49" s="10"/>
      <c r="G49" s="10"/>
      <c r="H49" s="10"/>
      <c r="I49" s="12" t="e">
        <f t="shared" ca="1" si="4"/>
        <v>#NAME?</v>
      </c>
      <c r="J49" s="12" t="e">
        <f t="shared" ca="1" si="4"/>
        <v>#NAME?</v>
      </c>
      <c r="K49" s="12" t="e">
        <f t="shared" ca="1" si="4"/>
        <v>#NAME?</v>
      </c>
      <c r="L49" s="12" t="e">
        <f t="shared" ca="1" si="5"/>
        <v>#NAME?</v>
      </c>
    </row>
    <row r="50" spans="1:12">
      <c r="A50">
        <v>8</v>
      </c>
      <c r="B50" s="10"/>
      <c r="C50" s="10"/>
      <c r="D50" s="10"/>
      <c r="E50" s="10"/>
      <c r="F50" s="10"/>
      <c r="G50" s="10"/>
      <c r="H50" s="10"/>
      <c r="I50" s="10"/>
      <c r="J50" s="12" t="e">
        <f t="shared" ca="1" si="4"/>
        <v>#NAME?</v>
      </c>
      <c r="K50" s="12" t="e">
        <f t="shared" ca="1" si="4"/>
        <v>#NAME?</v>
      </c>
      <c r="L50" s="12" t="e">
        <f t="shared" ca="1" si="5"/>
        <v>#NAME?</v>
      </c>
    </row>
    <row r="51" spans="1:12">
      <c r="A51">
        <v>9</v>
      </c>
      <c r="B51" s="10"/>
      <c r="C51" s="10"/>
      <c r="D51" s="10"/>
      <c r="E51" s="10"/>
      <c r="F51" s="10"/>
      <c r="G51" s="10"/>
      <c r="H51" s="10"/>
      <c r="I51" s="10"/>
      <c r="J51" s="10"/>
      <c r="K51" s="12" t="e">
        <f t="shared" ca="1" si="4"/>
        <v>#NAME?</v>
      </c>
      <c r="L51" s="12" t="e">
        <f t="shared" ca="1" si="5"/>
        <v>#NAME?</v>
      </c>
    </row>
    <row r="52" spans="1:12">
      <c r="A52">
        <v>10</v>
      </c>
      <c r="B52" s="10"/>
      <c r="C52" s="10"/>
      <c r="D52" s="10"/>
      <c r="E52" s="10"/>
      <c r="F52" s="10"/>
      <c r="G52" s="10"/>
      <c r="H52" s="10"/>
      <c r="I52" s="10"/>
      <c r="J52" s="10"/>
      <c r="K52" s="10"/>
      <c r="L52" s="12" t="e">
        <f t="shared" ca="1" si="5"/>
        <v>#NAME?</v>
      </c>
    </row>
    <row r="54" spans="1:12">
      <c r="A54" t="s">
        <v>32</v>
      </c>
    </row>
    <row r="55" spans="1:12">
      <c r="A55" t="s">
        <v>31</v>
      </c>
      <c r="B55">
        <v>0</v>
      </c>
      <c r="C55">
        <v>1</v>
      </c>
      <c r="D55">
        <v>2</v>
      </c>
      <c r="E55">
        <v>3</v>
      </c>
      <c r="F55">
        <v>4</v>
      </c>
      <c r="G55">
        <v>5</v>
      </c>
      <c r="H55">
        <v>6</v>
      </c>
      <c r="I55">
        <v>7</v>
      </c>
      <c r="J55">
        <v>8</v>
      </c>
      <c r="K55">
        <v>9</v>
      </c>
      <c r="L55">
        <v>10</v>
      </c>
    </row>
    <row r="56" spans="1:12">
      <c r="A56">
        <v>0</v>
      </c>
      <c r="B56" s="12" t="e">
        <f ca="1">$H$4*($E$5*C56+(1-$E$5)*C57)</f>
        <v>#NAME?</v>
      </c>
      <c r="C56" s="12" t="e">
        <f t="shared" ref="C56:K65" ca="1" si="6">C25-C$38+$H$4*($E$5*D56+(1-$E$5)*D57)</f>
        <v>#NAME?</v>
      </c>
      <c r="D56" s="12" t="e">
        <f t="shared" ca="1" si="6"/>
        <v>#NAME?</v>
      </c>
      <c r="E56" s="12" t="e">
        <f t="shared" ca="1" si="6"/>
        <v>#NAME?</v>
      </c>
      <c r="F56" s="12" t="e">
        <f t="shared" ca="1" si="6"/>
        <v>#NAME?</v>
      </c>
      <c r="G56" s="12" t="e">
        <f t="shared" ca="1" si="6"/>
        <v>#NAME?</v>
      </c>
      <c r="H56" s="12" t="e">
        <f t="shared" ca="1" si="6"/>
        <v>#NAME?</v>
      </c>
      <c r="I56" s="12" t="e">
        <f t="shared" ca="1" si="6"/>
        <v>#NAME?</v>
      </c>
      <c r="J56" s="12" t="e">
        <f t="shared" ca="1" si="6"/>
        <v>#NAME?</v>
      </c>
      <c r="K56" s="12" t="e">
        <f t="shared" ca="1" si="6"/>
        <v>#NAME?</v>
      </c>
      <c r="L56" s="12" t="e">
        <f ca="1">L25-L$38</f>
        <v>#NAME?</v>
      </c>
    </row>
    <row r="57" spans="1:12">
      <c r="A57">
        <v>1</v>
      </c>
      <c r="B57" s="10"/>
      <c r="C57" s="12" t="e">
        <f ca="1">C26-C$38+$H$4*($E$5*D57+(1-$E$5)*D58)</f>
        <v>#NAME?</v>
      </c>
      <c r="D57" s="12" t="e">
        <f t="shared" ca="1" si="6"/>
        <v>#NAME?</v>
      </c>
      <c r="E57" s="12" t="e">
        <f t="shared" ca="1" si="6"/>
        <v>#NAME?</v>
      </c>
      <c r="F57" s="12" t="e">
        <f t="shared" ca="1" si="6"/>
        <v>#NAME?</v>
      </c>
      <c r="G57" s="12" t="e">
        <f t="shared" ca="1" si="6"/>
        <v>#NAME?</v>
      </c>
      <c r="H57" s="12" t="e">
        <f t="shared" ca="1" si="6"/>
        <v>#NAME?</v>
      </c>
      <c r="I57" s="12" t="e">
        <f t="shared" ca="1" si="6"/>
        <v>#NAME?</v>
      </c>
      <c r="J57" s="12" t="e">
        <f t="shared" ca="1" si="6"/>
        <v>#NAME?</v>
      </c>
      <c r="K57" s="12" t="e">
        <f t="shared" ca="1" si="6"/>
        <v>#NAME?</v>
      </c>
      <c r="L57" s="12" t="e">
        <f t="shared" ref="L57:L66" ca="1" si="7">L26-L$38</f>
        <v>#NAME?</v>
      </c>
    </row>
    <row r="58" spans="1:12">
      <c r="A58">
        <v>2</v>
      </c>
      <c r="B58" s="10"/>
      <c r="C58" s="10"/>
      <c r="D58" s="12" t="e">
        <f t="shared" ca="1" si="6"/>
        <v>#NAME?</v>
      </c>
      <c r="E58" s="12" t="e">
        <f t="shared" ca="1" si="6"/>
        <v>#NAME?</v>
      </c>
      <c r="F58" s="12" t="e">
        <f t="shared" ca="1" si="6"/>
        <v>#NAME?</v>
      </c>
      <c r="G58" s="12" t="e">
        <f t="shared" ca="1" si="6"/>
        <v>#NAME?</v>
      </c>
      <c r="H58" s="12" t="e">
        <f t="shared" ca="1" si="6"/>
        <v>#NAME?</v>
      </c>
      <c r="I58" s="12" t="e">
        <f t="shared" ca="1" si="6"/>
        <v>#NAME?</v>
      </c>
      <c r="J58" s="12" t="e">
        <f t="shared" ca="1" si="6"/>
        <v>#NAME?</v>
      </c>
      <c r="K58" s="12" t="e">
        <f t="shared" ca="1" si="6"/>
        <v>#NAME?</v>
      </c>
      <c r="L58" s="12" t="e">
        <f t="shared" ca="1" si="7"/>
        <v>#NAME?</v>
      </c>
    </row>
    <row r="59" spans="1:12">
      <c r="A59">
        <v>3</v>
      </c>
      <c r="B59" s="10"/>
      <c r="C59" s="10"/>
      <c r="D59" s="10"/>
      <c r="E59" s="12" t="e">
        <f t="shared" ca="1" si="6"/>
        <v>#NAME?</v>
      </c>
      <c r="F59" s="12" t="e">
        <f t="shared" ca="1" si="6"/>
        <v>#NAME?</v>
      </c>
      <c r="G59" s="12" t="e">
        <f t="shared" ca="1" si="6"/>
        <v>#NAME?</v>
      </c>
      <c r="H59" s="12" t="e">
        <f t="shared" ca="1" si="6"/>
        <v>#NAME?</v>
      </c>
      <c r="I59" s="12" t="e">
        <f t="shared" ca="1" si="6"/>
        <v>#NAME?</v>
      </c>
      <c r="J59" s="12" t="e">
        <f t="shared" ca="1" si="6"/>
        <v>#NAME?</v>
      </c>
      <c r="K59" s="12" t="e">
        <f t="shared" ca="1" si="6"/>
        <v>#NAME?</v>
      </c>
      <c r="L59" s="12" t="e">
        <f t="shared" ca="1" si="7"/>
        <v>#NAME?</v>
      </c>
    </row>
    <row r="60" spans="1:12">
      <c r="A60">
        <v>4</v>
      </c>
      <c r="B60" s="10"/>
      <c r="C60" s="10"/>
      <c r="D60" s="10"/>
      <c r="E60" s="10"/>
      <c r="F60" s="12" t="e">
        <f t="shared" ca="1" si="6"/>
        <v>#NAME?</v>
      </c>
      <c r="G60" s="12" t="e">
        <f t="shared" ca="1" si="6"/>
        <v>#NAME?</v>
      </c>
      <c r="H60" s="12" t="e">
        <f t="shared" ca="1" si="6"/>
        <v>#NAME?</v>
      </c>
      <c r="I60" s="12" t="e">
        <f t="shared" ca="1" si="6"/>
        <v>#NAME?</v>
      </c>
      <c r="J60" s="12" t="e">
        <f t="shared" ca="1" si="6"/>
        <v>#NAME?</v>
      </c>
      <c r="K60" s="12" t="e">
        <f t="shared" ca="1" si="6"/>
        <v>#NAME?</v>
      </c>
      <c r="L60" s="12" t="e">
        <f t="shared" ca="1" si="7"/>
        <v>#NAME?</v>
      </c>
    </row>
    <row r="61" spans="1:12">
      <c r="A61">
        <v>5</v>
      </c>
      <c r="B61" s="10"/>
      <c r="C61" s="10"/>
      <c r="D61" s="10"/>
      <c r="E61" s="10"/>
      <c r="F61" s="10"/>
      <c r="G61" s="12" t="e">
        <f t="shared" ca="1" si="6"/>
        <v>#NAME?</v>
      </c>
      <c r="H61" s="12" t="e">
        <f t="shared" ca="1" si="6"/>
        <v>#NAME?</v>
      </c>
      <c r="I61" s="12" t="e">
        <f t="shared" ca="1" si="6"/>
        <v>#NAME?</v>
      </c>
      <c r="J61" s="12" t="e">
        <f t="shared" ca="1" si="6"/>
        <v>#NAME?</v>
      </c>
      <c r="K61" s="12" t="e">
        <f t="shared" ca="1" si="6"/>
        <v>#NAME?</v>
      </c>
      <c r="L61" s="12" t="e">
        <f t="shared" ca="1" si="7"/>
        <v>#NAME?</v>
      </c>
    </row>
    <row r="62" spans="1:12">
      <c r="A62">
        <v>6</v>
      </c>
      <c r="B62" s="10"/>
      <c r="C62" s="10"/>
      <c r="D62" s="10"/>
      <c r="E62" s="10"/>
      <c r="F62" s="10"/>
      <c r="G62" s="10"/>
      <c r="H62" s="12" t="e">
        <f t="shared" ca="1" si="6"/>
        <v>#NAME?</v>
      </c>
      <c r="I62" s="12" t="e">
        <f t="shared" ca="1" si="6"/>
        <v>#NAME?</v>
      </c>
      <c r="J62" s="12" t="e">
        <f t="shared" ca="1" si="6"/>
        <v>#NAME?</v>
      </c>
      <c r="K62" s="12" t="e">
        <f t="shared" ca="1" si="6"/>
        <v>#NAME?</v>
      </c>
      <c r="L62" s="12" t="e">
        <f t="shared" ca="1" si="7"/>
        <v>#NAME?</v>
      </c>
    </row>
    <row r="63" spans="1:12">
      <c r="A63">
        <v>7</v>
      </c>
      <c r="B63" s="10"/>
      <c r="C63" s="10"/>
      <c r="D63" s="10"/>
      <c r="E63" s="10"/>
      <c r="F63" s="10"/>
      <c r="G63" s="10"/>
      <c r="H63" s="10"/>
      <c r="I63" s="12" t="e">
        <f t="shared" ca="1" si="6"/>
        <v>#NAME?</v>
      </c>
      <c r="J63" s="12" t="e">
        <f t="shared" ca="1" si="6"/>
        <v>#NAME?</v>
      </c>
      <c r="K63" s="12" t="e">
        <f t="shared" ca="1" si="6"/>
        <v>#NAME?</v>
      </c>
      <c r="L63" s="12" t="e">
        <f t="shared" ca="1" si="7"/>
        <v>#NAME?</v>
      </c>
    </row>
    <row r="64" spans="1:12">
      <c r="A64">
        <v>8</v>
      </c>
      <c r="B64" s="10"/>
      <c r="C64" s="10"/>
      <c r="D64" s="10"/>
      <c r="E64" s="10"/>
      <c r="F64" s="10"/>
      <c r="G64" s="10"/>
      <c r="H64" s="10"/>
      <c r="I64" s="10"/>
      <c r="J64" s="12" t="e">
        <f t="shared" ca="1" si="6"/>
        <v>#NAME?</v>
      </c>
      <c r="K64" s="12" t="e">
        <f t="shared" ca="1" si="6"/>
        <v>#NAME?</v>
      </c>
      <c r="L64" s="12" t="e">
        <f t="shared" ca="1" si="7"/>
        <v>#NAME?</v>
      </c>
    </row>
    <row r="65" spans="1:12">
      <c r="A65">
        <v>9</v>
      </c>
      <c r="B65" s="10"/>
      <c r="C65" s="10"/>
      <c r="D65" s="10"/>
      <c r="E65" s="10"/>
      <c r="F65" s="10"/>
      <c r="G65" s="10"/>
      <c r="H65" s="10"/>
      <c r="I65" s="10"/>
      <c r="J65" s="10"/>
      <c r="K65" s="12" t="e">
        <f t="shared" ca="1" si="6"/>
        <v>#NAME?</v>
      </c>
      <c r="L65" s="12" t="e">
        <f t="shared" ca="1" si="7"/>
        <v>#NAME?</v>
      </c>
    </row>
    <row r="66" spans="1:12">
      <c r="A66">
        <v>10</v>
      </c>
      <c r="B66" s="10"/>
      <c r="C66" s="10"/>
      <c r="D66" s="10"/>
      <c r="E66" s="10"/>
      <c r="F66" s="10"/>
      <c r="G66" s="10"/>
      <c r="H66" s="10"/>
      <c r="I66" s="10"/>
      <c r="J66" s="10"/>
      <c r="K66" s="10"/>
      <c r="L66" s="12" t="e">
        <f t="shared" ca="1" si="7"/>
        <v>#NAME?</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Real Option</vt:lpstr>
      <vt:lpstr>Real Option with Simulation</vt:lpstr>
    </vt:vector>
  </TitlesOfParts>
  <Company>Babson College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Dessislava Pachamanova</dc:creator>
  <dc:description>Copyright © 2010 John Wiley &amp; Sons, Inc., Dessislava A. Pachamanova, and Frank J. Fabozzi.
All rights reserved.
Model files and code may be copied and used only by owners of the book Simulation and Optimization in Finance: Modeling with MATLAB, @RISK or VBA, by Dessislava A. Pachamanova and Frank J. Fabozzi, Hoboken, NJ: John Wiley &amp; Sons, 2010 and only for their own personal use.  Copying and/or use for any other purpose or by any other person is prohibited. Requests for permission for other uses should be addressed to the Permissions Department, John Wiley &amp; Sons, Inc., 111 River Street, Hoboken, NJ 07030, (201) 748-6011, fax (201) 748-6008, or online at http://www.wiley.com/go/permissions.
While the authors and publisher have used all reasonable efforts in creating the work, the model files and the code, they make no representations or warranties with respect to the accuracy or completeness of the contents thereof, and specifically disclaim any implied warranties of merchantability or fitness for a particular purpose.  No warranty may be created or extended by sales representatives or written sales materials.  The advice and strategies contained herein may not be suitable for a particular party’s situation.  Users should consult with a professional where appropriate.  
LIMITATION OF LIABILITY
IN NO EVENT SHALL THE AUTHOR OR THE PUBLISHER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WORK, THE MODEL FILES OR THE CODE, EVEN IF ADVISED OF THE POSSIBILITY OF SUCH DAMAGE.</dc:description>
  <cp:lastModifiedBy>Dessislava Pachamanova</cp:lastModifiedBy>
  <dcterms:created xsi:type="dcterms:W3CDTF">2009-11-20T21:32:28Z</dcterms:created>
  <dcterms:modified xsi:type="dcterms:W3CDTF">2010-03-08T03:04:44Z</dcterms:modified>
</cp:coreProperties>
</file>