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60" yWindow="40" windowWidth="14160" windowHeight="5850" activeTab="1"/>
  </bookViews>
  <sheets>
    <sheet name="Data" sheetId="2" r:id="rId1"/>
    <sheet name="Model (LP)" sheetId="1" r:id="rId2"/>
    <sheet name="Model (MIP)" sheetId="3" r:id="rId3"/>
    <sheet name="MIP (Evolver)" sheetId="4" r:id="rId4"/>
    <sheet name="ev_HiddenInfo" sheetId="6" state="hidden" r:id="rId5"/>
    <sheet name="_PalUtilTempWorksheet" sheetId="5" state="hidden" r:id="rId6"/>
  </sheets>
  <definedNames>
    <definedName name="solver_adj" localSheetId="1" hidden="1">'Model (LP)'!$B$4:$F$4</definedName>
    <definedName name="solver_adj" localSheetId="2" hidden="1">'Model (MIP)'!$B$4:$F$4,'Model (MIP)'!$B$5:$F$5</definedName>
    <definedName name="solver_cvg" localSheetId="3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1" hidden="1">1</definedName>
    <definedName name="solver_drv" localSheetId="2" hidden="1">1</definedName>
    <definedName name="solver_est" localSheetId="3" hidden="1">1</definedName>
    <definedName name="solver_est" localSheetId="1" hidden="1">1</definedName>
    <definedName name="solver_est" localSheetId="2" hidden="1">1</definedName>
    <definedName name="solver_itr" localSheetId="3" hidden="1">100</definedName>
    <definedName name="solver_itr" localSheetId="1" hidden="1">100</definedName>
    <definedName name="solver_itr" localSheetId="2" hidden="1">100</definedName>
    <definedName name="solver_lhs1" localSheetId="3" hidden="1">'MIP (Evolver)'!$G$19:$G$23</definedName>
    <definedName name="solver_lhs1" localSheetId="1" hidden="1">'Model (LP)'!$G$10:$G$17</definedName>
    <definedName name="solver_lhs1" localSheetId="2" hidden="1">'Model (MIP)'!$G$10:$G$17</definedName>
    <definedName name="solver_lhs2" localSheetId="3" hidden="1">'MIP (Evolver)'!$G$19:$G$23</definedName>
    <definedName name="solver_lhs2" localSheetId="2" hidden="1">'Model (MIP)'!$G$19:$G$23</definedName>
    <definedName name="solver_lhs3" localSheetId="3" hidden="1">'MIP (Evolver)'!$B$5:$F$5</definedName>
    <definedName name="solver_lhs3" localSheetId="2" hidden="1">'Model (MIP)'!$B$5:$F$5</definedName>
    <definedName name="solver_lin" localSheetId="3" hidden="1">2</definedName>
    <definedName name="solver_lin" localSheetId="1" hidden="1">1</definedName>
    <definedName name="solver_lin" localSheetId="2" hidden="1">1</definedName>
    <definedName name="solver_neg" localSheetId="3" hidden="1">2</definedName>
    <definedName name="solver_neg" localSheetId="1" hidden="1">1</definedName>
    <definedName name="solver_neg" localSheetId="2" hidden="1">1</definedName>
    <definedName name="solver_num" localSheetId="3" hidden="1">0</definedName>
    <definedName name="solver_num" localSheetId="1" hidden="1">1</definedName>
    <definedName name="solver_num" localSheetId="2" hidden="1">3</definedName>
    <definedName name="solver_nwt" localSheetId="3" hidden="1">1</definedName>
    <definedName name="solver_nwt" localSheetId="1" hidden="1">1</definedName>
    <definedName name="solver_nwt" localSheetId="2" hidden="1">1</definedName>
    <definedName name="solver_opt" localSheetId="1" hidden="1">'Model (LP)'!$G$7</definedName>
    <definedName name="solver_opt" localSheetId="2" hidden="1">'Model (MIP)'!$G$7</definedName>
    <definedName name="solver_pre" localSheetId="3" hidden="1">0.000001</definedName>
    <definedName name="solver_pre" localSheetId="1" hidden="1">0.000001</definedName>
    <definedName name="solver_pre" localSheetId="2" hidden="1">0.000001</definedName>
    <definedName name="solver_rel1" localSheetId="3" hidden="1">2</definedName>
    <definedName name="solver_rel1" localSheetId="1" hidden="1">3</definedName>
    <definedName name="solver_rel1" localSheetId="2" hidden="1">3</definedName>
    <definedName name="solver_rel2" localSheetId="3" hidden="1">2</definedName>
    <definedName name="solver_rel2" localSheetId="2" hidden="1">2</definedName>
    <definedName name="solver_rel3" localSheetId="3" hidden="1">4</definedName>
    <definedName name="solver_rel3" localSheetId="2" hidden="1">4</definedName>
    <definedName name="solver_rhs1" localSheetId="3" hidden="1">'MIP (Evolver)'!$I$19:$I$23</definedName>
    <definedName name="solver_rhs1" localSheetId="1" hidden="1">'Model (LP)'!$I$10:$I$17</definedName>
    <definedName name="solver_rhs1" localSheetId="2" hidden="1">'Model (MIP)'!$I$10:$I$17</definedName>
    <definedName name="solver_rhs2" localSheetId="3" hidden="1">'MIP (Evolver)'!$I$19:$I$23</definedName>
    <definedName name="solver_rhs2" localSheetId="2" hidden="1">'Model (MIP)'!$I$19:$I$23</definedName>
    <definedName name="solver_rhs3" localSheetId="3" hidden="1">integer</definedName>
    <definedName name="solver_rhs3" localSheetId="2" hidden="1">integer</definedName>
    <definedName name="solver_scl" localSheetId="3" hidden="1">2</definedName>
    <definedName name="solver_scl" localSheetId="1" hidden="1">2</definedName>
    <definedName name="solver_scl" localSheetId="2" hidden="1">2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tim" localSheetId="3" hidden="1">100</definedName>
    <definedName name="solver_tim" localSheetId="1" hidden="1">100</definedName>
    <definedName name="solver_tim" localSheetId="2" hidden="1">100</definedName>
    <definedName name="solver_tol" localSheetId="3" hidden="1">0.05</definedName>
    <definedName name="solver_tol" localSheetId="1" hidden="1">0.05</definedName>
    <definedName name="solver_tol" localSheetId="2" hidden="1">0.05</definedName>
    <definedName name="solver_typ" localSheetId="3" hidden="1">2</definedName>
    <definedName name="solver_typ" localSheetId="1" hidden="1">2</definedName>
    <definedName name="solver_typ" localSheetId="2" hidden="1">2</definedName>
    <definedName name="solver_val" localSheetId="3" hidden="1">0</definedName>
    <definedName name="solver_val" localSheetId="1" hidden="1">0</definedName>
    <definedName name="solver_val" localSheetId="2" hidden="1">0</definedName>
  </definedNames>
  <calcPr calcId="125725" iterate="1"/>
</workbook>
</file>

<file path=xl/calcChain.xml><?xml version="1.0" encoding="utf-8"?>
<calcChain xmlns="http://schemas.openxmlformats.org/spreadsheetml/2006/main">
  <c r="C3" i="5"/>
  <c r="BD17" i="6"/>
  <c r="BB17"/>
  <c r="BB16"/>
  <c r="H17"/>
  <c r="H16"/>
  <c r="I23" i="4"/>
  <c r="G23"/>
  <c r="I22"/>
  <c r="G22"/>
  <c r="I21"/>
  <c r="G21"/>
  <c r="I20"/>
  <c r="G20"/>
  <c r="I19"/>
  <c r="G19"/>
  <c r="I17"/>
  <c r="F17"/>
  <c r="E17"/>
  <c r="D17"/>
  <c r="C17"/>
  <c r="G17" s="1"/>
  <c r="B17"/>
  <c r="I16"/>
  <c r="F16"/>
  <c r="E16"/>
  <c r="D16"/>
  <c r="C16"/>
  <c r="B16"/>
  <c r="G16" s="1"/>
  <c r="BD16" i="6" s="1"/>
  <c r="I15" i="4"/>
  <c r="F15"/>
  <c r="E15"/>
  <c r="D15"/>
  <c r="C15"/>
  <c r="G15" s="1"/>
  <c r="B15"/>
  <c r="I14"/>
  <c r="F14"/>
  <c r="E14"/>
  <c r="D14"/>
  <c r="C14"/>
  <c r="B14"/>
  <c r="G14" s="1"/>
  <c r="I13"/>
  <c r="F13"/>
  <c r="E13"/>
  <c r="D13"/>
  <c r="C13"/>
  <c r="G13" s="1"/>
  <c r="B13"/>
  <c r="I12"/>
  <c r="F12"/>
  <c r="E12"/>
  <c r="D12"/>
  <c r="C12"/>
  <c r="B12"/>
  <c r="G12" s="1"/>
  <c r="I11"/>
  <c r="F11"/>
  <c r="E11"/>
  <c r="D11"/>
  <c r="C11"/>
  <c r="G11" s="1"/>
  <c r="B11"/>
  <c r="I10"/>
  <c r="F10"/>
  <c r="E10"/>
  <c r="D10"/>
  <c r="C10"/>
  <c r="B10"/>
  <c r="G10" s="1"/>
  <c r="F7"/>
  <c r="E7"/>
  <c r="D7"/>
  <c r="C7"/>
  <c r="B7"/>
  <c r="G7" s="1"/>
  <c r="B1" i="6" s="1"/>
  <c r="I23" i="3"/>
  <c r="I22"/>
  <c r="I21"/>
  <c r="I20"/>
  <c r="I19"/>
  <c r="G20"/>
  <c r="G21"/>
  <c r="G22"/>
  <c r="G23"/>
  <c r="G19"/>
  <c r="I17"/>
  <c r="F17"/>
  <c r="E17"/>
  <c r="D17"/>
  <c r="C17"/>
  <c r="G17" s="1"/>
  <c r="B17"/>
  <c r="I16"/>
  <c r="F16"/>
  <c r="E16"/>
  <c r="D16"/>
  <c r="C16"/>
  <c r="B16"/>
  <c r="G16" s="1"/>
  <c r="I15"/>
  <c r="F15"/>
  <c r="E15"/>
  <c r="D15"/>
  <c r="C15"/>
  <c r="G15" s="1"/>
  <c r="B15"/>
  <c r="I14"/>
  <c r="F14"/>
  <c r="E14"/>
  <c r="D14"/>
  <c r="C14"/>
  <c r="B14"/>
  <c r="G14" s="1"/>
  <c r="I13"/>
  <c r="G13"/>
  <c r="F13"/>
  <c r="E13"/>
  <c r="D13"/>
  <c r="C13"/>
  <c r="B13"/>
  <c r="I12"/>
  <c r="F12"/>
  <c r="E12"/>
  <c r="D12"/>
  <c r="C12"/>
  <c r="B12"/>
  <c r="G12" s="1"/>
  <c r="I11"/>
  <c r="F11"/>
  <c r="E11"/>
  <c r="D11"/>
  <c r="C11"/>
  <c r="G11" s="1"/>
  <c r="B11"/>
  <c r="I10"/>
  <c r="F10"/>
  <c r="E10"/>
  <c r="D10"/>
  <c r="C10"/>
  <c r="B10"/>
  <c r="G10" s="1"/>
  <c r="F7"/>
  <c r="E7"/>
  <c r="D7"/>
  <c r="C7"/>
  <c r="B7"/>
  <c r="G7" s="1"/>
  <c r="F4" i="2"/>
  <c r="F7" i="1"/>
  <c r="B4" i="2"/>
  <c r="B7" i="1" s="1"/>
  <c r="G15"/>
  <c r="G16"/>
  <c r="G17"/>
  <c r="D7"/>
  <c r="E7"/>
  <c r="I11"/>
  <c r="I12"/>
  <c r="I13"/>
  <c r="I14"/>
  <c r="I15"/>
  <c r="I16"/>
  <c r="I17"/>
  <c r="I10"/>
  <c r="B11"/>
  <c r="G11" s="1"/>
  <c r="C11"/>
  <c r="D11"/>
  <c r="E11"/>
  <c r="F11"/>
  <c r="B12"/>
  <c r="C12"/>
  <c r="D12"/>
  <c r="E12"/>
  <c r="F12"/>
  <c r="B13"/>
  <c r="G13" s="1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B17"/>
  <c r="C17"/>
  <c r="D17"/>
  <c r="E17"/>
  <c r="F17"/>
  <c r="C10"/>
  <c r="G10" s="1"/>
  <c r="D10"/>
  <c r="E10"/>
  <c r="F10"/>
  <c r="B10"/>
  <c r="E4" i="2"/>
  <c r="D4"/>
  <c r="C4"/>
  <c r="C7" i="1" s="1"/>
  <c r="G14" l="1"/>
  <c r="G12"/>
  <c r="G7"/>
</calcChain>
</file>

<file path=xl/sharedStrings.xml><?xml version="1.0" encoding="utf-8"?>
<sst xmlns="http://schemas.openxmlformats.org/spreadsheetml/2006/main" count="218" uniqueCount="117">
  <si>
    <t>Decision variables</t>
  </si>
  <si>
    <t>Constraints</t>
  </si>
  <si>
    <t>Objective function</t>
  </si>
  <si>
    <t>Bond 1</t>
  </si>
  <si>
    <t>Bond 2</t>
  </si>
  <si>
    <t>Bond 3</t>
  </si>
  <si>
    <t>Bond 4</t>
  </si>
  <si>
    <t>Bond 5</t>
  </si>
  <si>
    <r>
      <t>Current bond price (p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</si>
  <si>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Cash flows (c</t>
    </r>
    <r>
      <rPr>
        <i/>
        <vertAlign val="subscript"/>
        <sz val="11"/>
        <color theme="1"/>
        <rFont val="Calibri"/>
        <family val="2"/>
        <scheme val="minor"/>
      </rPr>
      <t>it</t>
    </r>
    <r>
      <rPr>
        <sz val="11"/>
        <color theme="1"/>
        <rFont val="Calibri"/>
        <family val="2"/>
        <scheme val="minor"/>
      </rPr>
      <t>)</t>
    </r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</si>
  <si>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=1</t>
    </r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</si>
  <si>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=2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</si>
  <si>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=3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</si>
  <si>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=4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</si>
  <si>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=5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</si>
  <si>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=6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</si>
  <si>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=7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</si>
  <si>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=8</t>
    </r>
    <r>
      <rPr>
        <sz val="11"/>
        <color theme="1"/>
        <rFont val="Calibri"/>
        <family val="2"/>
        <scheme val="minor"/>
      </rPr>
      <t/>
    </r>
  </si>
  <si>
    <t>Required</t>
  </si>
  <si>
    <r>
      <t>Obligations (m</t>
    </r>
    <r>
      <rPr>
        <b/>
        <i/>
        <vertAlign val="subscript"/>
        <sz val="11"/>
        <color theme="5"/>
        <rFont val="Calibri"/>
        <family val="2"/>
        <scheme val="minor"/>
      </rPr>
      <t>t</t>
    </r>
    <r>
      <rPr>
        <b/>
        <sz val="11"/>
        <color theme="5"/>
        <rFont val="Calibri"/>
        <family val="2"/>
        <scheme val="minor"/>
      </rPr>
      <t>)</t>
    </r>
  </si>
  <si>
    <t>Total</t>
  </si>
  <si>
    <t>amounts ($)</t>
  </si>
  <si>
    <t>minimize cost</t>
  </si>
  <si>
    <t>&gt;=</t>
  </si>
  <si>
    <t>number of lots</t>
  </si>
  <si>
    <t>Round lots</t>
  </si>
  <si>
    <t>Round lot size</t>
  </si>
  <si>
    <t>=</t>
  </si>
  <si>
    <t>Note: Excel Solver has trouble with solving the MIP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</si>
  <si>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</si>
  <si>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</si>
  <si>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</si>
  <si>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</si>
  <si>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</si>
  <si>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</si>
  <si>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</si>
  <si>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</si>
  <si>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</si>
  <si>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</si>
  <si>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</si>
  <si>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</si>
  <si>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</si>
  <si>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</si>
  <si>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</si>
  <si>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</si>
  <si>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</si>
  <si>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</si>
  <si>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</si>
  <si>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</si>
  <si>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Formula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</si>
  <si>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</si>
  <si>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</si>
  <si>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</si>
  <si>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</si>
  <si>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</si>
  <si>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</si>
  <si>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</si>
  <si>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</si>
  <si>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</si>
  <si>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</si>
  <si>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</si>
  <si>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</si>
  <si>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</si>
  <si>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</si>
  <si>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</si>
  <si>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</si>
  <si>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</si>
  <si>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</si>
  <si>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</si>
  <si>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</si>
  <si>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</si>
  <si>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</si>
  <si>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</si>
  <si>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</si>
  <si>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</si>
  <si>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</si>
  <si>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</si>
  <si>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</si>
  <si>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</si>
  <si>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</si>
  <si>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</si>
  <si>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</si>
  <si>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</si>
  <si>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</si>
  <si>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</si>
  <si>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</si>
  <si>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</si>
  <si>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</si>
  <si>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</si>
  <si>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</si>
  <si>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</si>
  <si>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</si>
  <si>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</si>
  <si>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</si>
  <si>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</si>
  <si>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</si>
  <si>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</si>
  <si>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</si>
  <si>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</si>
  <si>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</si>
  <si>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5.0.1</t>
  </si>
  <si>
    <t>4.0.0</t>
  </si>
  <si>
    <t>DEFAULT PARENT SELECTION</t>
  </si>
  <si>
    <t>DEFAULT MUTATION</t>
  </si>
  <si>
    <t>DEFAULT CROSSOVER</t>
  </si>
  <si>
    <t>DEFAULT BACKTRACK</t>
  </si>
  <si>
    <t>RECIPE_x0001_4</t>
  </si>
  <si>
    <t/>
  </si>
  <si>
    <t>False,False,False</t>
  </si>
  <si>
    <t>True,False,False</t>
  </si>
  <si>
    <t>5.0.0</t>
  </si>
  <si>
    <t>Required cash flows</t>
  </si>
  <si>
    <t>Int var dependencies</t>
  </si>
  <si>
    <t>Evolver implementation</t>
  </si>
  <si>
    <t>amounts</t>
  </si>
  <si>
    <t>Cash flow matching problem</t>
  </si>
  <si>
    <t>Cash flow matching problem data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</si>
</sst>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i/>
      <vertAlign val="subscript"/>
      <sz val="11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44" fontId="0" fillId="0" borderId="1" xfId="1" applyFont="1" applyBorder="1"/>
    <xf numFmtId="8" fontId="0" fillId="0" borderId="1" xfId="0" applyNumberFormat="1" applyBorder="1"/>
    <xf numFmtId="0" fontId="6" fillId="0" borderId="0" xfId="0" applyFont="1"/>
    <xf numFmtId="44" fontId="0" fillId="0" borderId="3" xfId="1" applyFont="1" applyBorder="1"/>
    <xf numFmtId="44" fontId="6" fillId="0" borderId="2" xfId="1" applyFont="1" applyBorder="1"/>
    <xf numFmtId="44" fontId="0" fillId="3" borderId="1" xfId="1" applyFont="1" applyFill="1" applyBorder="1"/>
    <xf numFmtId="44" fontId="0" fillId="4" borderId="1" xfId="1" applyFont="1" applyFill="1" applyBorder="1"/>
    <xf numFmtId="44" fontId="0" fillId="0" borderId="1" xfId="0" applyNumberFormat="1" applyBorder="1"/>
    <xf numFmtId="0" fontId="0" fillId="0" borderId="0" xfId="0" quotePrefix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quotePrefix="1" applyFill="1" applyAlignment="1">
      <alignment horizontal="left"/>
    </xf>
    <xf numFmtId="44" fontId="0" fillId="6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4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5" borderId="0" xfId="0" applyNumberFormat="1" applyFill="1" applyAlignment="1">
      <alignment horizontal="left"/>
    </xf>
    <xf numFmtId="43" fontId="0" fillId="2" borderId="1" xfId="2" applyFont="1" applyFill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A2" sqref="A2"/>
    </sheetView>
  </sheetViews>
  <sheetFormatPr defaultRowHeight="14.5"/>
  <cols>
    <col min="1" max="1" width="20" customWidth="1"/>
    <col min="7" max="7" width="14.81640625" bestFit="1" customWidth="1"/>
  </cols>
  <sheetData>
    <row r="1" spans="1:7">
      <c r="A1" s="2" t="s">
        <v>116</v>
      </c>
    </row>
    <row r="3" spans="1:7"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7" ht="16.5">
      <c r="A4" t="s">
        <v>8</v>
      </c>
      <c r="B4" s="5">
        <f>NPV(0.02,B6:B10)</f>
        <v>102.3567297542521</v>
      </c>
      <c r="C4" s="5">
        <f>NPV(0.03,C6:C11)</f>
        <v>110.83438288775636</v>
      </c>
      <c r="D4" s="5">
        <f>NPV(0.035,D6:D12)</f>
        <v>96.942728009768885</v>
      </c>
      <c r="E4" s="5">
        <f>NPV(0.02,E6:E13)</f>
        <v>114.65096288098884</v>
      </c>
      <c r="F4" s="5">
        <f>NPV(0.04,F6:F13)</f>
        <v>96.633627562524765</v>
      </c>
    </row>
    <row r="5" spans="1:7" ht="16" customHeight="1">
      <c r="A5" t="s">
        <v>9</v>
      </c>
      <c r="G5" s="6" t="s">
        <v>19</v>
      </c>
    </row>
    <row r="6" spans="1:7">
      <c r="A6" t="s">
        <v>10</v>
      </c>
      <c r="B6" s="4">
        <v>2.5</v>
      </c>
      <c r="C6" s="4">
        <v>5</v>
      </c>
      <c r="D6" s="4">
        <v>3</v>
      </c>
      <c r="E6" s="4">
        <v>4</v>
      </c>
      <c r="F6" s="7">
        <v>3.5</v>
      </c>
      <c r="G6" s="8">
        <v>100000</v>
      </c>
    </row>
    <row r="7" spans="1:7">
      <c r="A7" t="s">
        <v>11</v>
      </c>
      <c r="B7" s="4">
        <v>2.5</v>
      </c>
      <c r="C7" s="4">
        <v>5</v>
      </c>
      <c r="D7" s="4">
        <v>3</v>
      </c>
      <c r="E7" s="4">
        <v>4</v>
      </c>
      <c r="F7" s="7">
        <v>3.5</v>
      </c>
      <c r="G7" s="8">
        <v>200000</v>
      </c>
    </row>
    <row r="8" spans="1:7">
      <c r="A8" t="s">
        <v>12</v>
      </c>
      <c r="B8" s="4">
        <v>2.5</v>
      </c>
      <c r="C8" s="4">
        <v>5</v>
      </c>
      <c r="D8" s="4">
        <v>3</v>
      </c>
      <c r="E8" s="4">
        <v>4</v>
      </c>
      <c r="F8" s="7">
        <v>3.5</v>
      </c>
      <c r="G8" s="8">
        <v>100000</v>
      </c>
    </row>
    <row r="9" spans="1:7">
      <c r="A9" t="s">
        <v>13</v>
      </c>
      <c r="B9" s="4">
        <v>2.5</v>
      </c>
      <c r="C9" s="4">
        <v>5</v>
      </c>
      <c r="D9" s="4">
        <v>3</v>
      </c>
      <c r="E9" s="4">
        <v>4</v>
      </c>
      <c r="F9" s="7">
        <v>3.5</v>
      </c>
      <c r="G9" s="8">
        <v>200000</v>
      </c>
    </row>
    <row r="10" spans="1:7">
      <c r="A10" t="s">
        <v>14</v>
      </c>
      <c r="B10" s="4">
        <v>102.5</v>
      </c>
      <c r="C10" s="4">
        <v>5</v>
      </c>
      <c r="D10" s="4">
        <v>3</v>
      </c>
      <c r="E10" s="4">
        <v>4</v>
      </c>
      <c r="F10" s="7">
        <v>3.5</v>
      </c>
      <c r="G10" s="8">
        <v>800000</v>
      </c>
    </row>
    <row r="11" spans="1:7">
      <c r="A11" t="s">
        <v>15</v>
      </c>
      <c r="B11" s="4"/>
      <c r="C11" s="4">
        <v>105</v>
      </c>
      <c r="D11" s="4">
        <v>3</v>
      </c>
      <c r="E11" s="4">
        <v>4</v>
      </c>
      <c r="F11" s="7">
        <v>3.5</v>
      </c>
      <c r="G11" s="8">
        <v>1200000</v>
      </c>
    </row>
    <row r="12" spans="1:7">
      <c r="A12" t="s">
        <v>16</v>
      </c>
      <c r="B12" s="4"/>
      <c r="C12" s="4"/>
      <c r="D12" s="4">
        <v>103</v>
      </c>
      <c r="E12" s="4">
        <v>4</v>
      </c>
      <c r="F12" s="7">
        <v>3.5</v>
      </c>
      <c r="G12" s="8">
        <v>400000</v>
      </c>
    </row>
    <row r="13" spans="1:7">
      <c r="A13" t="s">
        <v>17</v>
      </c>
      <c r="B13" s="4"/>
      <c r="C13" s="4"/>
      <c r="D13" s="4"/>
      <c r="E13" s="4">
        <v>104</v>
      </c>
      <c r="F13" s="7">
        <v>103.5</v>
      </c>
      <c r="G13" s="8">
        <v>1000000</v>
      </c>
    </row>
    <row r="15" spans="1:7">
      <c r="A15" t="s">
        <v>26</v>
      </c>
      <c r="B15" s="3">
        <v>100</v>
      </c>
      <c r="C15" s="3">
        <v>100</v>
      </c>
      <c r="D15" s="3">
        <v>100</v>
      </c>
      <c r="E15" s="3">
        <v>100</v>
      </c>
      <c r="F15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tabSelected="1" zoomScale="85" zoomScaleNormal="85" workbookViewId="0">
      <selection activeCell="D19" sqref="D19"/>
    </sheetView>
  </sheetViews>
  <sheetFormatPr defaultRowHeight="14.5"/>
  <cols>
    <col min="1" max="1" width="20" customWidth="1"/>
    <col min="2" max="3" width="11.08984375" bestFit="1" customWidth="1"/>
    <col min="4" max="6" width="10.08984375" bestFit="1" customWidth="1"/>
    <col min="7" max="7" width="14.6328125" bestFit="1" customWidth="1"/>
    <col min="9" max="9" width="14.6328125" bestFit="1" customWidth="1"/>
  </cols>
  <sheetData>
    <row r="1" spans="1:9">
      <c r="A1" s="2" t="s">
        <v>115</v>
      </c>
    </row>
    <row r="3" spans="1:9">
      <c r="A3" s="1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9">
      <c r="A4" t="s">
        <v>114</v>
      </c>
      <c r="B4" s="24">
        <v>6000</v>
      </c>
      <c r="C4" s="24">
        <v>28103.60677266544</v>
      </c>
      <c r="D4" s="24">
        <v>3555.1803386332717</v>
      </c>
      <c r="E4" s="24">
        <v>0</v>
      </c>
      <c r="F4" s="24">
        <v>9661.8357487922694</v>
      </c>
    </row>
    <row r="6" spans="1:9">
      <c r="A6" s="1" t="s">
        <v>2</v>
      </c>
    </row>
    <row r="7" spans="1:9">
      <c r="A7" t="s">
        <v>22</v>
      </c>
      <c r="B7" s="5">
        <f>Data!B4</f>
        <v>102.3567297542521</v>
      </c>
      <c r="C7" s="5">
        <f>Data!C4</f>
        <v>110.83438288775636</v>
      </c>
      <c r="D7" s="5">
        <f>Data!D4</f>
        <v>96.942728009768885</v>
      </c>
      <c r="E7" s="5">
        <f>Data!E4</f>
        <v>114.65096288098884</v>
      </c>
      <c r="F7" s="5">
        <f>Data!F4</f>
        <v>96.633627562524765</v>
      </c>
      <c r="G7" s="9">
        <f>SUMPRODUCT(B7:F7,$B$4:$F$4)</f>
        <v>5007293.4100069404</v>
      </c>
    </row>
    <row r="9" spans="1:9">
      <c r="A9" s="1" t="s">
        <v>1</v>
      </c>
      <c r="G9" t="s">
        <v>20</v>
      </c>
      <c r="I9" t="s">
        <v>18</v>
      </c>
    </row>
    <row r="10" spans="1:9">
      <c r="A10" t="s">
        <v>10</v>
      </c>
      <c r="B10" s="11">
        <f>Data!B6</f>
        <v>2.5</v>
      </c>
      <c r="C10" s="11">
        <f>Data!C6</f>
        <v>5</v>
      </c>
      <c r="D10" s="11">
        <f>Data!D6</f>
        <v>3</v>
      </c>
      <c r="E10" s="11">
        <f>Data!E6</f>
        <v>4</v>
      </c>
      <c r="F10" s="11">
        <f>Data!F6</f>
        <v>3.5</v>
      </c>
      <c r="G10" s="10">
        <f>SUMPRODUCT(B10:F10,$B$4:$F$4)</f>
        <v>199999.99999999997</v>
      </c>
      <c r="H10" t="s">
        <v>23</v>
      </c>
      <c r="I10" s="11">
        <f>Data!G6</f>
        <v>100000</v>
      </c>
    </row>
    <row r="11" spans="1:9">
      <c r="A11" t="s">
        <v>11</v>
      </c>
      <c r="B11" s="11">
        <f>Data!B7</f>
        <v>2.5</v>
      </c>
      <c r="C11" s="11">
        <f>Data!C7</f>
        <v>5</v>
      </c>
      <c r="D11" s="11">
        <f>Data!D7</f>
        <v>3</v>
      </c>
      <c r="E11" s="11">
        <f>Data!E7</f>
        <v>4</v>
      </c>
      <c r="F11" s="11">
        <f>Data!F7</f>
        <v>3.5</v>
      </c>
      <c r="G11" s="10">
        <f t="shared" ref="G11:G17" si="0">SUMPRODUCT(B11:F11,$B$4:$F$4)</f>
        <v>199999.99999999997</v>
      </c>
      <c r="H11" t="s">
        <v>23</v>
      </c>
      <c r="I11" s="11">
        <f>Data!G7</f>
        <v>200000</v>
      </c>
    </row>
    <row r="12" spans="1:9">
      <c r="A12" t="s">
        <v>12</v>
      </c>
      <c r="B12" s="11">
        <f>Data!B8</f>
        <v>2.5</v>
      </c>
      <c r="C12" s="11">
        <f>Data!C8</f>
        <v>5</v>
      </c>
      <c r="D12" s="11">
        <f>Data!D8</f>
        <v>3</v>
      </c>
      <c r="E12" s="11">
        <f>Data!E8</f>
        <v>4</v>
      </c>
      <c r="F12" s="11">
        <f>Data!F8</f>
        <v>3.5</v>
      </c>
      <c r="G12" s="10">
        <f t="shared" si="0"/>
        <v>199999.99999999997</v>
      </c>
      <c r="H12" t="s">
        <v>23</v>
      </c>
      <c r="I12" s="11">
        <f>Data!G8</f>
        <v>100000</v>
      </c>
    </row>
    <row r="13" spans="1:9">
      <c r="A13" t="s">
        <v>13</v>
      </c>
      <c r="B13" s="11">
        <f>Data!B9</f>
        <v>2.5</v>
      </c>
      <c r="C13" s="11">
        <f>Data!C9</f>
        <v>5</v>
      </c>
      <c r="D13" s="11">
        <f>Data!D9</f>
        <v>3</v>
      </c>
      <c r="E13" s="11">
        <f>Data!E9</f>
        <v>4</v>
      </c>
      <c r="F13" s="11">
        <f>Data!F9</f>
        <v>3.5</v>
      </c>
      <c r="G13" s="10">
        <f t="shared" si="0"/>
        <v>199999.99999999997</v>
      </c>
      <c r="H13" t="s">
        <v>23</v>
      </c>
      <c r="I13" s="11">
        <f>Data!G9</f>
        <v>200000</v>
      </c>
    </row>
    <row r="14" spans="1:9">
      <c r="A14" t="s">
        <v>14</v>
      </c>
      <c r="B14" s="11">
        <f>Data!B10</f>
        <v>102.5</v>
      </c>
      <c r="C14" s="11">
        <f>Data!C10</f>
        <v>5</v>
      </c>
      <c r="D14" s="11">
        <f>Data!D10</f>
        <v>3</v>
      </c>
      <c r="E14" s="11">
        <f>Data!E10</f>
        <v>4</v>
      </c>
      <c r="F14" s="11">
        <f>Data!F10</f>
        <v>3.5</v>
      </c>
      <c r="G14" s="10">
        <f t="shared" si="0"/>
        <v>800000</v>
      </c>
      <c r="H14" t="s">
        <v>23</v>
      </c>
      <c r="I14" s="11">
        <f>Data!G10</f>
        <v>800000</v>
      </c>
    </row>
    <row r="15" spans="1:9">
      <c r="A15" t="s">
        <v>15</v>
      </c>
      <c r="B15" s="11">
        <f>Data!B11</f>
        <v>0</v>
      </c>
      <c r="C15" s="11">
        <f>Data!C11</f>
        <v>105</v>
      </c>
      <c r="D15" s="11">
        <f>Data!D11</f>
        <v>3</v>
      </c>
      <c r="E15" s="11">
        <f>Data!E11</f>
        <v>4</v>
      </c>
      <c r="F15" s="11">
        <f>Data!F11</f>
        <v>3.5</v>
      </c>
      <c r="G15" s="10">
        <f t="shared" si="0"/>
        <v>2995360.6772665437</v>
      </c>
      <c r="H15" t="s">
        <v>23</v>
      </c>
      <c r="I15" s="11">
        <f>Data!G11</f>
        <v>1200000</v>
      </c>
    </row>
    <row r="16" spans="1:9">
      <c r="A16" t="s">
        <v>16</v>
      </c>
      <c r="B16" s="11">
        <f>Data!B12</f>
        <v>0</v>
      </c>
      <c r="C16" s="11">
        <f>Data!C12</f>
        <v>0</v>
      </c>
      <c r="D16" s="11">
        <f>Data!D12</f>
        <v>103</v>
      </c>
      <c r="E16" s="11">
        <f>Data!E12</f>
        <v>4</v>
      </c>
      <c r="F16" s="11">
        <f>Data!F12</f>
        <v>3.5</v>
      </c>
      <c r="G16" s="10">
        <f t="shared" si="0"/>
        <v>399999.99999999988</v>
      </c>
      <c r="H16" t="s">
        <v>23</v>
      </c>
      <c r="I16" s="11">
        <f>Data!G12</f>
        <v>400000</v>
      </c>
    </row>
    <row r="17" spans="1:9">
      <c r="A17" t="s">
        <v>17</v>
      </c>
      <c r="B17" s="11">
        <f>Data!B13</f>
        <v>0</v>
      </c>
      <c r="C17" s="11">
        <f>Data!C13</f>
        <v>0</v>
      </c>
      <c r="D17" s="11">
        <f>Data!D13</f>
        <v>0</v>
      </c>
      <c r="E17" s="11">
        <f>Data!E13</f>
        <v>104</v>
      </c>
      <c r="F17" s="11">
        <f>Data!F13</f>
        <v>103.5</v>
      </c>
      <c r="G17" s="10">
        <f t="shared" si="0"/>
        <v>999999.99999999988</v>
      </c>
      <c r="H17" t="s">
        <v>23</v>
      </c>
      <c r="I17" s="11">
        <f>Data!G13</f>
        <v>1000000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A2" sqref="A2"/>
    </sheetView>
  </sheetViews>
  <sheetFormatPr defaultRowHeight="14.5"/>
  <cols>
    <col min="1" max="1" width="20" customWidth="1"/>
    <col min="2" max="3" width="11.08984375" bestFit="1" customWidth="1"/>
    <col min="4" max="6" width="10.08984375" bestFit="1" customWidth="1"/>
    <col min="7" max="7" width="13.6328125" bestFit="1" customWidth="1"/>
    <col min="9" max="9" width="13.6328125" bestFit="1" customWidth="1"/>
  </cols>
  <sheetData>
    <row r="1" spans="1:9">
      <c r="A1" s="2" t="s">
        <v>115</v>
      </c>
      <c r="C1" s="1" t="s">
        <v>28</v>
      </c>
    </row>
    <row r="3" spans="1:9">
      <c r="A3" s="1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9">
      <c r="A4" t="s">
        <v>21</v>
      </c>
      <c r="B4" s="24">
        <v>6000</v>
      </c>
      <c r="C4" s="24">
        <v>27500.00000000032</v>
      </c>
      <c r="D4" s="24">
        <v>3600.000000000221</v>
      </c>
      <c r="E4" s="24">
        <v>4900.0000001069393</v>
      </c>
      <c r="F4" s="24">
        <v>4900.0000001069393</v>
      </c>
    </row>
    <row r="5" spans="1:9">
      <c r="A5" t="s">
        <v>24</v>
      </c>
      <c r="B5" s="24">
        <v>60</v>
      </c>
      <c r="C5" s="24">
        <v>275</v>
      </c>
      <c r="D5" s="24">
        <v>36</v>
      </c>
      <c r="E5" s="24">
        <v>49</v>
      </c>
      <c r="F5" s="24">
        <v>0</v>
      </c>
    </row>
    <row r="6" spans="1:9">
      <c r="A6" s="1" t="s">
        <v>2</v>
      </c>
    </row>
    <row r="7" spans="1:9">
      <c r="A7" t="s">
        <v>22</v>
      </c>
      <c r="B7" s="5">
        <f>Data!B4</f>
        <v>102.3567297542521</v>
      </c>
      <c r="C7" s="5">
        <f>Data!C4</f>
        <v>110.83438288775636</v>
      </c>
      <c r="D7" s="5">
        <f>Data!D4</f>
        <v>96.942728009768885</v>
      </c>
      <c r="E7" s="5">
        <f>Data!E4</f>
        <v>114.65096288098884</v>
      </c>
      <c r="F7" s="5">
        <f>Data!F4</f>
        <v>96.633627562524765</v>
      </c>
      <c r="G7" s="9">
        <f>SUMPRODUCT(B7:F7,$B$4:$F$4)</f>
        <v>5046374.2219698494</v>
      </c>
    </row>
    <row r="9" spans="1:9">
      <c r="A9" s="1" t="s">
        <v>1</v>
      </c>
      <c r="G9" t="s">
        <v>20</v>
      </c>
      <c r="I9" t="s">
        <v>18</v>
      </c>
    </row>
    <row r="10" spans="1:9">
      <c r="A10" t="s">
        <v>10</v>
      </c>
      <c r="B10" s="11">
        <f>Data!B6</f>
        <v>2.5</v>
      </c>
      <c r="C10" s="11">
        <f>Data!C6</f>
        <v>5</v>
      </c>
      <c r="D10" s="11">
        <f>Data!D6</f>
        <v>3</v>
      </c>
      <c r="E10" s="11">
        <f>Data!E6</f>
        <v>4</v>
      </c>
      <c r="F10" s="11">
        <f>Data!F6</f>
        <v>3.5</v>
      </c>
      <c r="G10" s="10">
        <f>SUMPRODUCT(B10:F10,$B$4:$F$4)</f>
        <v>200050.00000080431</v>
      </c>
      <c r="H10" t="s">
        <v>23</v>
      </c>
      <c r="I10" s="11">
        <f>Data!G6</f>
        <v>100000</v>
      </c>
    </row>
    <row r="11" spans="1:9">
      <c r="A11" t="s">
        <v>11</v>
      </c>
      <c r="B11" s="11">
        <f>Data!B7</f>
        <v>2.5</v>
      </c>
      <c r="C11" s="11">
        <f>Data!C7</f>
        <v>5</v>
      </c>
      <c r="D11" s="11">
        <f>Data!D7</f>
        <v>3</v>
      </c>
      <c r="E11" s="11">
        <f>Data!E7</f>
        <v>4</v>
      </c>
      <c r="F11" s="11">
        <f>Data!F7</f>
        <v>3.5</v>
      </c>
      <c r="G11" s="10">
        <f t="shared" ref="G11:G17" si="0">SUMPRODUCT(B11:F11,$B$4:$F$4)</f>
        <v>200050.00000080431</v>
      </c>
      <c r="H11" t="s">
        <v>23</v>
      </c>
      <c r="I11" s="11">
        <f>Data!G7</f>
        <v>200000</v>
      </c>
    </row>
    <row r="12" spans="1:9">
      <c r="A12" t="s">
        <v>12</v>
      </c>
      <c r="B12" s="11">
        <f>Data!B8</f>
        <v>2.5</v>
      </c>
      <c r="C12" s="11">
        <f>Data!C8</f>
        <v>5</v>
      </c>
      <c r="D12" s="11">
        <f>Data!D8</f>
        <v>3</v>
      </c>
      <c r="E12" s="11">
        <f>Data!E8</f>
        <v>4</v>
      </c>
      <c r="F12" s="11">
        <f>Data!F8</f>
        <v>3.5</v>
      </c>
      <c r="G12" s="10">
        <f t="shared" si="0"/>
        <v>200050.00000080431</v>
      </c>
      <c r="H12" t="s">
        <v>23</v>
      </c>
      <c r="I12" s="11">
        <f>Data!G8</f>
        <v>100000</v>
      </c>
    </row>
    <row r="13" spans="1:9">
      <c r="A13" t="s">
        <v>13</v>
      </c>
      <c r="B13" s="11">
        <f>Data!B9</f>
        <v>2.5</v>
      </c>
      <c r="C13" s="11">
        <f>Data!C9</f>
        <v>5</v>
      </c>
      <c r="D13" s="11">
        <f>Data!D9</f>
        <v>3</v>
      </c>
      <c r="E13" s="11">
        <f>Data!E9</f>
        <v>4</v>
      </c>
      <c r="F13" s="11">
        <f>Data!F9</f>
        <v>3.5</v>
      </c>
      <c r="G13" s="10">
        <f t="shared" si="0"/>
        <v>200050.00000080431</v>
      </c>
      <c r="H13" t="s">
        <v>23</v>
      </c>
      <c r="I13" s="11">
        <f>Data!G9</f>
        <v>200000</v>
      </c>
    </row>
    <row r="14" spans="1:9">
      <c r="A14" t="s">
        <v>14</v>
      </c>
      <c r="B14" s="11">
        <f>Data!B10</f>
        <v>102.5</v>
      </c>
      <c r="C14" s="11">
        <f>Data!C10</f>
        <v>5</v>
      </c>
      <c r="D14" s="11">
        <f>Data!D10</f>
        <v>3</v>
      </c>
      <c r="E14" s="11">
        <f>Data!E10</f>
        <v>4</v>
      </c>
      <c r="F14" s="11">
        <f>Data!F10</f>
        <v>3.5</v>
      </c>
      <c r="G14" s="10">
        <f t="shared" si="0"/>
        <v>800050.00000080431</v>
      </c>
      <c r="H14" t="s">
        <v>23</v>
      </c>
      <c r="I14" s="11">
        <f>Data!G10</f>
        <v>800000</v>
      </c>
    </row>
    <row r="15" spans="1:9">
      <c r="A15" t="s">
        <v>15</v>
      </c>
      <c r="B15" s="11">
        <f>Data!B11</f>
        <v>0</v>
      </c>
      <c r="C15" s="11">
        <f>Data!C11</f>
        <v>105</v>
      </c>
      <c r="D15" s="11">
        <f>Data!D11</f>
        <v>3</v>
      </c>
      <c r="E15" s="11">
        <f>Data!E11</f>
        <v>4</v>
      </c>
      <c r="F15" s="11">
        <f>Data!F11</f>
        <v>3.5</v>
      </c>
      <c r="G15" s="10">
        <f t="shared" si="0"/>
        <v>2935050.0000008363</v>
      </c>
      <c r="H15" t="s">
        <v>23</v>
      </c>
      <c r="I15" s="11">
        <f>Data!G11</f>
        <v>1200000</v>
      </c>
    </row>
    <row r="16" spans="1:9">
      <c r="A16" t="s">
        <v>16</v>
      </c>
      <c r="B16" s="11">
        <f>Data!B12</f>
        <v>0</v>
      </c>
      <c r="C16" s="11">
        <f>Data!C12</f>
        <v>0</v>
      </c>
      <c r="D16" s="11">
        <f>Data!D12</f>
        <v>103</v>
      </c>
      <c r="E16" s="11">
        <f>Data!E12</f>
        <v>4</v>
      </c>
      <c r="F16" s="11">
        <f>Data!F12</f>
        <v>3.5</v>
      </c>
      <c r="G16" s="10">
        <f t="shared" si="0"/>
        <v>407550.0000008248</v>
      </c>
      <c r="H16" t="s">
        <v>23</v>
      </c>
      <c r="I16" s="11">
        <f>Data!G12</f>
        <v>400000</v>
      </c>
    </row>
    <row r="17" spans="1:9">
      <c r="A17" t="s">
        <v>17</v>
      </c>
      <c r="B17" s="11">
        <f>Data!B13</f>
        <v>0</v>
      </c>
      <c r="C17" s="11">
        <f>Data!C13</f>
        <v>0</v>
      </c>
      <c r="D17" s="11">
        <f>Data!D13</f>
        <v>0</v>
      </c>
      <c r="E17" s="11">
        <f>Data!E13</f>
        <v>104</v>
      </c>
      <c r="F17" s="11">
        <f>Data!F13</f>
        <v>103.5</v>
      </c>
      <c r="G17" s="10">
        <f t="shared" si="0"/>
        <v>1016750.0000221899</v>
      </c>
      <c r="H17" t="s">
        <v>23</v>
      </c>
      <c r="I17" s="11">
        <f>Data!G13</f>
        <v>1000000</v>
      </c>
    </row>
    <row r="18" spans="1:9">
      <c r="A18" t="s">
        <v>25</v>
      </c>
    </row>
    <row r="19" spans="1:9">
      <c r="A19" t="s">
        <v>3</v>
      </c>
      <c r="B19" s="3">
        <v>1</v>
      </c>
      <c r="C19" s="3"/>
      <c r="D19" s="3"/>
      <c r="E19" s="3"/>
      <c r="F19" s="3"/>
      <c r="G19" s="10">
        <f>SUMPRODUCT($B$4:$F$4,B19:F19)</f>
        <v>6000</v>
      </c>
      <c r="H19" s="12" t="s">
        <v>27</v>
      </c>
      <c r="I19" s="11">
        <f>B5*Data!B15</f>
        <v>6000</v>
      </c>
    </row>
    <row r="20" spans="1:9">
      <c r="A20" t="s">
        <v>4</v>
      </c>
      <c r="B20" s="3"/>
      <c r="C20" s="3">
        <v>1</v>
      </c>
      <c r="D20" s="3"/>
      <c r="E20" s="3"/>
      <c r="F20" s="3"/>
      <c r="G20" s="10">
        <f t="shared" ref="G20:G23" si="1">SUMPRODUCT($B$4:$F$4,B20:F20)</f>
        <v>27500.00000000032</v>
      </c>
      <c r="H20" s="12" t="s">
        <v>27</v>
      </c>
      <c r="I20" s="11">
        <f>C5*Data!C15</f>
        <v>27500</v>
      </c>
    </row>
    <row r="21" spans="1:9">
      <c r="A21" t="s">
        <v>5</v>
      </c>
      <c r="B21" s="3"/>
      <c r="C21" s="3"/>
      <c r="D21" s="3">
        <v>1</v>
      </c>
      <c r="E21" s="3"/>
      <c r="F21" s="3"/>
      <c r="G21" s="10">
        <f t="shared" si="1"/>
        <v>3600.000000000221</v>
      </c>
      <c r="H21" s="12" t="s">
        <v>27</v>
      </c>
      <c r="I21" s="11">
        <f>D5*Data!D15</f>
        <v>3600</v>
      </c>
    </row>
    <row r="22" spans="1:9">
      <c r="A22" t="s">
        <v>6</v>
      </c>
      <c r="B22" s="3"/>
      <c r="C22" s="3"/>
      <c r="D22" s="3"/>
      <c r="E22" s="3">
        <v>1</v>
      </c>
      <c r="F22" s="3"/>
      <c r="G22" s="10">
        <f t="shared" si="1"/>
        <v>4900.0000001069393</v>
      </c>
      <c r="H22" s="12" t="s">
        <v>27</v>
      </c>
      <c r="I22" s="11">
        <f>E5*Data!E15</f>
        <v>4900</v>
      </c>
    </row>
    <row r="23" spans="1:9">
      <c r="A23" t="s">
        <v>7</v>
      </c>
      <c r="B23" s="3"/>
      <c r="C23" s="3"/>
      <c r="D23" s="3"/>
      <c r="E23" s="3"/>
      <c r="F23" s="3">
        <v>1</v>
      </c>
      <c r="G23" s="10">
        <f t="shared" si="1"/>
        <v>4900.0000001069393</v>
      </c>
      <c r="H23" s="12" t="s">
        <v>27</v>
      </c>
      <c r="I23" s="11">
        <f>E5*Data!E15</f>
        <v>4900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A2" sqref="A2"/>
    </sheetView>
  </sheetViews>
  <sheetFormatPr defaultRowHeight="14.5"/>
  <cols>
    <col min="1" max="1" width="20" customWidth="1"/>
    <col min="2" max="3" width="11.08984375" bestFit="1" customWidth="1"/>
    <col min="4" max="6" width="10.08984375" bestFit="1" customWidth="1"/>
    <col min="7" max="7" width="13.6328125" bestFit="1" customWidth="1"/>
    <col min="9" max="9" width="13.6328125" bestFit="1" customWidth="1"/>
  </cols>
  <sheetData>
    <row r="1" spans="1:9">
      <c r="A1" s="2" t="s">
        <v>115</v>
      </c>
      <c r="C1" s="1" t="s">
        <v>113</v>
      </c>
    </row>
    <row r="3" spans="1:9">
      <c r="A3" s="1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9">
      <c r="A4" t="s">
        <v>21</v>
      </c>
      <c r="B4" s="24">
        <v>5999.9999508592546</v>
      </c>
      <c r="C4" s="24">
        <v>27499.999950010155</v>
      </c>
      <c r="D4" s="24">
        <v>3599.9999501844773</v>
      </c>
      <c r="E4" s="24">
        <v>4899.999950215948</v>
      </c>
      <c r="F4" s="24">
        <v>4899.9999503907375</v>
      </c>
    </row>
    <row r="5" spans="1:9">
      <c r="A5" t="s">
        <v>24</v>
      </c>
      <c r="B5" s="24">
        <v>60</v>
      </c>
      <c r="C5" s="24">
        <v>1947</v>
      </c>
      <c r="D5" s="24">
        <v>36</v>
      </c>
      <c r="E5" s="24">
        <v>49</v>
      </c>
      <c r="F5" s="24">
        <v>0</v>
      </c>
    </row>
    <row r="6" spans="1:9">
      <c r="A6" s="1" t="s">
        <v>2</v>
      </c>
    </row>
    <row r="7" spans="1:9">
      <c r="A7" t="s">
        <v>22</v>
      </c>
      <c r="B7" s="5">
        <f>Data!B4</f>
        <v>102.3567297542521</v>
      </c>
      <c r="C7" s="5">
        <f>Data!C4</f>
        <v>110.83438288775636</v>
      </c>
      <c r="D7" s="5">
        <f>Data!D4</f>
        <v>96.942728009768885</v>
      </c>
      <c r="E7" s="5">
        <f>Data!E4</f>
        <v>114.65096288098884</v>
      </c>
      <c r="F7" s="5">
        <f>Data!F4</f>
        <v>96.633627562524765</v>
      </c>
      <c r="G7" s="9">
        <f>SUMPRODUCT(B7:F7,$B$4:$F$4)</f>
        <v>5046374.1960457526</v>
      </c>
    </row>
    <row r="9" spans="1:9">
      <c r="A9" s="1" t="s">
        <v>1</v>
      </c>
      <c r="G9" t="s">
        <v>20</v>
      </c>
      <c r="I9" t="s">
        <v>18</v>
      </c>
    </row>
    <row r="10" spans="1:9">
      <c r="A10" t="s">
        <v>10</v>
      </c>
      <c r="B10" s="11">
        <f>Data!B6</f>
        <v>2.5</v>
      </c>
      <c r="C10" s="11">
        <f>Data!C6</f>
        <v>5</v>
      </c>
      <c r="D10" s="11">
        <f>Data!D6</f>
        <v>3</v>
      </c>
      <c r="E10" s="11">
        <f>Data!E6</f>
        <v>4</v>
      </c>
      <c r="F10" s="11">
        <f>Data!F6</f>
        <v>3.5</v>
      </c>
      <c r="G10" s="10">
        <f>SUMPRODUCT(B10:F10,$B$4:$F$4)</f>
        <v>200049.9991049837</v>
      </c>
      <c r="H10" t="s">
        <v>23</v>
      </c>
      <c r="I10" s="11">
        <f>Data!G6</f>
        <v>100000</v>
      </c>
    </row>
    <row r="11" spans="1:9">
      <c r="A11" t="s">
        <v>11</v>
      </c>
      <c r="B11" s="11">
        <f>Data!B7</f>
        <v>2.5</v>
      </c>
      <c r="C11" s="11">
        <f>Data!C7</f>
        <v>5</v>
      </c>
      <c r="D11" s="11">
        <f>Data!D7</f>
        <v>3</v>
      </c>
      <c r="E11" s="11">
        <f>Data!E7</f>
        <v>4</v>
      </c>
      <c r="F11" s="11">
        <f>Data!F7</f>
        <v>3.5</v>
      </c>
      <c r="G11" s="10">
        <f t="shared" ref="G11:G17" si="0">SUMPRODUCT(B11:F11,$B$4:$F$4)</f>
        <v>200049.9991049837</v>
      </c>
      <c r="H11" t="s">
        <v>23</v>
      </c>
      <c r="I11" s="11">
        <f>Data!G7</f>
        <v>200000</v>
      </c>
    </row>
    <row r="12" spans="1:9">
      <c r="A12" t="s">
        <v>12</v>
      </c>
      <c r="B12" s="11">
        <f>Data!B8</f>
        <v>2.5</v>
      </c>
      <c r="C12" s="11">
        <f>Data!C8</f>
        <v>5</v>
      </c>
      <c r="D12" s="11">
        <f>Data!D8</f>
        <v>3</v>
      </c>
      <c r="E12" s="11">
        <f>Data!E8</f>
        <v>4</v>
      </c>
      <c r="F12" s="11">
        <f>Data!F8</f>
        <v>3.5</v>
      </c>
      <c r="G12" s="10">
        <f t="shared" si="0"/>
        <v>200049.9991049837</v>
      </c>
      <c r="H12" t="s">
        <v>23</v>
      </c>
      <c r="I12" s="11">
        <f>Data!G8</f>
        <v>100000</v>
      </c>
    </row>
    <row r="13" spans="1:9">
      <c r="A13" t="s">
        <v>13</v>
      </c>
      <c r="B13" s="11">
        <f>Data!B9</f>
        <v>2.5</v>
      </c>
      <c r="C13" s="11">
        <f>Data!C9</f>
        <v>5</v>
      </c>
      <c r="D13" s="11">
        <f>Data!D9</f>
        <v>3</v>
      </c>
      <c r="E13" s="11">
        <f>Data!E9</f>
        <v>4</v>
      </c>
      <c r="F13" s="11">
        <f>Data!F9</f>
        <v>3.5</v>
      </c>
      <c r="G13" s="10">
        <f t="shared" si="0"/>
        <v>200049.9991049837</v>
      </c>
      <c r="H13" t="s">
        <v>23</v>
      </c>
      <c r="I13" s="11">
        <f>Data!G9</f>
        <v>200000</v>
      </c>
    </row>
    <row r="14" spans="1:9">
      <c r="A14" t="s">
        <v>14</v>
      </c>
      <c r="B14" s="11">
        <f>Data!B10</f>
        <v>102.5</v>
      </c>
      <c r="C14" s="11">
        <f>Data!C10</f>
        <v>5</v>
      </c>
      <c r="D14" s="11">
        <f>Data!D10</f>
        <v>3</v>
      </c>
      <c r="E14" s="11">
        <f>Data!E10</f>
        <v>4</v>
      </c>
      <c r="F14" s="11">
        <f>Data!F10</f>
        <v>3.5</v>
      </c>
      <c r="G14" s="10">
        <f t="shared" si="0"/>
        <v>800049.9941909092</v>
      </c>
      <c r="H14" t="s">
        <v>23</v>
      </c>
      <c r="I14" s="11">
        <f>Data!G10</f>
        <v>800000</v>
      </c>
    </row>
    <row r="15" spans="1:9">
      <c r="A15" t="s">
        <v>15</v>
      </c>
      <c r="B15" s="11">
        <f>Data!B11</f>
        <v>0</v>
      </c>
      <c r="C15" s="11">
        <f>Data!C11</f>
        <v>105</v>
      </c>
      <c r="D15" s="11">
        <f>Data!D11</f>
        <v>3</v>
      </c>
      <c r="E15" s="11">
        <f>Data!E11</f>
        <v>4</v>
      </c>
      <c r="F15" s="11">
        <f>Data!F11</f>
        <v>3.5</v>
      </c>
      <c r="G15" s="10">
        <f t="shared" si="0"/>
        <v>2935049.9942288511</v>
      </c>
      <c r="H15" t="s">
        <v>23</v>
      </c>
      <c r="I15" s="11">
        <f>Data!G11</f>
        <v>1200000</v>
      </c>
    </row>
    <row r="16" spans="1:9">
      <c r="A16" t="s">
        <v>16</v>
      </c>
      <c r="B16" s="11">
        <f>Data!B12</f>
        <v>0</v>
      </c>
      <c r="C16" s="11">
        <f>Data!C12</f>
        <v>0</v>
      </c>
      <c r="D16" s="11">
        <f>Data!D12</f>
        <v>103</v>
      </c>
      <c r="E16" s="11">
        <f>Data!E12</f>
        <v>4</v>
      </c>
      <c r="F16" s="11">
        <f>Data!F12</f>
        <v>3.5</v>
      </c>
      <c r="G16" s="10">
        <f t="shared" si="0"/>
        <v>407549.99449623254</v>
      </c>
      <c r="H16" t="s">
        <v>23</v>
      </c>
      <c r="I16" s="11">
        <f>Data!G12</f>
        <v>400000</v>
      </c>
    </row>
    <row r="17" spans="1:9">
      <c r="A17" t="s">
        <v>17</v>
      </c>
      <c r="B17" s="11">
        <f>Data!B13</f>
        <v>0</v>
      </c>
      <c r="C17" s="11">
        <f>Data!C13</f>
        <v>0</v>
      </c>
      <c r="D17" s="11">
        <f>Data!D13</f>
        <v>0</v>
      </c>
      <c r="E17" s="11">
        <f>Data!E13</f>
        <v>104</v>
      </c>
      <c r="F17" s="11">
        <f>Data!F13</f>
        <v>103.5</v>
      </c>
      <c r="G17" s="10">
        <f t="shared" si="0"/>
        <v>1016749.9896878999</v>
      </c>
      <c r="H17" t="s">
        <v>23</v>
      </c>
      <c r="I17" s="11">
        <f>Data!G13</f>
        <v>1000000</v>
      </c>
    </row>
    <row r="18" spans="1:9">
      <c r="A18" t="s">
        <v>25</v>
      </c>
    </row>
    <row r="19" spans="1:9">
      <c r="A19" t="s">
        <v>3</v>
      </c>
      <c r="B19" s="3">
        <v>1</v>
      </c>
      <c r="C19" s="3"/>
      <c r="D19" s="3"/>
      <c r="E19" s="3"/>
      <c r="F19" s="3"/>
      <c r="G19" s="10">
        <f>SUMPRODUCT($B$4:$F$4,B19:F19)</f>
        <v>5999.9999508592546</v>
      </c>
      <c r="H19" s="12" t="s">
        <v>27</v>
      </c>
      <c r="I19" s="11">
        <f>B5*Data!B15</f>
        <v>6000</v>
      </c>
    </row>
    <row r="20" spans="1:9">
      <c r="A20" t="s">
        <v>4</v>
      </c>
      <c r="B20" s="3"/>
      <c r="C20" s="3">
        <v>1</v>
      </c>
      <c r="D20" s="3"/>
      <c r="E20" s="3"/>
      <c r="F20" s="3"/>
      <c r="G20" s="10">
        <f t="shared" ref="G20:G23" si="1">SUMPRODUCT($B$4:$F$4,B20:F20)</f>
        <v>27499.999950010155</v>
      </c>
      <c r="H20" s="12" t="s">
        <v>27</v>
      </c>
      <c r="I20" s="11">
        <f>C5*Data!C15</f>
        <v>194700</v>
      </c>
    </row>
    <row r="21" spans="1:9">
      <c r="A21" t="s">
        <v>5</v>
      </c>
      <c r="B21" s="3"/>
      <c r="C21" s="3"/>
      <c r="D21" s="3">
        <v>1</v>
      </c>
      <c r="E21" s="3"/>
      <c r="F21" s="3"/>
      <c r="G21" s="10">
        <f t="shared" si="1"/>
        <v>3599.9999501844773</v>
      </c>
      <c r="H21" s="12" t="s">
        <v>27</v>
      </c>
      <c r="I21" s="11">
        <f>D5*Data!D15</f>
        <v>3600</v>
      </c>
    </row>
    <row r="22" spans="1:9">
      <c r="A22" t="s">
        <v>6</v>
      </c>
      <c r="B22" s="3"/>
      <c r="C22" s="3"/>
      <c r="D22" s="3"/>
      <c r="E22" s="3">
        <v>1</v>
      </c>
      <c r="F22" s="3"/>
      <c r="G22" s="10">
        <f t="shared" si="1"/>
        <v>4899.999950215948</v>
      </c>
      <c r="H22" s="12" t="s">
        <v>27</v>
      </c>
      <c r="I22" s="11">
        <f>E5*Data!E15</f>
        <v>4900</v>
      </c>
    </row>
    <row r="23" spans="1:9">
      <c r="A23" t="s">
        <v>7</v>
      </c>
      <c r="B23" s="3"/>
      <c r="C23" s="3"/>
      <c r="D23" s="3"/>
      <c r="E23" s="3"/>
      <c r="F23" s="3">
        <v>1</v>
      </c>
      <c r="G23" s="10">
        <f t="shared" si="1"/>
        <v>4899.9999503907375</v>
      </c>
      <c r="H23" s="12" t="s">
        <v>27</v>
      </c>
      <c r="I23" s="11">
        <f>E5*Data!E15</f>
        <v>4900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J20"/>
  <sheetViews>
    <sheetView workbookViewId="0"/>
  </sheetViews>
  <sheetFormatPr defaultColWidth="15.6328125" defaultRowHeight="14.5"/>
  <cols>
    <col min="1" max="16384" width="15.6328125" style="13"/>
  </cols>
  <sheetData>
    <row r="1" spans="1:62">
      <c r="A1" s="13" t="s">
        <v>74</v>
      </c>
      <c r="B1" s="19">
        <f>'MIP (Evolver)'!$G$7</f>
        <v>5046374.1960457526</v>
      </c>
      <c r="C1" s="17"/>
      <c r="D1" s="17"/>
      <c r="E1" s="15"/>
      <c r="F1" s="13" t="s">
        <v>92</v>
      </c>
      <c r="I1" s="13" t="s">
        <v>69</v>
      </c>
      <c r="J1" s="15">
        <v>4</v>
      </c>
      <c r="L1" s="13" t="s">
        <v>66</v>
      </c>
      <c r="M1" s="15" t="b">
        <v>1</v>
      </c>
      <c r="O1" s="13" t="s">
        <v>61</v>
      </c>
    </row>
    <row r="2" spans="1:62">
      <c r="A2" s="13" t="s">
        <v>75</v>
      </c>
      <c r="B2" s="16">
        <v>1</v>
      </c>
      <c r="C2" s="16">
        <v>0</v>
      </c>
      <c r="F2" s="13" t="s">
        <v>93</v>
      </c>
      <c r="G2" s="16" t="b">
        <v>0</v>
      </c>
      <c r="H2" s="16"/>
      <c r="I2" s="13" t="s">
        <v>59</v>
      </c>
      <c r="J2" s="15"/>
      <c r="L2" s="13" t="s">
        <v>86</v>
      </c>
      <c r="M2" s="17"/>
      <c r="O2" s="13" t="s">
        <v>62</v>
      </c>
      <c r="P2" s="15"/>
      <c r="R2" s="13" t="s">
        <v>70</v>
      </c>
      <c r="S2" s="18" t="s">
        <v>100</v>
      </c>
    </row>
    <row r="3" spans="1:62">
      <c r="A3" s="13" t="s">
        <v>81</v>
      </c>
      <c r="B3" s="16" t="b">
        <v>1</v>
      </c>
      <c r="C3" s="16">
        <v>100000</v>
      </c>
      <c r="F3" s="13" t="s">
        <v>94</v>
      </c>
      <c r="G3" s="16" t="b">
        <v>0</v>
      </c>
      <c r="H3" s="16"/>
      <c r="I3" s="13" t="s">
        <v>60</v>
      </c>
      <c r="J3" s="23">
        <v>10000</v>
      </c>
      <c r="L3" s="13" t="s">
        <v>85</v>
      </c>
      <c r="M3" s="17"/>
      <c r="N3" s="17"/>
      <c r="O3" s="13" t="s">
        <v>63</v>
      </c>
      <c r="P3" s="15"/>
      <c r="R3" s="13" t="s">
        <v>71</v>
      </c>
      <c r="S3" s="18" t="s">
        <v>110</v>
      </c>
    </row>
    <row r="4" spans="1:62">
      <c r="A4" s="13" t="s">
        <v>83</v>
      </c>
      <c r="B4" s="16" t="b">
        <v>0</v>
      </c>
      <c r="C4" s="16">
        <v>5</v>
      </c>
      <c r="D4" s="16">
        <v>2</v>
      </c>
      <c r="F4" s="13" t="s">
        <v>95</v>
      </c>
      <c r="G4" s="16" t="b">
        <v>0</v>
      </c>
      <c r="H4" s="16"/>
      <c r="L4" s="13" t="s">
        <v>78</v>
      </c>
      <c r="M4" s="17"/>
      <c r="O4" s="13" t="s">
        <v>64</v>
      </c>
      <c r="P4" s="15"/>
      <c r="R4" s="13" t="s">
        <v>72</v>
      </c>
      <c r="S4" s="18" t="s">
        <v>101</v>
      </c>
    </row>
    <row r="5" spans="1:62">
      <c r="A5" s="13" t="s">
        <v>84</v>
      </c>
      <c r="B5" s="16" t="b">
        <v>0</v>
      </c>
      <c r="C5" s="16">
        <v>100</v>
      </c>
      <c r="D5" s="16">
        <v>0.01</v>
      </c>
      <c r="E5" s="16" t="b">
        <v>1</v>
      </c>
      <c r="F5" s="13" t="s">
        <v>96</v>
      </c>
      <c r="G5" s="16" t="b">
        <v>0</v>
      </c>
      <c r="H5" s="16"/>
      <c r="L5" s="13" t="s">
        <v>79</v>
      </c>
      <c r="M5" s="17"/>
      <c r="O5" s="13" t="s">
        <v>65</v>
      </c>
      <c r="P5" s="15"/>
      <c r="R5" s="13" t="s">
        <v>73</v>
      </c>
      <c r="S5" s="18" t="s">
        <v>100</v>
      </c>
    </row>
    <row r="6" spans="1:62">
      <c r="A6" s="13" t="s">
        <v>82</v>
      </c>
      <c r="B6" s="16" t="b">
        <v>0</v>
      </c>
      <c r="C6" s="16"/>
      <c r="F6" s="13" t="s">
        <v>97</v>
      </c>
      <c r="G6" s="16" t="b">
        <v>0</v>
      </c>
      <c r="H6" s="16"/>
      <c r="L6" s="13" t="s">
        <v>98</v>
      </c>
      <c r="M6" s="17"/>
      <c r="N6" s="17"/>
    </row>
    <row r="7" spans="1:62">
      <c r="A7" s="13" t="s">
        <v>76</v>
      </c>
      <c r="B7" s="16">
        <v>50</v>
      </c>
      <c r="L7" s="13" t="s">
        <v>99</v>
      </c>
      <c r="M7" s="17"/>
      <c r="N7" s="17"/>
    </row>
    <row r="8" spans="1:62">
      <c r="A8" s="13" t="s">
        <v>29</v>
      </c>
      <c r="B8" s="13" t="s">
        <v>29</v>
      </c>
      <c r="F8" s="13" t="s">
        <v>77</v>
      </c>
      <c r="G8" s="16" t="b">
        <v>1</v>
      </c>
      <c r="H8" s="16">
        <v>1</v>
      </c>
    </row>
    <row r="9" spans="1:62">
      <c r="A9" s="13" t="s">
        <v>91</v>
      </c>
      <c r="B9" s="16">
        <v>3</v>
      </c>
      <c r="F9" s="13" t="s">
        <v>88</v>
      </c>
      <c r="G9" s="16" t="b">
        <v>0</v>
      </c>
    </row>
    <row r="10" spans="1:62">
      <c r="A10" s="13" t="s">
        <v>80</v>
      </c>
      <c r="B10" s="16" t="b">
        <v>0</v>
      </c>
    </row>
    <row r="11" spans="1:62">
      <c r="A11" s="13" t="s">
        <v>87</v>
      </c>
      <c r="B11" s="16" t="b">
        <v>1</v>
      </c>
    </row>
    <row r="12" spans="1:62">
      <c r="A12" s="13" t="s">
        <v>90</v>
      </c>
      <c r="B12" s="16" t="b">
        <v>0</v>
      </c>
      <c r="F12" s="13" t="s">
        <v>89</v>
      </c>
      <c r="G12" s="16">
        <v>2</v>
      </c>
    </row>
    <row r="14" spans="1:62" ht="15" thickBot="1">
      <c r="A14" s="13" t="s">
        <v>67</v>
      </c>
      <c r="B14" s="15">
        <v>1</v>
      </c>
      <c r="AX14" s="13" t="s">
        <v>68</v>
      </c>
      <c r="AY14" s="15">
        <v>2</v>
      </c>
    </row>
    <row r="15" spans="1:62" s="14" customFormat="1" ht="15" thickTop="1">
      <c r="A15" s="14" t="s">
        <v>30</v>
      </c>
      <c r="B15" s="14" t="s">
        <v>31</v>
      </c>
      <c r="C15" s="14" t="s">
        <v>32</v>
      </c>
      <c r="D15" s="14" t="s">
        <v>33</v>
      </c>
      <c r="E15" s="14" t="s">
        <v>34</v>
      </c>
      <c r="F15" s="14" t="s">
        <v>35</v>
      </c>
      <c r="G15" s="14" t="s">
        <v>36</v>
      </c>
      <c r="H15" s="14" t="s">
        <v>37</v>
      </c>
      <c r="I15" s="14" t="s">
        <v>38</v>
      </c>
      <c r="J15" s="14" t="s">
        <v>39</v>
      </c>
      <c r="K15" s="14" t="s">
        <v>40</v>
      </c>
      <c r="AR15" s="14" t="s">
        <v>41</v>
      </c>
      <c r="AS15" s="14" t="s">
        <v>42</v>
      </c>
      <c r="AT15" s="14" t="s">
        <v>43</v>
      </c>
      <c r="AU15" s="14" t="s">
        <v>44</v>
      </c>
      <c r="AV15" s="14" t="s">
        <v>45</v>
      </c>
      <c r="AW15" s="14" t="s">
        <v>46</v>
      </c>
      <c r="AX15" s="14" t="s">
        <v>47</v>
      </c>
      <c r="AY15" s="14" t="s">
        <v>48</v>
      </c>
      <c r="AZ15" s="14" t="s">
        <v>49</v>
      </c>
      <c r="BA15" s="14" t="s">
        <v>33</v>
      </c>
      <c r="BB15" s="14" t="s">
        <v>50</v>
      </c>
      <c r="BC15" s="14" t="s">
        <v>51</v>
      </c>
      <c r="BD15" s="14" t="s">
        <v>52</v>
      </c>
      <c r="BE15" s="14" t="s">
        <v>53</v>
      </c>
      <c r="BF15" s="14" t="s">
        <v>54</v>
      </c>
      <c r="BG15" s="14" t="s">
        <v>55</v>
      </c>
      <c r="BH15" s="14" t="s">
        <v>56</v>
      </c>
      <c r="BI15" s="14" t="s">
        <v>57</v>
      </c>
      <c r="BJ15" s="14" t="s">
        <v>58</v>
      </c>
    </row>
    <row r="16" spans="1:62">
      <c r="A16" s="13" t="s">
        <v>106</v>
      </c>
      <c r="B16" s="13">
        <v>0.1</v>
      </c>
      <c r="C16" s="13">
        <v>0.5</v>
      </c>
      <c r="D16" s="20" t="s">
        <v>107</v>
      </c>
      <c r="G16" s="13">
        <v>2</v>
      </c>
      <c r="H16" s="21" t="e">
        <f>'MIP (Evolver)'!$B$4:$F$4</f>
        <v>#VALUE!</v>
      </c>
      <c r="I16" s="13">
        <v>0</v>
      </c>
      <c r="J16" s="13">
        <v>100000</v>
      </c>
      <c r="K16" s="13" t="s">
        <v>108</v>
      </c>
      <c r="AX16" s="13">
        <v>2</v>
      </c>
      <c r="AY16" s="13">
        <v>1</v>
      </c>
      <c r="BA16" s="13" t="s">
        <v>111</v>
      </c>
      <c r="BB16" s="21">
        <f>'MIP (Evolver)'!$I$10:$I$17</f>
        <v>400000</v>
      </c>
      <c r="BC16" s="13">
        <v>2</v>
      </c>
      <c r="BD16" s="21">
        <f>'MIP (Evolver)'!$G$10:$G$17</f>
        <v>407549.99449623254</v>
      </c>
      <c r="BE16" s="13">
        <v>6</v>
      </c>
      <c r="BF16" s="13">
        <v>0</v>
      </c>
    </row>
    <row r="17" spans="1:58">
      <c r="A17" s="13" t="s">
        <v>102</v>
      </c>
      <c r="H17" s="22" t="e">
        <f>'MIP (Evolver)'!$B$5:$F$5</f>
        <v>#VALUE!</v>
      </c>
      <c r="I17" s="13">
        <v>0</v>
      </c>
      <c r="J17" s="13">
        <v>10000</v>
      </c>
      <c r="K17" s="13" t="s">
        <v>109</v>
      </c>
      <c r="AX17" s="13">
        <v>2</v>
      </c>
      <c r="AY17" s="13">
        <v>1</v>
      </c>
      <c r="BA17" s="13" t="s">
        <v>112</v>
      </c>
      <c r="BB17" s="21" t="e">
        <f>'MIP (Evolver)'!$I$19:$I$23</f>
        <v>#VALUE!</v>
      </c>
      <c r="BC17" s="13">
        <v>5</v>
      </c>
      <c r="BD17" s="21" t="e">
        <f>'MIP (Evolver)'!$G$19:$G$23</f>
        <v>#VALUE!</v>
      </c>
      <c r="BE17" s="13">
        <v>6</v>
      </c>
      <c r="BF17" s="13">
        <v>0</v>
      </c>
    </row>
    <row r="18" spans="1:58">
      <c r="A18" s="13" t="s">
        <v>103</v>
      </c>
    </row>
    <row r="19" spans="1:58">
      <c r="A19" s="13" t="s">
        <v>104</v>
      </c>
    </row>
    <row r="20" spans="1:58">
      <c r="A20" s="13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4.5"/>
  <sheetData>
    <row r="3" spans="3:3">
      <c r="C3" t="e">
        <f>$I$19:$I$23 = $G$19:$G$23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Model (LP)</vt:lpstr>
      <vt:lpstr>Model (MIP)</vt:lpstr>
      <vt:lpstr>MIP (Evolver)</vt:lpstr>
      <vt:lpstr>ev_HiddenInfo</vt:lpstr>
      <vt:lpstr>_PalUtilTempWorksheet</vt:lpstr>
    </vt:vector>
  </TitlesOfParts>
  <Company>Babson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Dessislava Pachamanova</dc:creator>
  <cp:lastModifiedBy>Dessislava Pachamanova</cp:lastModifiedBy>
  <dcterms:created xsi:type="dcterms:W3CDTF">2008-11-25T18:55:30Z</dcterms:created>
  <dcterms:modified xsi:type="dcterms:W3CDTF">2010-07-19T16:39:06Z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LE ID">
    <vt:lpwstr>060575</vt:lpwstr>
  </property>
</Properties>
</file>