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95" windowHeight="8445"/>
  </bookViews>
  <sheets>
    <sheet name="Dem. Alta" sheetId="2" r:id="rId1"/>
    <sheet name="Dem. Baja" sheetId="4" r:id="rId2"/>
    <sheet name="TASAS" sheetId="3" r:id="rId3"/>
  </sheets>
  <calcPr calcId="124519"/>
</workbook>
</file>

<file path=xl/calcChain.xml><?xml version="1.0" encoding="utf-8"?>
<calcChain xmlns="http://schemas.openxmlformats.org/spreadsheetml/2006/main">
  <c r="S24" i="2"/>
  <c r="S18"/>
  <c r="Q8"/>
  <c r="Q9"/>
  <c r="R29"/>
  <c r="U5"/>
  <c r="U6"/>
  <c r="U7"/>
  <c r="U8"/>
  <c r="U10"/>
  <c r="U11"/>
  <c r="U12"/>
  <c r="U13"/>
  <c r="U14"/>
  <c r="U4"/>
  <c r="T15"/>
  <c r="R15"/>
  <c r="D14"/>
  <c r="G14" s="1"/>
  <c r="H14" s="1"/>
  <c r="I28" s="1"/>
  <c r="D13"/>
  <c r="S27" s="1"/>
  <c r="D12"/>
  <c r="S26" s="1"/>
  <c r="D11"/>
  <c r="D10"/>
  <c r="G10" s="1"/>
  <c r="H10" s="1"/>
  <c r="I24" s="1"/>
  <c r="D8"/>
  <c r="G8" s="1"/>
  <c r="H8" s="1"/>
  <c r="I22" s="1"/>
  <c r="D7"/>
  <c r="P21" s="1"/>
  <c r="D6"/>
  <c r="G6" s="1"/>
  <c r="H6" s="1"/>
  <c r="I20" s="1"/>
  <c r="J20" s="1"/>
  <c r="D5"/>
  <c r="P19" s="1"/>
  <c r="D4"/>
  <c r="E14"/>
  <c r="E13"/>
  <c r="E12"/>
  <c r="E11"/>
  <c r="E10"/>
  <c r="E9"/>
  <c r="E8"/>
  <c r="E7"/>
  <c r="E6"/>
  <c r="E5"/>
  <c r="E4"/>
  <c r="G42" i="4"/>
  <c r="F42"/>
  <c r="E42"/>
  <c r="D42"/>
  <c r="C42"/>
  <c r="H42" s="1"/>
  <c r="G41"/>
  <c r="F41"/>
  <c r="E41"/>
  <c r="D41"/>
  <c r="C41"/>
  <c r="H41" s="1"/>
  <c r="G40"/>
  <c r="F40"/>
  <c r="E40"/>
  <c r="D40"/>
  <c r="C40"/>
  <c r="H40" s="1"/>
  <c r="G39"/>
  <c r="F39"/>
  <c r="E39"/>
  <c r="D39"/>
  <c r="C39"/>
  <c r="H39" s="1"/>
  <c r="G38"/>
  <c r="F38"/>
  <c r="E38"/>
  <c r="D38"/>
  <c r="C38"/>
  <c r="H38" s="1"/>
  <c r="G37"/>
  <c r="F37"/>
  <c r="E37"/>
  <c r="D37"/>
  <c r="C37"/>
  <c r="H37" s="1"/>
  <c r="G36"/>
  <c r="F36"/>
  <c r="E36"/>
  <c r="D36"/>
  <c r="C36"/>
  <c r="H36" s="1"/>
  <c r="G35"/>
  <c r="F35"/>
  <c r="E35"/>
  <c r="D35"/>
  <c r="C35"/>
  <c r="H35" s="1"/>
  <c r="G34"/>
  <c r="F34"/>
  <c r="E34"/>
  <c r="D34"/>
  <c r="C34"/>
  <c r="H34" s="1"/>
  <c r="G33"/>
  <c r="F33"/>
  <c r="E33"/>
  <c r="D33"/>
  <c r="C33"/>
  <c r="H33" s="1"/>
  <c r="G32"/>
  <c r="G43" s="1"/>
  <c r="F32"/>
  <c r="F43" s="1"/>
  <c r="E32"/>
  <c r="E43" s="1"/>
  <c r="D32"/>
  <c r="D43" s="1"/>
  <c r="C32"/>
  <c r="C43" s="1"/>
  <c r="H28"/>
  <c r="H27"/>
  <c r="H26"/>
  <c r="H25"/>
  <c r="H24"/>
  <c r="H23"/>
  <c r="H22"/>
  <c r="H21"/>
  <c r="H20"/>
  <c r="H19"/>
  <c r="H18"/>
  <c r="P14"/>
  <c r="G14"/>
  <c r="H14" s="1"/>
  <c r="I28" s="1"/>
  <c r="P13"/>
  <c r="G13"/>
  <c r="H13" s="1"/>
  <c r="I27" s="1"/>
  <c r="P12"/>
  <c r="G12"/>
  <c r="H12" s="1"/>
  <c r="I26" s="1"/>
  <c r="P11"/>
  <c r="G11"/>
  <c r="H11" s="1"/>
  <c r="I25" s="1"/>
  <c r="P10"/>
  <c r="G10"/>
  <c r="H10" s="1"/>
  <c r="I24" s="1"/>
  <c r="P9"/>
  <c r="G9"/>
  <c r="H9" s="1"/>
  <c r="I23" s="1"/>
  <c r="P8"/>
  <c r="G8"/>
  <c r="H8" s="1"/>
  <c r="I22" s="1"/>
  <c r="P7"/>
  <c r="G7"/>
  <c r="H7" s="1"/>
  <c r="I21" s="1"/>
  <c r="P6"/>
  <c r="G6"/>
  <c r="H6" s="1"/>
  <c r="I20" s="1"/>
  <c r="P5"/>
  <c r="G5"/>
  <c r="H5" s="1"/>
  <c r="I19" s="1"/>
  <c r="P4"/>
  <c r="G4"/>
  <c r="H4" s="1"/>
  <c r="I18" s="1"/>
  <c r="C36" i="2"/>
  <c r="D36"/>
  <c r="E36"/>
  <c r="F36"/>
  <c r="G36"/>
  <c r="C37"/>
  <c r="D37"/>
  <c r="H37" s="1"/>
  <c r="E37"/>
  <c r="F37"/>
  <c r="G37"/>
  <c r="C38"/>
  <c r="D38"/>
  <c r="E38"/>
  <c r="F38"/>
  <c r="G38"/>
  <c r="C39"/>
  <c r="D39"/>
  <c r="E39"/>
  <c r="F39"/>
  <c r="G39"/>
  <c r="C40"/>
  <c r="D40"/>
  <c r="E40"/>
  <c r="F40"/>
  <c r="G40"/>
  <c r="C41"/>
  <c r="D41"/>
  <c r="H41" s="1"/>
  <c r="E41"/>
  <c r="F41"/>
  <c r="G41"/>
  <c r="C42"/>
  <c r="D42"/>
  <c r="E42"/>
  <c r="F42"/>
  <c r="G42"/>
  <c r="H42" s="1"/>
  <c r="C34"/>
  <c r="D34"/>
  <c r="H34" s="1"/>
  <c r="E34"/>
  <c r="F34"/>
  <c r="G34"/>
  <c r="C35"/>
  <c r="D35"/>
  <c r="E35"/>
  <c r="E43" s="1"/>
  <c r="F35"/>
  <c r="G35"/>
  <c r="C33"/>
  <c r="D33"/>
  <c r="E33"/>
  <c r="F33"/>
  <c r="G33"/>
  <c r="D32"/>
  <c r="E32"/>
  <c r="F32"/>
  <c r="G32"/>
  <c r="C32"/>
  <c r="H32" s="1"/>
  <c r="H36"/>
  <c r="H38"/>
  <c r="H40"/>
  <c r="H19"/>
  <c r="H20"/>
  <c r="H21"/>
  <c r="H22"/>
  <c r="H23"/>
  <c r="H24"/>
  <c r="H25"/>
  <c r="H26"/>
  <c r="H27"/>
  <c r="H28"/>
  <c r="H18"/>
  <c r="G5"/>
  <c r="H5" s="1"/>
  <c r="I19" s="1"/>
  <c r="G7"/>
  <c r="H7" s="1"/>
  <c r="I21" s="1"/>
  <c r="G11"/>
  <c r="H11" s="1"/>
  <c r="I25" s="1"/>
  <c r="G13"/>
  <c r="H13" s="1"/>
  <c r="I27" s="1"/>
  <c r="G4"/>
  <c r="H4" s="1"/>
  <c r="I18" s="1"/>
  <c r="P14"/>
  <c r="P13"/>
  <c r="P12"/>
  <c r="P11"/>
  <c r="P10"/>
  <c r="P9"/>
  <c r="P8"/>
  <c r="P7"/>
  <c r="P6"/>
  <c r="P5"/>
  <c r="P4"/>
  <c r="D43"/>
  <c r="F43"/>
  <c r="H13" i="3"/>
  <c r="H12"/>
  <c r="H11"/>
  <c r="H10"/>
  <c r="H9"/>
  <c r="H8"/>
  <c r="H7"/>
  <c r="H6"/>
  <c r="H5"/>
  <c r="H4"/>
  <c r="H3"/>
  <c r="H39" i="2" l="1"/>
  <c r="G43"/>
  <c r="T28"/>
  <c r="T20"/>
  <c r="T29"/>
  <c r="S25"/>
  <c r="S29" s="1"/>
  <c r="P29"/>
  <c r="G12"/>
  <c r="H12" s="1"/>
  <c r="I26" s="1"/>
  <c r="J26" s="1"/>
  <c r="T16"/>
  <c r="H35"/>
  <c r="H33"/>
  <c r="H43" s="1"/>
  <c r="J19"/>
  <c r="C43"/>
  <c r="J27"/>
  <c r="J25"/>
  <c r="J21"/>
  <c r="J28"/>
  <c r="J24"/>
  <c r="J22"/>
  <c r="J18"/>
  <c r="J18" i="4"/>
  <c r="J19"/>
  <c r="J20"/>
  <c r="J21"/>
  <c r="J22"/>
  <c r="J23"/>
  <c r="J24"/>
  <c r="J25"/>
  <c r="J26"/>
  <c r="J27"/>
  <c r="J28"/>
  <c r="H32"/>
  <c r="H43" s="1"/>
  <c r="Q15" i="2"/>
  <c r="U9"/>
  <c r="U15" s="1"/>
  <c r="Q29"/>
  <c r="D9"/>
  <c r="G9" s="1"/>
  <c r="H9" s="1"/>
  <c r="I23" s="1"/>
  <c r="J23" s="1"/>
</calcChain>
</file>

<file path=xl/sharedStrings.xml><?xml version="1.0" encoding="utf-8"?>
<sst xmlns="http://schemas.openxmlformats.org/spreadsheetml/2006/main" count="180" uniqueCount="40">
  <si>
    <t>Stock</t>
  </si>
  <si>
    <t>Producto</t>
  </si>
  <si>
    <t>Agua Chica</t>
  </si>
  <si>
    <t>Agua 600</t>
  </si>
  <si>
    <t>Agua Lt. y 1/2</t>
  </si>
  <si>
    <t>Agua Grande</t>
  </si>
  <si>
    <t>Agua Bidon</t>
  </si>
  <si>
    <t>Soda Sifon</t>
  </si>
  <si>
    <t>Soda Botella</t>
  </si>
  <si>
    <t>Gaseosa Sport</t>
  </si>
  <si>
    <t>Gaseosa Plena</t>
  </si>
  <si>
    <t>Saborizada Chica</t>
  </si>
  <si>
    <t>Saborizada Grande</t>
  </si>
  <si>
    <t>Día de demanda baja</t>
  </si>
  <si>
    <t>Utilidad</t>
  </si>
  <si>
    <t>Producir</t>
  </si>
  <si>
    <t>Producto/Línea</t>
  </si>
  <si>
    <t>Día de demanda alta</t>
  </si>
  <si>
    <t>Demanda</t>
  </si>
  <si>
    <t>Diferencia</t>
  </si>
  <si>
    <t>L1 A</t>
  </si>
  <si>
    <t>L2 A</t>
  </si>
  <si>
    <t>L3 A</t>
  </si>
  <si>
    <t>L1 G</t>
  </si>
  <si>
    <t>L2 G</t>
  </si>
  <si>
    <t>Total</t>
  </si>
  <si>
    <t>Horas ocupadas</t>
  </si>
  <si>
    <t>Faltan</t>
  </si>
  <si>
    <t>MAXIMO</t>
  </si>
  <si>
    <t>DEMANDA</t>
  </si>
  <si>
    <t>MAX PAL</t>
  </si>
  <si>
    <t>STOCK</t>
  </si>
  <si>
    <t>TOTAL</t>
  </si>
  <si>
    <t>DIFERENCIA</t>
  </si>
  <si>
    <t>L1</t>
  </si>
  <si>
    <t>L2</t>
  </si>
  <si>
    <t>L3</t>
  </si>
  <si>
    <t>L4</t>
  </si>
  <si>
    <t>L5</t>
  </si>
  <si>
    <t>LINEAS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</si>
</sst>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tabSelected="1" topLeftCell="C7" workbookViewId="0">
      <selection activeCell="Q15" sqref="Q15"/>
    </sheetView>
  </sheetViews>
  <sheetFormatPr baseColWidth="10" defaultRowHeight="15"/>
  <cols>
    <col min="2" max="2" width="17.5703125" bestFit="1" customWidth="1"/>
    <col min="3" max="3" width="8.140625" bestFit="1" customWidth="1"/>
    <col min="4" max="4" width="7" bestFit="1" customWidth="1"/>
    <col min="5" max="5" width="9.42578125" bestFit="1" customWidth="1"/>
    <col min="6" max="6" width="6" bestFit="1" customWidth="1"/>
    <col min="7" max="7" width="10.140625" bestFit="1" customWidth="1"/>
    <col min="8" max="9" width="8.42578125" bestFit="1" customWidth="1"/>
    <col min="10" max="10" width="17.5703125" bestFit="1" customWidth="1"/>
    <col min="11" max="11" width="6" bestFit="1" customWidth="1"/>
    <col min="12" max="12" width="5" bestFit="1" customWidth="1"/>
    <col min="13" max="13" width="4.5703125" bestFit="1" customWidth="1"/>
    <col min="14" max="14" width="5" bestFit="1" customWidth="1"/>
    <col min="15" max="15" width="7.140625" bestFit="1" customWidth="1"/>
    <col min="16" max="16" width="6.5703125" bestFit="1" customWidth="1"/>
    <col min="17" max="17" width="6.7109375" bestFit="1" customWidth="1"/>
    <col min="18" max="18" width="10.42578125" bestFit="1" customWidth="1"/>
    <col min="19" max="19" width="9.140625" bestFit="1" customWidth="1"/>
    <col min="20" max="21" width="12" bestFit="1" customWidth="1"/>
  </cols>
  <sheetData>
    <row r="2" spans="2:21">
      <c r="D2" s="3" t="s">
        <v>17</v>
      </c>
      <c r="E2" s="3"/>
      <c r="F2" s="3"/>
      <c r="G2" s="3"/>
      <c r="H2" s="3"/>
    </row>
    <row r="3" spans="2:21">
      <c r="B3" s="1" t="s">
        <v>1</v>
      </c>
      <c r="C3" s="1" t="s">
        <v>14</v>
      </c>
      <c r="D3" s="1" t="s">
        <v>0</v>
      </c>
      <c r="E3" s="1" t="s">
        <v>18</v>
      </c>
      <c r="F3" s="1"/>
      <c r="G3" s="1" t="s">
        <v>19</v>
      </c>
      <c r="H3" s="1" t="s">
        <v>15</v>
      </c>
      <c r="I3" s="2"/>
      <c r="J3" s="1" t="s">
        <v>16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  <c r="Q3" s="1" t="s">
        <v>31</v>
      </c>
      <c r="R3" s="1" t="s">
        <v>29</v>
      </c>
      <c r="S3" s="1" t="s">
        <v>28</v>
      </c>
      <c r="T3" s="1" t="s">
        <v>30</v>
      </c>
      <c r="U3" s="1" t="s">
        <v>33</v>
      </c>
    </row>
    <row r="4" spans="2:21">
      <c r="B4" t="s">
        <v>2</v>
      </c>
      <c r="C4">
        <v>0.6</v>
      </c>
      <c r="D4">
        <f>Q4*300*6</f>
        <v>72000</v>
      </c>
      <c r="E4">
        <f>R4*300*6</f>
        <v>36000</v>
      </c>
      <c r="G4">
        <f>D4-E4</f>
        <v>36000</v>
      </c>
      <c r="H4">
        <f>IF(G4&lt;0,-G4,0)</f>
        <v>0</v>
      </c>
      <c r="I4" s="1"/>
      <c r="J4" t="s">
        <v>2</v>
      </c>
      <c r="K4">
        <v>10000</v>
      </c>
      <c r="N4">
        <v>8000</v>
      </c>
      <c r="O4">
        <v>2000</v>
      </c>
      <c r="P4">
        <f>K4+L4+M4+N4+O4</f>
        <v>20000</v>
      </c>
      <c r="Q4">
        <v>40</v>
      </c>
      <c r="R4">
        <v>20</v>
      </c>
      <c r="S4">
        <v>480000</v>
      </c>
      <c r="T4">
        <v>266.66666670000001</v>
      </c>
      <c r="U4">
        <f>T4-Q4</f>
        <v>226.66666670000001</v>
      </c>
    </row>
    <row r="5" spans="2:21">
      <c r="B5" t="s">
        <v>3</v>
      </c>
      <c r="C5">
        <v>0.7</v>
      </c>
      <c r="D5">
        <f>Q5*144*12</f>
        <v>112320</v>
      </c>
      <c r="E5">
        <f>R5*144*12</f>
        <v>245376</v>
      </c>
      <c r="G5">
        <f t="shared" ref="G5:G14" si="0">D5-E5</f>
        <v>-133056</v>
      </c>
      <c r="H5">
        <f t="shared" ref="H5:H14" si="1">IF(G5&lt;0,-G5,0)</f>
        <v>133056</v>
      </c>
      <c r="J5" t="s">
        <v>3</v>
      </c>
      <c r="K5">
        <v>10000</v>
      </c>
      <c r="P5">
        <f t="shared" ref="P5:P14" si="2">K5+L5+M5+N5+O5</f>
        <v>10000</v>
      </c>
      <c r="Q5">
        <v>65</v>
      </c>
      <c r="R5">
        <v>142</v>
      </c>
      <c r="S5">
        <v>240000</v>
      </c>
      <c r="T5">
        <v>138.88888890000001</v>
      </c>
      <c r="U5">
        <f t="shared" ref="U5:U14" si="3">T5-Q5</f>
        <v>73.888888900000012</v>
      </c>
    </row>
    <row r="6" spans="2:21">
      <c r="B6" t="s">
        <v>4</v>
      </c>
      <c r="C6">
        <v>1</v>
      </c>
      <c r="D6">
        <f>Q6*100*6</f>
        <v>18000</v>
      </c>
      <c r="E6">
        <f>R6*100*6</f>
        <v>43800</v>
      </c>
      <c r="G6">
        <f t="shared" si="0"/>
        <v>-25800</v>
      </c>
      <c r="H6">
        <f t="shared" si="1"/>
        <v>25800</v>
      </c>
      <c r="J6" t="s">
        <v>4</v>
      </c>
      <c r="N6">
        <v>7500</v>
      </c>
      <c r="O6">
        <v>1500</v>
      </c>
      <c r="P6">
        <f t="shared" si="2"/>
        <v>9000</v>
      </c>
      <c r="Q6">
        <v>30</v>
      </c>
      <c r="R6">
        <v>73</v>
      </c>
      <c r="S6">
        <v>216000</v>
      </c>
      <c r="T6">
        <v>360</v>
      </c>
      <c r="U6">
        <f t="shared" si="3"/>
        <v>330</v>
      </c>
    </row>
    <row r="7" spans="2:21">
      <c r="B7" t="s">
        <v>5</v>
      </c>
      <c r="C7">
        <v>1.5</v>
      </c>
      <c r="D7">
        <f>Q7*80*6</f>
        <v>120000</v>
      </c>
      <c r="E7">
        <f>R7*80*6</f>
        <v>95520</v>
      </c>
      <c r="G7">
        <f t="shared" si="0"/>
        <v>24480</v>
      </c>
      <c r="H7">
        <f t="shared" si="1"/>
        <v>0</v>
      </c>
      <c r="J7" t="s">
        <v>5</v>
      </c>
      <c r="K7">
        <v>9600</v>
      </c>
      <c r="P7">
        <f t="shared" si="2"/>
        <v>9600</v>
      </c>
      <c r="Q7">
        <v>250</v>
      </c>
      <c r="R7">
        <v>199</v>
      </c>
      <c r="S7">
        <v>230400</v>
      </c>
      <c r="T7">
        <v>480</v>
      </c>
      <c r="U7">
        <f t="shared" si="3"/>
        <v>230</v>
      </c>
    </row>
    <row r="8" spans="2:21">
      <c r="B8" t="s">
        <v>6</v>
      </c>
      <c r="C8">
        <v>3</v>
      </c>
      <c r="D8">
        <f>Q8*168</f>
        <v>6496</v>
      </c>
      <c r="E8">
        <f>R8*168</f>
        <v>1848</v>
      </c>
      <c r="G8">
        <f t="shared" si="0"/>
        <v>4648</v>
      </c>
      <c r="H8">
        <f t="shared" si="1"/>
        <v>0</v>
      </c>
      <c r="J8" t="s">
        <v>6</v>
      </c>
      <c r="M8">
        <v>580</v>
      </c>
      <c r="P8">
        <f t="shared" si="2"/>
        <v>580</v>
      </c>
      <c r="Q8">
        <f>(580*24)/60/6</f>
        <v>38.666666666666664</v>
      </c>
      <c r="R8">
        <v>11</v>
      </c>
      <c r="S8">
        <v>13920</v>
      </c>
      <c r="T8">
        <v>82.857142859999996</v>
      </c>
      <c r="U8">
        <f t="shared" si="3"/>
        <v>44.190476193333332</v>
      </c>
    </row>
    <row r="9" spans="2:21">
      <c r="B9" t="s">
        <v>7</v>
      </c>
      <c r="C9">
        <v>1.2</v>
      </c>
      <c r="D9">
        <f>Q9*60*6</f>
        <v>64800</v>
      </c>
      <c r="E9">
        <f>R9*60*6</f>
        <v>51840</v>
      </c>
      <c r="G9">
        <f t="shared" si="0"/>
        <v>12960</v>
      </c>
      <c r="H9">
        <f t="shared" si="1"/>
        <v>0</v>
      </c>
      <c r="J9" t="s">
        <v>7</v>
      </c>
      <c r="L9">
        <v>2700</v>
      </c>
      <c r="P9">
        <f t="shared" si="2"/>
        <v>2700</v>
      </c>
      <c r="Q9">
        <f>(2700*24)/60/6</f>
        <v>180</v>
      </c>
      <c r="R9">
        <v>144</v>
      </c>
      <c r="S9">
        <v>64800</v>
      </c>
      <c r="T9">
        <v>180</v>
      </c>
      <c r="U9">
        <f t="shared" si="3"/>
        <v>0</v>
      </c>
    </row>
    <row r="10" spans="2:21">
      <c r="B10" t="s">
        <v>8</v>
      </c>
      <c r="C10">
        <v>1.4</v>
      </c>
      <c r="D10">
        <f>Q10*80*6</f>
        <v>17280</v>
      </c>
      <c r="E10">
        <f>R10*80*6</f>
        <v>4800</v>
      </c>
      <c r="G10">
        <f t="shared" si="0"/>
        <v>12480</v>
      </c>
      <c r="H10">
        <f t="shared" si="1"/>
        <v>0</v>
      </c>
      <c r="J10" t="s">
        <v>8</v>
      </c>
      <c r="N10">
        <v>7500</v>
      </c>
      <c r="P10">
        <f t="shared" si="2"/>
        <v>7500</v>
      </c>
      <c r="Q10">
        <v>36</v>
      </c>
      <c r="R10">
        <v>10</v>
      </c>
      <c r="S10">
        <v>180000</v>
      </c>
      <c r="T10">
        <v>375</v>
      </c>
      <c r="U10">
        <f t="shared" si="3"/>
        <v>339</v>
      </c>
    </row>
    <row r="11" spans="2:21">
      <c r="B11" t="s">
        <v>9</v>
      </c>
      <c r="C11">
        <v>2.4</v>
      </c>
      <c r="D11">
        <f>Q11*80*6</f>
        <v>19200</v>
      </c>
      <c r="E11">
        <f>R11*80*6</f>
        <v>67200</v>
      </c>
      <c r="G11">
        <f t="shared" si="0"/>
        <v>-48000</v>
      </c>
      <c r="H11">
        <f t="shared" si="1"/>
        <v>48000</v>
      </c>
      <c r="J11" t="s">
        <v>9</v>
      </c>
      <c r="N11">
        <v>8000</v>
      </c>
      <c r="P11">
        <f t="shared" si="2"/>
        <v>8000</v>
      </c>
      <c r="Q11">
        <v>40</v>
      </c>
      <c r="R11">
        <v>140</v>
      </c>
      <c r="S11">
        <v>180000</v>
      </c>
      <c r="T11">
        <v>375</v>
      </c>
      <c r="U11">
        <f t="shared" si="3"/>
        <v>335</v>
      </c>
    </row>
    <row r="12" spans="2:21">
      <c r="B12" t="s">
        <v>10</v>
      </c>
      <c r="C12">
        <v>1</v>
      </c>
      <c r="D12">
        <f>Q12*300*6</f>
        <v>30600</v>
      </c>
      <c r="E12">
        <f>R12*300*6</f>
        <v>111600</v>
      </c>
      <c r="G12">
        <f t="shared" si="0"/>
        <v>-81000</v>
      </c>
      <c r="H12">
        <f t="shared" si="1"/>
        <v>81000</v>
      </c>
      <c r="J12" t="s">
        <v>10</v>
      </c>
      <c r="N12">
        <v>7500</v>
      </c>
      <c r="O12">
        <v>1500</v>
      </c>
      <c r="P12">
        <f t="shared" si="2"/>
        <v>9000</v>
      </c>
      <c r="Q12">
        <v>17</v>
      </c>
      <c r="R12">
        <v>62</v>
      </c>
      <c r="S12">
        <v>240000</v>
      </c>
      <c r="T12">
        <v>133.33333329999999</v>
      </c>
      <c r="U12">
        <f t="shared" si="3"/>
        <v>116.33333329999999</v>
      </c>
    </row>
    <row r="13" spans="2:21">
      <c r="B13" t="s">
        <v>11</v>
      </c>
      <c r="C13">
        <v>0.9</v>
      </c>
      <c r="D13">
        <f>Q13*300*6</f>
        <v>45000</v>
      </c>
      <c r="E13">
        <f>R13*300*6</f>
        <v>88200</v>
      </c>
      <c r="G13">
        <f t="shared" si="0"/>
        <v>-43200</v>
      </c>
      <c r="H13">
        <f t="shared" si="1"/>
        <v>43200</v>
      </c>
      <c r="J13" t="s">
        <v>11</v>
      </c>
      <c r="N13">
        <v>7500</v>
      </c>
      <c r="P13">
        <f t="shared" si="2"/>
        <v>7500</v>
      </c>
      <c r="Q13">
        <v>25</v>
      </c>
      <c r="R13">
        <v>49</v>
      </c>
      <c r="S13">
        <v>228000</v>
      </c>
      <c r="T13">
        <v>126.66666669999999</v>
      </c>
      <c r="U13">
        <f t="shared" si="3"/>
        <v>101.66666669999999</v>
      </c>
    </row>
    <row r="14" spans="2:21">
      <c r="B14" t="s">
        <v>12</v>
      </c>
      <c r="C14">
        <v>0.85</v>
      </c>
      <c r="D14">
        <f>Q14*100*6</f>
        <v>18000</v>
      </c>
      <c r="E14">
        <f>R14*100*6</f>
        <v>30000</v>
      </c>
      <c r="G14">
        <f t="shared" si="0"/>
        <v>-12000</v>
      </c>
      <c r="H14">
        <f t="shared" si="1"/>
        <v>12000</v>
      </c>
      <c r="J14" t="s">
        <v>12</v>
      </c>
      <c r="N14">
        <v>8000</v>
      </c>
      <c r="O14">
        <v>1500</v>
      </c>
      <c r="P14">
        <f t="shared" si="2"/>
        <v>9500</v>
      </c>
      <c r="Q14">
        <v>30</v>
      </c>
      <c r="R14">
        <v>50</v>
      </c>
      <c r="S14">
        <v>216000</v>
      </c>
      <c r="T14">
        <v>360</v>
      </c>
      <c r="U14">
        <f t="shared" si="3"/>
        <v>330</v>
      </c>
    </row>
    <row r="15" spans="2:21">
      <c r="Q15">
        <f>SUM(Q4:Q14)</f>
        <v>751.66666666666674</v>
      </c>
      <c r="R15">
        <f>SUM(R4:R14)</f>
        <v>900</v>
      </c>
      <c r="T15">
        <f>SUM(T4:T14)</f>
        <v>2878.4126984599998</v>
      </c>
      <c r="U15">
        <f>SUM(U4:U14)</f>
        <v>2126.7460317933333</v>
      </c>
    </row>
    <row r="16" spans="2:21">
      <c r="T16">
        <f>T15-R15</f>
        <v>1978.4126984599998</v>
      </c>
    </row>
    <row r="17" spans="2:20">
      <c r="B17" s="1" t="s">
        <v>16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15</v>
      </c>
      <c r="J17" s="1" t="s">
        <v>27</v>
      </c>
      <c r="O17" s="1" t="s">
        <v>39</v>
      </c>
      <c r="P17" s="1" t="s">
        <v>34</v>
      </c>
      <c r="Q17" s="1" t="s">
        <v>35</v>
      </c>
      <c r="R17" s="1" t="s">
        <v>36</v>
      </c>
      <c r="S17" s="1" t="s">
        <v>37</v>
      </c>
      <c r="T17" s="1" t="s">
        <v>38</v>
      </c>
    </row>
    <row r="18" spans="2:20">
      <c r="B18" t="s">
        <v>2</v>
      </c>
      <c r="H18">
        <f>SUM(C18:G18)</f>
        <v>0</v>
      </c>
      <c r="I18">
        <f>H4</f>
        <v>0</v>
      </c>
      <c r="J18">
        <f>ABS(H18-I18)</f>
        <v>0</v>
      </c>
      <c r="P18">
        <v>0</v>
      </c>
      <c r="Q18">
        <v>0</v>
      </c>
      <c r="R18">
        <v>0</v>
      </c>
      <c r="S18">
        <f>D4/N4</f>
        <v>9</v>
      </c>
      <c r="T18">
        <v>0</v>
      </c>
    </row>
    <row r="19" spans="2:20">
      <c r="B19" t="s">
        <v>3</v>
      </c>
      <c r="C19">
        <v>134800</v>
      </c>
      <c r="H19">
        <f t="shared" ref="H19:H28" si="4">SUM(C19:G19)</f>
        <v>134800</v>
      </c>
      <c r="I19">
        <f t="shared" ref="I19:I28" si="5">H5</f>
        <v>133056</v>
      </c>
      <c r="J19">
        <f t="shared" ref="J19:J28" si="6">ABS(H19-I19)</f>
        <v>1744</v>
      </c>
      <c r="P19">
        <f>D5/K5</f>
        <v>11.231999999999999</v>
      </c>
      <c r="Q19">
        <v>0</v>
      </c>
      <c r="R19">
        <v>0</v>
      </c>
      <c r="S19">
        <v>0</v>
      </c>
      <c r="T19">
        <v>0</v>
      </c>
    </row>
    <row r="20" spans="2:20">
      <c r="B20" t="s">
        <v>4</v>
      </c>
      <c r="H20">
        <f t="shared" si="4"/>
        <v>0</v>
      </c>
      <c r="I20">
        <f t="shared" si="5"/>
        <v>25800</v>
      </c>
      <c r="J20">
        <f t="shared" si="6"/>
        <v>25800</v>
      </c>
      <c r="P20">
        <v>0</v>
      </c>
      <c r="Q20">
        <v>0</v>
      </c>
      <c r="R20">
        <v>0</v>
      </c>
      <c r="S20">
        <v>0</v>
      </c>
      <c r="T20">
        <f t="shared" ref="T19:T28" si="7">D6/O6</f>
        <v>12</v>
      </c>
    </row>
    <row r="21" spans="2:20">
      <c r="B21" t="s">
        <v>5</v>
      </c>
      <c r="C21">
        <v>24192</v>
      </c>
      <c r="H21">
        <f t="shared" si="4"/>
        <v>24192</v>
      </c>
      <c r="I21">
        <f t="shared" si="5"/>
        <v>0</v>
      </c>
      <c r="J21">
        <f t="shared" si="6"/>
        <v>24192</v>
      </c>
      <c r="P21">
        <f t="shared" ref="P21" si="8">D7/K7</f>
        <v>12.5</v>
      </c>
      <c r="Q21">
        <v>0</v>
      </c>
      <c r="R21">
        <v>0</v>
      </c>
      <c r="S21">
        <v>0</v>
      </c>
      <c r="T21">
        <v>0</v>
      </c>
    </row>
    <row r="22" spans="2:20">
      <c r="B22" t="s">
        <v>6</v>
      </c>
      <c r="H22">
        <f t="shared" si="4"/>
        <v>0</v>
      </c>
      <c r="I22">
        <f t="shared" si="5"/>
        <v>0</v>
      </c>
      <c r="J22">
        <f t="shared" si="6"/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2:20">
      <c r="B23" t="s">
        <v>7</v>
      </c>
      <c r="D23">
        <v>24840</v>
      </c>
      <c r="H23">
        <f t="shared" si="4"/>
        <v>24840</v>
      </c>
      <c r="I23">
        <f t="shared" si="5"/>
        <v>0</v>
      </c>
      <c r="J23">
        <f t="shared" si="6"/>
        <v>24840</v>
      </c>
      <c r="P23">
        <v>0</v>
      </c>
      <c r="Q23">
        <v>24</v>
      </c>
      <c r="R23">
        <v>24</v>
      </c>
      <c r="S23">
        <v>0</v>
      </c>
      <c r="T23">
        <v>0</v>
      </c>
    </row>
    <row r="24" spans="2:20">
      <c r="B24" t="s">
        <v>8</v>
      </c>
      <c r="F24">
        <v>2400</v>
      </c>
      <c r="H24">
        <f t="shared" si="4"/>
        <v>2400</v>
      </c>
      <c r="I24">
        <f t="shared" si="5"/>
        <v>0</v>
      </c>
      <c r="J24">
        <f t="shared" si="6"/>
        <v>2400</v>
      </c>
      <c r="P24">
        <v>0</v>
      </c>
      <c r="Q24">
        <v>0</v>
      </c>
      <c r="R24">
        <v>0</v>
      </c>
      <c r="S24">
        <f t="shared" ref="S19:S28" si="9">D10/N10</f>
        <v>2.3039999999999998</v>
      </c>
      <c r="T24">
        <v>0</v>
      </c>
    </row>
    <row r="25" spans="2:20">
      <c r="B25" t="s">
        <v>9</v>
      </c>
      <c r="F25">
        <v>11640</v>
      </c>
      <c r="H25">
        <f t="shared" si="4"/>
        <v>11640</v>
      </c>
      <c r="I25">
        <f t="shared" si="5"/>
        <v>48000</v>
      </c>
      <c r="J25">
        <f t="shared" si="6"/>
        <v>36360</v>
      </c>
      <c r="P25">
        <v>0</v>
      </c>
      <c r="Q25">
        <v>0</v>
      </c>
      <c r="R25">
        <v>0</v>
      </c>
      <c r="S25">
        <f t="shared" si="9"/>
        <v>2.4</v>
      </c>
      <c r="T25">
        <v>0</v>
      </c>
    </row>
    <row r="26" spans="2:20">
      <c r="B26" t="s">
        <v>10</v>
      </c>
      <c r="H26">
        <f t="shared" si="4"/>
        <v>0</v>
      </c>
      <c r="I26">
        <f t="shared" si="5"/>
        <v>81000</v>
      </c>
      <c r="J26">
        <f t="shared" si="6"/>
        <v>81000</v>
      </c>
      <c r="P26">
        <v>0</v>
      </c>
      <c r="Q26">
        <v>0</v>
      </c>
      <c r="R26">
        <v>0</v>
      </c>
      <c r="S26">
        <f t="shared" si="9"/>
        <v>4.08</v>
      </c>
      <c r="T26">
        <v>0</v>
      </c>
    </row>
    <row r="27" spans="2:20">
      <c r="B27" t="s">
        <v>11</v>
      </c>
      <c r="F27">
        <v>7200</v>
      </c>
      <c r="H27">
        <f t="shared" si="4"/>
        <v>7200</v>
      </c>
      <c r="I27">
        <f t="shared" si="5"/>
        <v>43200</v>
      </c>
      <c r="J27">
        <f t="shared" si="6"/>
        <v>36000</v>
      </c>
      <c r="P27">
        <v>0</v>
      </c>
      <c r="Q27">
        <v>0</v>
      </c>
      <c r="R27">
        <v>0</v>
      </c>
      <c r="S27">
        <f t="shared" si="9"/>
        <v>6</v>
      </c>
      <c r="T27">
        <v>0</v>
      </c>
    </row>
    <row r="28" spans="2:20">
      <c r="B28" t="s">
        <v>12</v>
      </c>
      <c r="F28">
        <v>5400</v>
      </c>
      <c r="H28">
        <f t="shared" si="4"/>
        <v>5400</v>
      </c>
      <c r="I28">
        <f t="shared" si="5"/>
        <v>12000</v>
      </c>
      <c r="J28">
        <f t="shared" si="6"/>
        <v>6600</v>
      </c>
      <c r="P28">
        <v>0</v>
      </c>
      <c r="Q28">
        <v>0</v>
      </c>
      <c r="R28">
        <v>0</v>
      </c>
      <c r="S28">
        <v>0</v>
      </c>
      <c r="T28">
        <f>D14/O14</f>
        <v>12</v>
      </c>
    </row>
    <row r="29" spans="2:20">
      <c r="B29" s="1"/>
      <c r="O29" s="1" t="s">
        <v>32</v>
      </c>
      <c r="P29">
        <f>SUM(P18:P28)</f>
        <v>23.731999999999999</v>
      </c>
      <c r="Q29">
        <f>SUM(Q18:Q28)</f>
        <v>24</v>
      </c>
      <c r="R29">
        <f t="shared" ref="R29:T29" si="10">SUM(R18:R28)</f>
        <v>24</v>
      </c>
      <c r="S29">
        <f t="shared" si="10"/>
        <v>23.783999999999999</v>
      </c>
      <c r="T29">
        <f t="shared" si="10"/>
        <v>24</v>
      </c>
    </row>
    <row r="31" spans="2:20">
      <c r="B31" s="1" t="s">
        <v>16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24</v>
      </c>
      <c r="H31" s="1" t="s">
        <v>25</v>
      </c>
    </row>
    <row r="32" spans="2:20">
      <c r="B32" t="s">
        <v>2</v>
      </c>
      <c r="C32">
        <f>IF(AND(K4&gt;0,C18&gt;0),C18/K4 + 4,)</f>
        <v>0</v>
      </c>
      <c r="D32">
        <f t="shared" ref="D32:G32" si="11">IF(AND(L4&gt;0,D18&gt;0),D18/L4 + 4,)</f>
        <v>0</v>
      </c>
      <c r="E32">
        <f t="shared" si="11"/>
        <v>0</v>
      </c>
      <c r="F32">
        <f t="shared" si="11"/>
        <v>0</v>
      </c>
      <c r="G32">
        <f t="shared" si="11"/>
        <v>0</v>
      </c>
      <c r="H32">
        <f>SUM(C32:G32)</f>
        <v>0</v>
      </c>
    </row>
    <row r="33" spans="2:8">
      <c r="B33" t="s">
        <v>3</v>
      </c>
      <c r="C33">
        <f>IF(AND(K5&gt;0,C19&gt;0),C19/K5 + 4,)</f>
        <v>17.48</v>
      </c>
      <c r="D33">
        <f t="shared" ref="D33:D34" si="12">IF(AND(L5&gt;0,D19&gt;0),D19/L5 + 4,)</f>
        <v>0</v>
      </c>
      <c r="E33">
        <f t="shared" ref="E33:E34" si="13">IF(AND(M5&gt;0,E19&gt;0),E19/M5 + 4,)</f>
        <v>0</v>
      </c>
      <c r="F33">
        <f t="shared" ref="F33:F34" si="14">IF(AND(N5&gt;0,F19&gt;0),F19/N5 + 4,)</f>
        <v>0</v>
      </c>
      <c r="G33">
        <f t="shared" ref="G33:G34" si="15">IF(AND(O5&gt;0,G19&gt;0),G19/O5 + 4,)</f>
        <v>0</v>
      </c>
      <c r="H33">
        <f t="shared" ref="H33:H42" si="16">SUM(C33:G33)</f>
        <v>17.48</v>
      </c>
    </row>
    <row r="34" spans="2:8">
      <c r="B34" t="s">
        <v>4</v>
      </c>
      <c r="C34">
        <f>IF(AND(K6&gt;0,C20&gt;0),C20/K6 + 4,)</f>
        <v>0</v>
      </c>
      <c r="D34">
        <f t="shared" si="12"/>
        <v>0</v>
      </c>
      <c r="E34">
        <f t="shared" si="13"/>
        <v>0</v>
      </c>
      <c r="F34">
        <f t="shared" si="14"/>
        <v>0</v>
      </c>
      <c r="G34">
        <f t="shared" si="15"/>
        <v>0</v>
      </c>
      <c r="H34">
        <f t="shared" si="16"/>
        <v>0</v>
      </c>
    </row>
    <row r="35" spans="2:8">
      <c r="B35" t="s">
        <v>5</v>
      </c>
      <c r="C35">
        <f>IF(AND(K7&gt;0,C21&gt;0),C21/K7 + 4,)</f>
        <v>6.52</v>
      </c>
      <c r="D35">
        <f t="shared" ref="D35:D38" si="17">IF(AND(L7&gt;0,D21&gt;0),D21/L7 + 4,)</f>
        <v>0</v>
      </c>
      <c r="E35">
        <f t="shared" ref="E35:E38" si="18">IF(AND(M7&gt;0,E21&gt;0),E21/M7 + 4,)</f>
        <v>0</v>
      </c>
      <c r="F35">
        <f t="shared" ref="F35:F38" si="19">IF(AND(N7&gt;0,F21&gt;0),F21/N7 + 4,)</f>
        <v>0</v>
      </c>
      <c r="G35">
        <f t="shared" ref="G35:G38" si="20">IF(AND(O7&gt;0,G21&gt;0),G21/O7 + 4,)</f>
        <v>0</v>
      </c>
      <c r="H35">
        <f t="shared" si="16"/>
        <v>6.52</v>
      </c>
    </row>
    <row r="36" spans="2:8">
      <c r="B36" t="s">
        <v>6</v>
      </c>
      <c r="C36">
        <f t="shared" ref="C36:C42" si="21">IF(AND(K8&gt;0,C22&gt;0),C22/K8 + 4,)</f>
        <v>0</v>
      </c>
      <c r="D36">
        <f t="shared" si="17"/>
        <v>0</v>
      </c>
      <c r="E36">
        <f t="shared" si="18"/>
        <v>0</v>
      </c>
      <c r="F36">
        <f t="shared" si="19"/>
        <v>0</v>
      </c>
      <c r="G36">
        <f t="shared" si="20"/>
        <v>0</v>
      </c>
      <c r="H36">
        <f t="shared" si="16"/>
        <v>0</v>
      </c>
    </row>
    <row r="37" spans="2:8">
      <c r="B37" t="s">
        <v>7</v>
      </c>
      <c r="C37">
        <f t="shared" si="21"/>
        <v>0</v>
      </c>
      <c r="D37">
        <f t="shared" si="17"/>
        <v>13.2</v>
      </c>
      <c r="E37">
        <f t="shared" si="18"/>
        <v>0</v>
      </c>
      <c r="F37">
        <f t="shared" si="19"/>
        <v>0</v>
      </c>
      <c r="G37">
        <f t="shared" si="20"/>
        <v>0</v>
      </c>
      <c r="H37">
        <f t="shared" si="16"/>
        <v>13.2</v>
      </c>
    </row>
    <row r="38" spans="2:8">
      <c r="B38" t="s">
        <v>8</v>
      </c>
      <c r="C38">
        <f t="shared" si="21"/>
        <v>0</v>
      </c>
      <c r="D38">
        <f t="shared" si="17"/>
        <v>0</v>
      </c>
      <c r="E38">
        <f t="shared" si="18"/>
        <v>0</v>
      </c>
      <c r="F38">
        <f t="shared" si="19"/>
        <v>4.32</v>
      </c>
      <c r="G38">
        <f t="shared" si="20"/>
        <v>0</v>
      </c>
      <c r="H38">
        <f t="shared" si="16"/>
        <v>4.32</v>
      </c>
    </row>
    <row r="39" spans="2:8">
      <c r="B39" t="s">
        <v>9</v>
      </c>
      <c r="C39">
        <f t="shared" si="21"/>
        <v>0</v>
      </c>
      <c r="D39">
        <f t="shared" ref="D39:D42" si="22">IF(AND(L11&gt;0,D25&gt;0),D25/L11 + 4,)</f>
        <v>0</v>
      </c>
      <c r="E39">
        <f t="shared" ref="E39:E42" si="23">IF(AND(M11&gt;0,E25&gt;0),E25/M11 + 4,)</f>
        <v>0</v>
      </c>
      <c r="F39">
        <f t="shared" ref="F39:F42" si="24">IF(AND(N11&gt;0,F25&gt;0),F25/N11 + 4,)</f>
        <v>5.4550000000000001</v>
      </c>
      <c r="G39">
        <f t="shared" ref="G39:G42" si="25">IF(AND(O11&gt;0,G25&gt;0),G25/O11 + 4,)</f>
        <v>0</v>
      </c>
      <c r="H39">
        <f t="shared" si="16"/>
        <v>5.4550000000000001</v>
      </c>
    </row>
    <row r="40" spans="2:8">
      <c r="B40" t="s">
        <v>10</v>
      </c>
      <c r="C40">
        <f t="shared" si="21"/>
        <v>0</v>
      </c>
      <c r="D40">
        <f t="shared" si="22"/>
        <v>0</v>
      </c>
      <c r="E40">
        <f t="shared" si="23"/>
        <v>0</v>
      </c>
      <c r="F40">
        <f t="shared" si="24"/>
        <v>0</v>
      </c>
      <c r="G40">
        <f t="shared" si="25"/>
        <v>0</v>
      </c>
      <c r="H40">
        <f t="shared" si="16"/>
        <v>0</v>
      </c>
    </row>
    <row r="41" spans="2:8">
      <c r="B41" t="s">
        <v>11</v>
      </c>
      <c r="C41">
        <f t="shared" si="21"/>
        <v>0</v>
      </c>
      <c r="D41">
        <f t="shared" si="22"/>
        <v>0</v>
      </c>
      <c r="E41">
        <f t="shared" si="23"/>
        <v>0</v>
      </c>
      <c r="F41">
        <f t="shared" si="24"/>
        <v>4.96</v>
      </c>
      <c r="G41">
        <f t="shared" si="25"/>
        <v>0</v>
      </c>
      <c r="H41">
        <f t="shared" si="16"/>
        <v>4.96</v>
      </c>
    </row>
    <row r="42" spans="2:8">
      <c r="B42" t="s">
        <v>12</v>
      </c>
      <c r="C42">
        <f t="shared" si="21"/>
        <v>0</v>
      </c>
      <c r="D42">
        <f t="shared" si="22"/>
        <v>0</v>
      </c>
      <c r="E42">
        <f t="shared" si="23"/>
        <v>0</v>
      </c>
      <c r="F42">
        <f t="shared" si="24"/>
        <v>4.6749999999999998</v>
      </c>
      <c r="G42">
        <f t="shared" si="25"/>
        <v>0</v>
      </c>
      <c r="H42">
        <f t="shared" si="16"/>
        <v>4.6749999999999998</v>
      </c>
    </row>
    <row r="43" spans="2:8">
      <c r="B43" s="1" t="s">
        <v>26</v>
      </c>
      <c r="C43">
        <f>SUM(C32:C42)</f>
        <v>24</v>
      </c>
      <c r="D43">
        <f t="shared" ref="D43:G43" si="26">SUM(D32:D42)</f>
        <v>13.2</v>
      </c>
      <c r="E43">
        <f t="shared" si="26"/>
        <v>0</v>
      </c>
      <c r="F43">
        <f t="shared" si="26"/>
        <v>19.41</v>
      </c>
      <c r="G43">
        <f t="shared" si="26"/>
        <v>0</v>
      </c>
      <c r="H43">
        <f>SUM(H32:H42)</f>
        <v>56.61</v>
      </c>
    </row>
  </sheetData>
  <mergeCells count="1">
    <mergeCell ref="D2:H2"/>
  </mergeCells>
  <conditionalFormatting sqref="G4:G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P43"/>
  <sheetViews>
    <sheetView topLeftCell="A25" workbookViewId="0">
      <selection activeCell="G27" sqref="G27"/>
    </sheetView>
  </sheetViews>
  <sheetFormatPr baseColWidth="10" defaultRowHeight="15"/>
  <cols>
    <col min="2" max="2" width="17.5703125" bestFit="1" customWidth="1"/>
    <col min="3" max="3" width="8.140625" bestFit="1" customWidth="1"/>
    <col min="4" max="4" width="7" bestFit="1" customWidth="1"/>
    <col min="5" max="5" width="9.42578125" bestFit="1" customWidth="1"/>
    <col min="6" max="6" width="6" bestFit="1" customWidth="1"/>
    <col min="7" max="7" width="10.140625" bestFit="1" customWidth="1"/>
    <col min="8" max="8" width="8.42578125" bestFit="1" customWidth="1"/>
    <col min="10" max="10" width="17.5703125" bestFit="1" customWidth="1"/>
    <col min="11" max="11" width="6" bestFit="1" customWidth="1"/>
    <col min="12" max="12" width="5" bestFit="1" customWidth="1"/>
    <col min="13" max="13" width="4.5703125" bestFit="1" customWidth="1"/>
    <col min="14" max="15" width="5" bestFit="1" customWidth="1"/>
    <col min="16" max="16" width="6" bestFit="1" customWidth="1"/>
  </cols>
  <sheetData>
    <row r="2" spans="2:16">
      <c r="D2" s="4" t="s">
        <v>13</v>
      </c>
      <c r="E2" s="4"/>
      <c r="F2" s="4"/>
      <c r="G2" s="4"/>
      <c r="H2" s="4"/>
    </row>
    <row r="3" spans="2:16">
      <c r="B3" s="1" t="s">
        <v>1</v>
      </c>
      <c r="C3" s="1" t="s">
        <v>14</v>
      </c>
      <c r="D3" s="1" t="s">
        <v>0</v>
      </c>
      <c r="E3" s="1" t="s">
        <v>18</v>
      </c>
      <c r="F3" s="1"/>
      <c r="G3" s="1" t="s">
        <v>19</v>
      </c>
      <c r="H3" s="1" t="s">
        <v>15</v>
      </c>
      <c r="I3" s="2"/>
      <c r="J3" s="1" t="s">
        <v>16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</row>
    <row r="4" spans="2:16">
      <c r="B4" t="s">
        <v>2</v>
      </c>
      <c r="C4">
        <v>0.6</v>
      </c>
      <c r="D4">
        <v>9000</v>
      </c>
      <c r="E4">
        <v>12800</v>
      </c>
      <c r="G4">
        <f>D4-E4</f>
        <v>-3800</v>
      </c>
      <c r="H4">
        <f>IF(G4&lt;0,-G4,0)</f>
        <v>3800</v>
      </c>
      <c r="I4" s="1"/>
      <c r="J4" t="s">
        <v>2</v>
      </c>
      <c r="K4">
        <v>10000</v>
      </c>
      <c r="N4">
        <v>8000</v>
      </c>
      <c r="O4">
        <v>2000</v>
      </c>
      <c r="P4">
        <f>K4+L4+M4+N4+O4</f>
        <v>20000</v>
      </c>
    </row>
    <row r="5" spans="2:16">
      <c r="B5" t="s">
        <v>3</v>
      </c>
      <c r="C5">
        <v>0.7</v>
      </c>
      <c r="D5">
        <v>248832</v>
      </c>
      <c r="E5">
        <v>17280</v>
      </c>
      <c r="G5">
        <f t="shared" ref="G5:G14" si="0">D5-E5</f>
        <v>231552</v>
      </c>
      <c r="H5">
        <f t="shared" ref="H5:H14" si="1">IF(G5&lt;0,-G5,0)</f>
        <v>0</v>
      </c>
      <c r="J5" t="s">
        <v>3</v>
      </c>
      <c r="K5">
        <v>10000</v>
      </c>
      <c r="P5">
        <f t="shared" ref="P5:P14" si="2">K5+L5+M5+N5+O5</f>
        <v>10000</v>
      </c>
    </row>
    <row r="6" spans="2:16">
      <c r="B6" t="s">
        <v>4</v>
      </c>
      <c r="C6">
        <v>1</v>
      </c>
      <c r="D6">
        <v>11400</v>
      </c>
      <c r="E6">
        <v>14000</v>
      </c>
      <c r="G6">
        <f t="shared" si="0"/>
        <v>-2600</v>
      </c>
      <c r="H6">
        <f t="shared" si="1"/>
        <v>2600</v>
      </c>
      <c r="J6" t="s">
        <v>4</v>
      </c>
      <c r="N6">
        <v>7500</v>
      </c>
      <c r="O6">
        <v>1500</v>
      </c>
      <c r="P6">
        <f t="shared" si="2"/>
        <v>9000</v>
      </c>
    </row>
    <row r="7" spans="2:16">
      <c r="B7" t="s">
        <v>5</v>
      </c>
      <c r="C7">
        <v>1.5</v>
      </c>
      <c r="D7">
        <v>127100</v>
      </c>
      <c r="E7">
        <v>9600</v>
      </c>
      <c r="G7">
        <f t="shared" si="0"/>
        <v>117500</v>
      </c>
      <c r="H7">
        <f t="shared" si="1"/>
        <v>0</v>
      </c>
      <c r="J7" t="s">
        <v>5</v>
      </c>
      <c r="K7">
        <v>9600</v>
      </c>
      <c r="P7">
        <f t="shared" si="2"/>
        <v>9600</v>
      </c>
    </row>
    <row r="8" spans="2:16">
      <c r="B8" t="s">
        <v>6</v>
      </c>
      <c r="C8">
        <v>3</v>
      </c>
      <c r="D8">
        <v>96000</v>
      </c>
      <c r="E8">
        <v>0</v>
      </c>
      <c r="G8">
        <f t="shared" si="0"/>
        <v>96000</v>
      </c>
      <c r="H8">
        <f t="shared" si="1"/>
        <v>0</v>
      </c>
      <c r="J8" t="s">
        <v>6</v>
      </c>
      <c r="M8">
        <v>580</v>
      </c>
      <c r="P8">
        <f t="shared" si="2"/>
        <v>580</v>
      </c>
    </row>
    <row r="9" spans="2:16">
      <c r="B9" t="s">
        <v>7</v>
      </c>
      <c r="C9">
        <v>1.2</v>
      </c>
      <c r="D9">
        <v>36000</v>
      </c>
      <c r="E9">
        <v>43200</v>
      </c>
      <c r="G9">
        <f t="shared" si="0"/>
        <v>-7200</v>
      </c>
      <c r="H9">
        <f t="shared" si="1"/>
        <v>7200</v>
      </c>
      <c r="J9" t="s">
        <v>7</v>
      </c>
      <c r="L9">
        <v>2700</v>
      </c>
      <c r="P9">
        <f t="shared" si="2"/>
        <v>2700</v>
      </c>
    </row>
    <row r="10" spans="2:16">
      <c r="B10" t="s">
        <v>8</v>
      </c>
      <c r="C10">
        <v>1.4</v>
      </c>
      <c r="D10">
        <v>25920</v>
      </c>
      <c r="E10">
        <v>0</v>
      </c>
      <c r="G10">
        <f t="shared" si="0"/>
        <v>25920</v>
      </c>
      <c r="H10">
        <f t="shared" si="1"/>
        <v>0</v>
      </c>
      <c r="J10" t="s">
        <v>8</v>
      </c>
      <c r="N10">
        <v>7500</v>
      </c>
      <c r="P10">
        <f t="shared" si="2"/>
        <v>7500</v>
      </c>
    </row>
    <row r="11" spans="2:16">
      <c r="B11" t="s">
        <v>9</v>
      </c>
      <c r="C11">
        <v>2.4</v>
      </c>
      <c r="D11">
        <v>38400</v>
      </c>
      <c r="E11">
        <v>2400</v>
      </c>
      <c r="G11">
        <f t="shared" si="0"/>
        <v>36000</v>
      </c>
      <c r="H11">
        <f t="shared" si="1"/>
        <v>0</v>
      </c>
      <c r="J11" t="s">
        <v>9</v>
      </c>
      <c r="N11">
        <v>8000</v>
      </c>
      <c r="O11">
        <v>1500</v>
      </c>
      <c r="P11">
        <f t="shared" si="2"/>
        <v>9500</v>
      </c>
    </row>
    <row r="12" spans="2:16">
      <c r="B12" t="s">
        <v>10</v>
      </c>
      <c r="C12">
        <v>1</v>
      </c>
      <c r="D12">
        <v>108000</v>
      </c>
      <c r="E12">
        <v>0</v>
      </c>
      <c r="G12">
        <f t="shared" si="0"/>
        <v>108000</v>
      </c>
      <c r="H12">
        <f t="shared" si="1"/>
        <v>0</v>
      </c>
      <c r="J12" t="s">
        <v>10</v>
      </c>
      <c r="N12">
        <v>7500</v>
      </c>
      <c r="O12">
        <v>1500</v>
      </c>
      <c r="P12">
        <f t="shared" si="2"/>
        <v>9000</v>
      </c>
    </row>
    <row r="13" spans="2:16">
      <c r="B13" t="s">
        <v>11</v>
      </c>
      <c r="C13">
        <v>0.9</v>
      </c>
      <c r="D13">
        <v>144000</v>
      </c>
      <c r="E13">
        <v>10800</v>
      </c>
      <c r="G13">
        <f t="shared" si="0"/>
        <v>133200</v>
      </c>
      <c r="H13">
        <f t="shared" si="1"/>
        <v>0</v>
      </c>
      <c r="J13" t="s">
        <v>11</v>
      </c>
      <c r="N13">
        <v>7500</v>
      </c>
      <c r="P13">
        <f t="shared" si="2"/>
        <v>7500</v>
      </c>
    </row>
    <row r="14" spans="2:16">
      <c r="B14" t="s">
        <v>12</v>
      </c>
      <c r="C14">
        <v>0.85</v>
      </c>
      <c r="D14">
        <v>30000</v>
      </c>
      <c r="E14">
        <v>2400</v>
      </c>
      <c r="G14">
        <f t="shared" si="0"/>
        <v>27600</v>
      </c>
      <c r="H14">
        <f t="shared" si="1"/>
        <v>0</v>
      </c>
      <c r="J14" t="s">
        <v>12</v>
      </c>
      <c r="N14">
        <v>8000</v>
      </c>
      <c r="O14">
        <v>2000</v>
      </c>
      <c r="P14">
        <f t="shared" si="2"/>
        <v>10000</v>
      </c>
    </row>
    <row r="17" spans="2:10">
      <c r="B17" s="1" t="s">
        <v>16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15</v>
      </c>
      <c r="J17" s="1" t="s">
        <v>27</v>
      </c>
    </row>
    <row r="18" spans="2:10">
      <c r="B18" t="s">
        <v>2</v>
      </c>
      <c r="C18">
        <v>3800</v>
      </c>
      <c r="H18">
        <f>SUM(C18:G18)</f>
        <v>3800</v>
      </c>
      <c r="I18">
        <f>H4</f>
        <v>3800</v>
      </c>
      <c r="J18">
        <f>ABS(H18-I18)</f>
        <v>0</v>
      </c>
    </row>
    <row r="19" spans="2:10">
      <c r="B19" t="s">
        <v>3</v>
      </c>
      <c r="H19">
        <f t="shared" ref="H19:H28" si="3">SUM(C19:G19)</f>
        <v>0</v>
      </c>
      <c r="I19">
        <f t="shared" ref="I19:I28" si="4">H5</f>
        <v>0</v>
      </c>
      <c r="J19">
        <f t="shared" ref="J19:J28" si="5">ABS(H19-I19)</f>
        <v>0</v>
      </c>
    </row>
    <row r="20" spans="2:10">
      <c r="B20" t="s">
        <v>4</v>
      </c>
      <c r="F20">
        <v>2600</v>
      </c>
      <c r="H20">
        <f t="shared" si="3"/>
        <v>2600</v>
      </c>
      <c r="I20">
        <f t="shared" si="4"/>
        <v>2600</v>
      </c>
      <c r="J20">
        <f t="shared" si="5"/>
        <v>0</v>
      </c>
    </row>
    <row r="21" spans="2:10">
      <c r="B21" t="s">
        <v>5</v>
      </c>
      <c r="H21">
        <f t="shared" si="3"/>
        <v>0</v>
      </c>
      <c r="I21">
        <f t="shared" si="4"/>
        <v>0</v>
      </c>
      <c r="J21">
        <f t="shared" si="5"/>
        <v>0</v>
      </c>
    </row>
    <row r="22" spans="2:10">
      <c r="B22" t="s">
        <v>6</v>
      </c>
      <c r="H22">
        <f t="shared" si="3"/>
        <v>0</v>
      </c>
      <c r="I22">
        <f t="shared" si="4"/>
        <v>0</v>
      </c>
      <c r="J22">
        <f t="shared" si="5"/>
        <v>0</v>
      </c>
    </row>
    <row r="23" spans="2:10">
      <c r="B23" t="s">
        <v>7</v>
      </c>
      <c r="D23">
        <v>7200</v>
      </c>
      <c r="H23">
        <f t="shared" si="3"/>
        <v>7200</v>
      </c>
      <c r="I23">
        <f t="shared" si="4"/>
        <v>7200</v>
      </c>
      <c r="J23">
        <f t="shared" si="5"/>
        <v>0</v>
      </c>
    </row>
    <row r="24" spans="2:10">
      <c r="B24" t="s">
        <v>8</v>
      </c>
      <c r="H24">
        <f t="shared" si="3"/>
        <v>0</v>
      </c>
      <c r="I24">
        <f t="shared" si="4"/>
        <v>0</v>
      </c>
      <c r="J24">
        <f t="shared" si="5"/>
        <v>0</v>
      </c>
    </row>
    <row r="25" spans="2:10">
      <c r="B25" t="s">
        <v>9</v>
      </c>
      <c r="H25">
        <f t="shared" si="3"/>
        <v>0</v>
      </c>
      <c r="I25">
        <f t="shared" si="4"/>
        <v>0</v>
      </c>
      <c r="J25">
        <f t="shared" si="5"/>
        <v>0</v>
      </c>
    </row>
    <row r="26" spans="2:10">
      <c r="B26" t="s">
        <v>10</v>
      </c>
      <c r="H26">
        <f t="shared" si="3"/>
        <v>0</v>
      </c>
      <c r="I26">
        <f t="shared" si="4"/>
        <v>0</v>
      </c>
      <c r="J26">
        <f t="shared" si="5"/>
        <v>0</v>
      </c>
    </row>
    <row r="27" spans="2:10">
      <c r="B27" t="s">
        <v>11</v>
      </c>
      <c r="H27">
        <f t="shared" si="3"/>
        <v>0</v>
      </c>
      <c r="I27">
        <f t="shared" si="4"/>
        <v>0</v>
      </c>
      <c r="J27">
        <f t="shared" si="5"/>
        <v>0</v>
      </c>
    </row>
    <row r="28" spans="2:10">
      <c r="B28" t="s">
        <v>12</v>
      </c>
      <c r="H28">
        <f t="shared" si="3"/>
        <v>0</v>
      </c>
      <c r="I28">
        <f t="shared" si="4"/>
        <v>0</v>
      </c>
      <c r="J28">
        <f t="shared" si="5"/>
        <v>0</v>
      </c>
    </row>
    <row r="29" spans="2:10">
      <c r="B29" s="1"/>
    </row>
    <row r="31" spans="2:10">
      <c r="B31" s="1" t="s">
        <v>16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24</v>
      </c>
      <c r="H31" s="1" t="s">
        <v>25</v>
      </c>
    </row>
    <row r="32" spans="2:10">
      <c r="B32" t="s">
        <v>2</v>
      </c>
      <c r="C32">
        <f>IF(AND(K4&gt;0,C18&gt;0),C18/K4 + 4,)</f>
        <v>4.38</v>
      </c>
      <c r="D32">
        <f t="shared" ref="D32:G42" si="6">IF(AND(L4&gt;0,D18&gt;0),D18/L4 + 4,)</f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>SUM(C32:G32)</f>
        <v>4.38</v>
      </c>
    </row>
    <row r="33" spans="2:8">
      <c r="B33" t="s">
        <v>3</v>
      </c>
      <c r="C33">
        <f>IF(AND(K5&gt;0,C19&gt;0),C19/K5 + 4,)</f>
        <v>0</v>
      </c>
      <c r="D33">
        <f t="shared" si="6"/>
        <v>0</v>
      </c>
      <c r="E33">
        <f t="shared" si="6"/>
        <v>0</v>
      </c>
      <c r="F33">
        <f t="shared" si="6"/>
        <v>0</v>
      </c>
      <c r="G33">
        <f t="shared" si="6"/>
        <v>0</v>
      </c>
      <c r="H33">
        <f t="shared" ref="H33:H42" si="7">SUM(C33:G33)</f>
        <v>0</v>
      </c>
    </row>
    <row r="34" spans="2:8">
      <c r="B34" t="s">
        <v>4</v>
      </c>
      <c r="C34">
        <f>IF(AND(K6&gt;0,C20&gt;0),C20/K6 + 4,)</f>
        <v>0</v>
      </c>
      <c r="D34">
        <f t="shared" si="6"/>
        <v>0</v>
      </c>
      <c r="E34">
        <f t="shared" si="6"/>
        <v>0</v>
      </c>
      <c r="F34">
        <f t="shared" si="6"/>
        <v>4.3466666666666667</v>
      </c>
      <c r="G34">
        <f t="shared" si="6"/>
        <v>0</v>
      </c>
      <c r="H34">
        <f t="shared" si="7"/>
        <v>4.3466666666666667</v>
      </c>
    </row>
    <row r="35" spans="2:8">
      <c r="B35" t="s">
        <v>5</v>
      </c>
      <c r="C35">
        <f>IF(AND(K7&gt;0,C21&gt;0),C21/K7 + 4,)</f>
        <v>0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7"/>
        <v>0</v>
      </c>
    </row>
    <row r="36" spans="2:8">
      <c r="B36" t="s">
        <v>6</v>
      </c>
      <c r="C36">
        <f t="shared" ref="C36:C42" si="8">IF(AND(K8&gt;0,C22&gt;0),C22/K8 + 4,)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7"/>
        <v>0</v>
      </c>
    </row>
    <row r="37" spans="2:8">
      <c r="B37" t="s">
        <v>7</v>
      </c>
      <c r="C37">
        <f t="shared" si="8"/>
        <v>0</v>
      </c>
      <c r="D37">
        <f t="shared" si="6"/>
        <v>6.6666666666666661</v>
      </c>
      <c r="E37">
        <f t="shared" si="6"/>
        <v>0</v>
      </c>
      <c r="F37">
        <f t="shared" si="6"/>
        <v>0</v>
      </c>
      <c r="G37">
        <f t="shared" si="6"/>
        <v>0</v>
      </c>
      <c r="H37">
        <f t="shared" si="7"/>
        <v>6.6666666666666661</v>
      </c>
    </row>
    <row r="38" spans="2:8">
      <c r="B38" t="s">
        <v>8</v>
      </c>
      <c r="C38">
        <f t="shared" si="8"/>
        <v>0</v>
      </c>
      <c r="D38">
        <f t="shared" si="6"/>
        <v>0</v>
      </c>
      <c r="E38">
        <f t="shared" si="6"/>
        <v>0</v>
      </c>
      <c r="F38">
        <f t="shared" si="6"/>
        <v>0</v>
      </c>
      <c r="G38">
        <f t="shared" si="6"/>
        <v>0</v>
      </c>
      <c r="H38">
        <f t="shared" si="7"/>
        <v>0</v>
      </c>
    </row>
    <row r="39" spans="2:8">
      <c r="B39" t="s">
        <v>9</v>
      </c>
      <c r="C39">
        <f t="shared" si="8"/>
        <v>0</v>
      </c>
      <c r="D39">
        <f t="shared" si="6"/>
        <v>0</v>
      </c>
      <c r="E39">
        <f t="shared" si="6"/>
        <v>0</v>
      </c>
      <c r="F39">
        <f t="shared" si="6"/>
        <v>0</v>
      </c>
      <c r="G39">
        <f t="shared" si="6"/>
        <v>0</v>
      </c>
      <c r="H39">
        <f t="shared" si="7"/>
        <v>0</v>
      </c>
    </row>
    <row r="40" spans="2:8">
      <c r="B40" t="s">
        <v>10</v>
      </c>
      <c r="C40">
        <f t="shared" si="8"/>
        <v>0</v>
      </c>
      <c r="D40">
        <f t="shared" si="6"/>
        <v>0</v>
      </c>
      <c r="E40">
        <f t="shared" si="6"/>
        <v>0</v>
      </c>
      <c r="F40">
        <f t="shared" si="6"/>
        <v>0</v>
      </c>
      <c r="G40">
        <f t="shared" si="6"/>
        <v>0</v>
      </c>
      <c r="H40">
        <f t="shared" si="7"/>
        <v>0</v>
      </c>
    </row>
    <row r="41" spans="2:8">
      <c r="B41" t="s">
        <v>11</v>
      </c>
      <c r="C41">
        <f t="shared" si="8"/>
        <v>0</v>
      </c>
      <c r="D41">
        <f t="shared" si="6"/>
        <v>0</v>
      </c>
      <c r="E41">
        <f t="shared" si="6"/>
        <v>0</v>
      </c>
      <c r="F41">
        <f t="shared" si="6"/>
        <v>0</v>
      </c>
      <c r="G41">
        <f t="shared" si="6"/>
        <v>0</v>
      </c>
      <c r="H41">
        <f t="shared" si="7"/>
        <v>0</v>
      </c>
    </row>
    <row r="42" spans="2:8">
      <c r="B42" t="s">
        <v>12</v>
      </c>
      <c r="C42">
        <f t="shared" si="8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7"/>
        <v>0</v>
      </c>
    </row>
    <row r="43" spans="2:8">
      <c r="B43" s="1" t="s">
        <v>26</v>
      </c>
      <c r="C43">
        <f>SUM(C32:C42)</f>
        <v>4.38</v>
      </c>
      <c r="D43">
        <f t="shared" ref="D43:G43" si="9">SUM(D32:D42)</f>
        <v>6.6666666666666661</v>
      </c>
      <c r="E43">
        <f t="shared" si="9"/>
        <v>0</v>
      </c>
      <c r="F43">
        <f t="shared" si="9"/>
        <v>4.3466666666666667</v>
      </c>
      <c r="G43">
        <f t="shared" si="9"/>
        <v>0</v>
      </c>
      <c r="H43">
        <f>SUM(H32:H42)</f>
        <v>15.393333333333333</v>
      </c>
    </row>
  </sheetData>
  <mergeCells count="1">
    <mergeCell ref="D2:H2"/>
  </mergeCells>
  <conditionalFormatting sqref="G4:G14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3"/>
  <sheetViews>
    <sheetView workbookViewId="0">
      <selection activeCell="H2" sqref="B2:H13"/>
    </sheetView>
  </sheetViews>
  <sheetFormatPr baseColWidth="10" defaultRowHeight="15"/>
  <cols>
    <col min="2" max="2" width="17.5703125" bestFit="1" customWidth="1"/>
    <col min="3" max="3" width="6" bestFit="1" customWidth="1"/>
    <col min="4" max="4" width="5" bestFit="1" customWidth="1"/>
    <col min="5" max="5" width="4.5703125" bestFit="1" customWidth="1"/>
    <col min="6" max="7" width="5" bestFit="1" customWidth="1"/>
    <col min="8" max="8" width="6" bestFit="1" customWidth="1"/>
  </cols>
  <sheetData>
    <row r="2" spans="2:8">
      <c r="B2" s="1" t="s">
        <v>16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</row>
    <row r="3" spans="2:8">
      <c r="B3" t="s">
        <v>2</v>
      </c>
      <c r="C3">
        <v>10000</v>
      </c>
      <c r="F3">
        <v>8000</v>
      </c>
      <c r="G3">
        <v>2000</v>
      </c>
      <c r="H3">
        <f>C3+D3+E3+F3+G3</f>
        <v>20000</v>
      </c>
    </row>
    <row r="4" spans="2:8">
      <c r="B4" t="s">
        <v>3</v>
      </c>
      <c r="C4">
        <v>10000</v>
      </c>
      <c r="H4">
        <f t="shared" ref="H4:H13" si="0">C4+D4+E4+F4+G4</f>
        <v>10000</v>
      </c>
    </row>
    <row r="5" spans="2:8">
      <c r="B5" t="s">
        <v>4</v>
      </c>
      <c r="F5">
        <v>7500</v>
      </c>
      <c r="G5">
        <v>1500</v>
      </c>
      <c r="H5">
        <f t="shared" si="0"/>
        <v>9000</v>
      </c>
    </row>
    <row r="6" spans="2:8">
      <c r="B6" t="s">
        <v>5</v>
      </c>
      <c r="C6">
        <v>9600</v>
      </c>
      <c r="H6">
        <f t="shared" si="0"/>
        <v>9600</v>
      </c>
    </row>
    <row r="7" spans="2:8">
      <c r="B7" t="s">
        <v>6</v>
      </c>
      <c r="E7">
        <v>580</v>
      </c>
      <c r="H7">
        <f t="shared" si="0"/>
        <v>580</v>
      </c>
    </row>
    <row r="8" spans="2:8">
      <c r="B8" t="s">
        <v>7</v>
      </c>
      <c r="D8">
        <v>2700</v>
      </c>
      <c r="H8">
        <f t="shared" si="0"/>
        <v>2700</v>
      </c>
    </row>
    <row r="9" spans="2:8">
      <c r="B9" t="s">
        <v>8</v>
      </c>
      <c r="F9">
        <v>7500</v>
      </c>
      <c r="H9">
        <f t="shared" si="0"/>
        <v>7500</v>
      </c>
    </row>
    <row r="10" spans="2:8">
      <c r="B10" t="s">
        <v>9</v>
      </c>
      <c r="F10">
        <v>8000</v>
      </c>
      <c r="G10">
        <v>1500</v>
      </c>
      <c r="H10">
        <f t="shared" si="0"/>
        <v>9500</v>
      </c>
    </row>
    <row r="11" spans="2:8">
      <c r="B11" t="s">
        <v>10</v>
      </c>
      <c r="F11">
        <v>7500</v>
      </c>
      <c r="G11">
        <v>1500</v>
      </c>
      <c r="H11">
        <f t="shared" si="0"/>
        <v>9000</v>
      </c>
    </row>
    <row r="12" spans="2:8">
      <c r="B12" t="s">
        <v>11</v>
      </c>
      <c r="F12">
        <v>7500</v>
      </c>
      <c r="H12">
        <f t="shared" si="0"/>
        <v>7500</v>
      </c>
    </row>
    <row r="13" spans="2:8">
      <c r="B13" t="s">
        <v>12</v>
      </c>
      <c r="F13">
        <v>8000</v>
      </c>
      <c r="G13">
        <v>2000</v>
      </c>
      <c r="H13">
        <f t="shared" si="0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Dem. Alta</vt:lpstr>
      <vt:lpstr>Dem. Baja</vt:lpstr>
      <vt:lpstr>TASAS</vt:lpstr>
    </vt:vector>
  </TitlesOfParts>
  <Company>Durante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Bata</cp:lastModifiedBy>
  <dcterms:created xsi:type="dcterms:W3CDTF">2010-02-22T22:06:15Z</dcterms:created>
  <dcterms:modified xsi:type="dcterms:W3CDTF">2010-03-06T14:41:49Z</dcterms:modified>
</cp:coreProperties>
</file>