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\\192.168.100.155\docs$\CARPETA ROSA\COLPPY\CAJA\CAJAS SEMANALES\2025\08-2025\"/>
    </mc:Choice>
  </mc:AlternateContent>
  <xr:revisionPtr revIDLastSave="0" documentId="13_ncr:1_{50267842-C57B-4F64-84FF-C4F06480A906}" xr6:coauthVersionLast="47" xr6:coauthVersionMax="47" xr10:uidLastSave="{00000000-0000-0000-0000-000000000000}"/>
  <bookViews>
    <workbookView xWindow="-110" yWindow="-110" windowWidth="19420" windowHeight="11020" tabRatio="804" firstSheet="1" activeTab="8" xr2:uid="{00000000-000D-0000-FFFF-FFFF00000000}"/>
  </bookViews>
  <sheets>
    <sheet name="DISPONIBILIDAD" sheetId="4" r:id="rId1"/>
    <sheet name="PAGADO" sheetId="16" r:id="rId2"/>
    <sheet name="COBRADO" sheetId="22" r:id="rId3"/>
    <sheet name="PENDIENTE DE COBRO" sheetId="23" r:id="rId4"/>
    <sheet name="Hoja2" sheetId="25" state="hidden" r:id="rId5"/>
    <sheet name="PENDIENTE DE PAGO" sheetId="15" r:id="rId6"/>
    <sheet name="PROVEEDORES" sheetId="9" r:id="rId7"/>
    <sheet name="CLIENTES" sheetId="21" r:id="rId8"/>
    <sheet name="CONSOLIDADO" sheetId="26" r:id="rId9"/>
    <sheet name="Hoja1" sheetId="20" r:id="rId10"/>
  </sheets>
  <definedNames>
    <definedName name="_xlnm._FilterDatabase" localSheetId="7" hidden="1">CLIENTES!$A$1:$H$141</definedName>
    <definedName name="_xlnm._FilterDatabase" localSheetId="0" hidden="1">DISPONIBILIDAD!$A$17:$D$17</definedName>
    <definedName name="_xlnm._FilterDatabase" localSheetId="6" hidden="1">PROVEEDORES!$A$1:$I$196</definedName>
  </definedNames>
  <calcPr calcId="181029"/>
  <pivotCaches>
    <pivotCache cacheId="31" r:id="rId11"/>
    <pivotCache cacheId="36" r:id="rId12"/>
  </pivotCaches>
</workbook>
</file>

<file path=xl/calcChain.xml><?xml version="1.0" encoding="utf-8"?>
<calcChain xmlns="http://schemas.openxmlformats.org/spreadsheetml/2006/main">
  <c r="B11" i="4" l="1"/>
  <c r="L5" i="26" l="1"/>
  <c r="G26" i="21"/>
  <c r="G60" i="21"/>
  <c r="L134" i="15"/>
  <c r="H3" i="9"/>
  <c r="C5" i="26"/>
  <c r="C31" i="4"/>
  <c r="G94" i="21" l="1"/>
  <c r="G55" i="21"/>
  <c r="G38" i="21"/>
  <c r="G36" i="21"/>
  <c r="G82" i="21"/>
  <c r="G121" i="21"/>
  <c r="G18" i="21"/>
  <c r="G17" i="21"/>
  <c r="G68" i="21"/>
  <c r="G108" i="21"/>
  <c r="H94" i="9"/>
  <c r="H18" i="9"/>
  <c r="G70" i="21"/>
  <c r="C173" i="15"/>
  <c r="H93" i="9" l="1"/>
  <c r="H21" i="9"/>
  <c r="H83" i="9"/>
  <c r="H34" i="9" l="1"/>
  <c r="H33" i="9"/>
  <c r="H98" i="9"/>
  <c r="G103" i="21" l="1"/>
  <c r="H103" i="21"/>
  <c r="G98" i="9"/>
  <c r="I44" i="26" l="1"/>
  <c r="G2" i="21"/>
  <c r="G39" i="21"/>
  <c r="G67" i="21"/>
  <c r="G31" i="21"/>
  <c r="G30" i="21"/>
  <c r="G80" i="21"/>
  <c r="G12" i="21"/>
  <c r="G93" i="9" l="1"/>
  <c r="G52" i="21"/>
  <c r="G62" i="21"/>
  <c r="H86" i="9"/>
  <c r="H5" i="9" l="1"/>
  <c r="G47" i="21" l="1"/>
  <c r="I3" i="9"/>
  <c r="H2" i="9"/>
  <c r="H32" i="9"/>
  <c r="G76" i="21" l="1"/>
  <c r="G89" i="21" l="1"/>
  <c r="G123" i="21"/>
  <c r="L130" i="15"/>
  <c r="L128" i="15"/>
  <c r="L123" i="15"/>
  <c r="G140" i="15"/>
  <c r="F139" i="15"/>
  <c r="L136" i="15"/>
  <c r="L137" i="15"/>
  <c r="K138" i="15"/>
  <c r="L135" i="15"/>
  <c r="K122" i="15"/>
  <c r="K131" i="15"/>
  <c r="K141" i="15"/>
  <c r="K129" i="15"/>
  <c r="K142" i="15"/>
  <c r="B175" i="15"/>
  <c r="G95" i="9" s="1"/>
  <c r="D171" i="15"/>
  <c r="D172" i="15"/>
  <c r="B172" i="15"/>
  <c r="I94" i="9" l="1"/>
  <c r="G9" i="21" l="1"/>
  <c r="H9" i="9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6" i="21"/>
  <c r="H47" i="21"/>
  <c r="H50" i="21"/>
  <c r="H51" i="21"/>
  <c r="H52" i="21"/>
  <c r="H54" i="21"/>
  <c r="H55" i="21"/>
  <c r="H57" i="21"/>
  <c r="H58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7" i="21"/>
  <c r="H88" i="21"/>
  <c r="H89" i="21"/>
  <c r="H90" i="21"/>
  <c r="H91" i="21"/>
  <c r="H94" i="21"/>
  <c r="H95" i="21"/>
  <c r="H96" i="21"/>
  <c r="H99" i="21"/>
  <c r="H100" i="21"/>
  <c r="H101" i="21"/>
  <c r="H102" i="21"/>
  <c r="H104" i="21"/>
  <c r="H106" i="21"/>
  <c r="H107" i="21"/>
  <c r="H108" i="21"/>
  <c r="H109" i="21"/>
  <c r="H110" i="21"/>
  <c r="H111" i="21"/>
  <c r="H112" i="21"/>
  <c r="H113" i="21"/>
  <c r="H114" i="21"/>
  <c r="H115" i="21"/>
  <c r="H117" i="21"/>
  <c r="H118" i="21"/>
  <c r="H119" i="21"/>
  <c r="H120" i="21"/>
  <c r="H121" i="21"/>
  <c r="H122" i="21"/>
  <c r="H123" i="21"/>
  <c r="H124" i="21"/>
  <c r="H125" i="21"/>
  <c r="H2" i="21"/>
  <c r="G59" i="21"/>
  <c r="H59" i="21" s="1"/>
  <c r="G4" i="21" l="1"/>
  <c r="H4" i="21" s="1"/>
  <c r="G49" i="21"/>
  <c r="H49" i="21" s="1"/>
  <c r="G19" i="21"/>
  <c r="H19" i="21" s="1"/>
  <c r="G45" i="21"/>
  <c r="H45" i="21" s="1"/>
  <c r="H10" i="9"/>
  <c r="H82" i="9"/>
  <c r="G56" i="21" l="1"/>
  <c r="H56" i="21" s="1"/>
  <c r="E112" i="21" l="1"/>
  <c r="E66" i="21"/>
  <c r="F53" i="21"/>
  <c r="H53" i="21" s="1"/>
  <c r="F92" i="21"/>
  <c r="H92" i="21" s="1"/>
  <c r="F105" i="21" l="1"/>
  <c r="H105" i="21" s="1"/>
  <c r="G15" i="9"/>
  <c r="I4" i="9"/>
  <c r="I5" i="9"/>
  <c r="I7" i="9"/>
  <c r="I9" i="9"/>
  <c r="I10" i="9"/>
  <c r="I11" i="9"/>
  <c r="I12" i="9"/>
  <c r="I13" i="9"/>
  <c r="I14" i="9"/>
  <c r="I15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89" i="9"/>
  <c r="I90" i="9"/>
  <c r="I92" i="9"/>
  <c r="I93" i="9"/>
  <c r="I95" i="9"/>
  <c r="I96" i="9"/>
  <c r="I97" i="9"/>
  <c r="I98" i="9"/>
  <c r="I99" i="9"/>
  <c r="I100" i="9"/>
  <c r="I101" i="9"/>
  <c r="I102" i="9"/>
  <c r="I103" i="9"/>
  <c r="I104" i="9"/>
  <c r="I2" i="9"/>
  <c r="F20" i="21" l="1"/>
  <c r="H20" i="21" s="1"/>
  <c r="F93" i="21"/>
  <c r="H93" i="21" s="1"/>
  <c r="L133" i="15" l="1"/>
  <c r="L132" i="15"/>
  <c r="L127" i="15" l="1"/>
  <c r="E222" i="15" l="1"/>
  <c r="J143" i="15" l="1"/>
  <c r="C107" i="15"/>
  <c r="C109" i="15"/>
  <c r="C105" i="15"/>
  <c r="C108" i="15"/>
  <c r="C110" i="15" l="1"/>
  <c r="D110" i="15" s="1"/>
  <c r="I35" i="26" l="1"/>
  <c r="C6" i="26"/>
  <c r="C20" i="26" l="1"/>
  <c r="B156" i="15"/>
  <c r="L144" i="15"/>
  <c r="K144" i="15" l="1"/>
  <c r="C19" i="26" l="1"/>
  <c r="B13" i="4" l="1"/>
  <c r="J142" i="15" l="1"/>
  <c r="J140" i="15"/>
  <c r="J141" i="15"/>
  <c r="I26" i="26" l="1"/>
  <c r="P26" i="26" l="1"/>
  <c r="C7" i="26"/>
  <c r="C21" i="26" l="1"/>
  <c r="H144" i="15"/>
  <c r="E144" i="15"/>
  <c r="D144" i="15"/>
  <c r="C144" i="15"/>
  <c r="M26" i="26" l="1"/>
  <c r="L26" i="26" l="1"/>
  <c r="M28" i="26" s="1"/>
  <c r="C26" i="26" s="1"/>
  <c r="C13" i="4" l="1"/>
  <c r="D13" i="4"/>
  <c r="C4" i="26" l="1"/>
  <c r="C18" i="26" s="1"/>
  <c r="C10" i="26" l="1"/>
  <c r="C9" i="26" l="1"/>
  <c r="J123" i="15" l="1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22" i="15"/>
  <c r="J144" i="15" l="1"/>
  <c r="Q26" i="26" l="1"/>
  <c r="D12" i="26"/>
  <c r="P8" i="26"/>
  <c r="C23" i="26" s="1"/>
  <c r="Q28" i="26" l="1"/>
  <c r="C27" i="26" s="1"/>
  <c r="B1" i="4" l="1"/>
  <c r="B153" i="15" l="1"/>
  <c r="B157" i="15" s="1"/>
  <c r="H19" i="4" l="1"/>
  <c r="H20" i="4" s="1"/>
  <c r="H21" i="4" s="1"/>
  <c r="H24" i="4"/>
  <c r="H25" i="4" s="1"/>
  <c r="H27" i="4"/>
  <c r="H28" i="4" s="1"/>
  <c r="H29" i="4" s="1"/>
  <c r="H30" i="4" s="1"/>
  <c r="H31" i="4" s="1"/>
  <c r="H32" i="4" s="1"/>
  <c r="H33" i="4" s="1"/>
  <c r="H34" i="4" s="1"/>
  <c r="H35" i="4" s="1"/>
  <c r="H22" i="4" l="1"/>
  <c r="H36" i="4" s="1"/>
  <c r="B170" i="15" l="1"/>
  <c r="D170" i="15" s="1"/>
  <c r="B169" i="15"/>
  <c r="B166" i="15"/>
  <c r="D166" i="15" l="1"/>
  <c r="B173" i="15"/>
  <c r="C175" i="15"/>
  <c r="D165" i="15"/>
  <c r="D175" i="15" l="1"/>
  <c r="D160" i="15"/>
  <c r="H169" i="15" l="1"/>
  <c r="B159" i="15"/>
  <c r="B158" i="15"/>
  <c r="B155" i="15"/>
  <c r="B154" i="15"/>
  <c r="B152" i="15"/>
  <c r="F222" i="15" l="1"/>
  <c r="B160" i="15"/>
  <c r="D167" i="15"/>
  <c r="D168" i="15"/>
  <c r="D164" i="15"/>
  <c r="D169" i="15" l="1"/>
  <c r="F153" i="15" l="1"/>
  <c r="F154" i="15" s="1"/>
  <c r="F155" i="15" s="1"/>
  <c r="F156" i="15" s="1"/>
  <c r="E148" i="15" l="1"/>
  <c r="F157" i="15" l="1"/>
  <c r="F158" i="15" s="1"/>
  <c r="F159" i="15" s="1"/>
  <c r="J120" i="15"/>
  <c r="I153" i="15" l="1"/>
  <c r="C153" i="15" s="1"/>
  <c r="I152" i="15"/>
  <c r="C152" i="15" s="1"/>
  <c r="I158" i="15"/>
  <c r="C158" i="15" s="1"/>
  <c r="E158" i="15" s="1"/>
  <c r="I156" i="15"/>
  <c r="C156" i="15" s="1"/>
  <c r="I159" i="15"/>
  <c r="C159" i="15" s="1"/>
  <c r="I157" i="15"/>
  <c r="I154" i="15"/>
  <c r="C154" i="15" s="1"/>
  <c r="I155" i="15"/>
  <c r="C155" i="15" s="1"/>
  <c r="C157" i="15" l="1"/>
  <c r="E157" i="15" s="1"/>
  <c r="E154" i="15"/>
  <c r="E153" i="15"/>
  <c r="E156" i="15"/>
  <c r="E155" i="15"/>
  <c r="E152" i="15" l="1"/>
  <c r="E159" i="15"/>
  <c r="C8" i="26"/>
  <c r="C22" i="26" l="1"/>
  <c r="C12" i="26"/>
  <c r="C24" i="26"/>
  <c r="C29" i="26" s="1"/>
  <c r="E12" i="26"/>
  <c r="C160" i="15"/>
  <c r="H166" i="15" s="1"/>
  <c r="G81" i="9" s="1"/>
  <c r="I81" i="9" s="1"/>
  <c r="E160" i="15"/>
  <c r="C14" i="26" l="1"/>
  <c r="E21" i="26" s="1"/>
  <c r="B161" i="15"/>
  <c r="E163" i="15"/>
  <c r="H172" i="15" l="1"/>
  <c r="D17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Box5</author>
    <author>Silvina Devecchi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Box5:</t>
        </r>
        <r>
          <rPr>
            <sz val="9"/>
            <color indexed="81"/>
            <rFont val="Tahoma"/>
            <family val="2"/>
          </rPr>
          <t xml:space="preserve">
ECHEQ DEPO 08-08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Descubierto de $8.000</t>
        </r>
      </text>
    </comment>
    <comment ref="B10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Descubierto de $900.000</t>
        </r>
      </text>
    </comment>
  </commentList>
</comments>
</file>

<file path=xl/sharedStrings.xml><?xml version="1.0" encoding="utf-8"?>
<sst xmlns="http://schemas.openxmlformats.org/spreadsheetml/2006/main" count="1549" uniqueCount="633">
  <si>
    <t>Tipo</t>
  </si>
  <si>
    <t>Fecha</t>
  </si>
  <si>
    <t>Referencia</t>
  </si>
  <si>
    <t>Vencimiento</t>
  </si>
  <si>
    <t>Total</t>
  </si>
  <si>
    <t>Pendiente</t>
  </si>
  <si>
    <t>GRUPO COLONIA SA</t>
  </si>
  <si>
    <t>NANO INTEGRAL SRL</t>
  </si>
  <si>
    <t>Etiquetas de fila</t>
  </si>
  <si>
    <t>Total general</t>
  </si>
  <si>
    <t>Suma de Pendiente</t>
  </si>
  <si>
    <t>Etiquetas de columna</t>
  </si>
  <si>
    <t>DISPONIBLE AL</t>
  </si>
  <si>
    <t>EFECTIVO</t>
  </si>
  <si>
    <t>CIUDAD</t>
  </si>
  <si>
    <t>CREDICOOP</t>
  </si>
  <si>
    <t>FRANCES VALENTINA</t>
  </si>
  <si>
    <t>BCO RIO SIL</t>
  </si>
  <si>
    <t>TOTAL</t>
  </si>
  <si>
    <t>CHEQUES EN CARTERA</t>
  </si>
  <si>
    <t>Fecha Cobro</t>
  </si>
  <si>
    <t>Cliente / Detalle</t>
  </si>
  <si>
    <t>Importe</t>
  </si>
  <si>
    <t>Proveedor</t>
  </si>
  <si>
    <t>Pagado</t>
  </si>
  <si>
    <t>FAC-X</t>
  </si>
  <si>
    <t>BANCO CIUDAD- PRESTAMO</t>
  </si>
  <si>
    <t>FAC-A</t>
  </si>
  <si>
    <t>EXPENSAS TERRAVISTA</t>
  </si>
  <si>
    <t>Suma de Pagado</t>
  </si>
  <si>
    <t>SALDO</t>
  </si>
  <si>
    <t>PORCENTAJES</t>
  </si>
  <si>
    <t>%</t>
  </si>
  <si>
    <t>A CUENTA</t>
  </si>
  <si>
    <t>Cliente</t>
  </si>
  <si>
    <t>Cobrado</t>
  </si>
  <si>
    <t>Suma de Cobrado</t>
  </si>
  <si>
    <t>MARY</t>
  </si>
  <si>
    <t xml:space="preserve">AMEX RIO </t>
  </si>
  <si>
    <t>MASTER CIUDAD</t>
  </si>
  <si>
    <t>SIL</t>
  </si>
  <si>
    <t xml:space="preserve">VISA FRANCES </t>
  </si>
  <si>
    <t>MASTER PCIA</t>
  </si>
  <si>
    <t>EDU</t>
  </si>
  <si>
    <t>VISA PCIA</t>
  </si>
  <si>
    <t>VISA COMAFI</t>
  </si>
  <si>
    <t>VISA RIO SIL</t>
  </si>
  <si>
    <t>AMEX RIO SIL</t>
  </si>
  <si>
    <t>VISA ICBC</t>
  </si>
  <si>
    <t>MASTER ICBC</t>
  </si>
  <si>
    <t>VISA GALICIA</t>
  </si>
  <si>
    <t>MASTER GALICIA</t>
  </si>
  <si>
    <t>CABAL CREDICOOP</t>
  </si>
  <si>
    <t>VISA CREDICOOP</t>
  </si>
  <si>
    <t>EDUARDO</t>
  </si>
  <si>
    <t xml:space="preserve">MASTER FRANCES </t>
  </si>
  <si>
    <t>CENCOSUD</t>
  </si>
  <si>
    <t>VALENTINA</t>
  </si>
  <si>
    <t>TOTALES</t>
  </si>
  <si>
    <t>FAC-C</t>
  </si>
  <si>
    <t>FRANCES EDUARDO</t>
  </si>
  <si>
    <t>EMPRIMAR S.A.</t>
  </si>
  <si>
    <t>PENDIENTE</t>
  </si>
  <si>
    <t>VTO</t>
  </si>
  <si>
    <t>CIERRE</t>
  </si>
  <si>
    <t>PAGADO</t>
  </si>
  <si>
    <t>FECHA</t>
  </si>
  <si>
    <t>MINIMO</t>
  </si>
  <si>
    <t>U$S</t>
  </si>
  <si>
    <t>CEVIGE</t>
  </si>
  <si>
    <t xml:space="preserve">CLARO </t>
  </si>
  <si>
    <t>COTEL</t>
  </si>
  <si>
    <t>KRUK</t>
  </si>
  <si>
    <t>Fecha Pago</t>
  </si>
  <si>
    <t>SUELDOS</t>
  </si>
  <si>
    <t xml:space="preserve"> DI ROCCO MARINA NILDA</t>
  </si>
  <si>
    <t>FAV-X</t>
  </si>
  <si>
    <t>FAV-A</t>
  </si>
  <si>
    <t>ACOPIADORES DE SEBO S.A.</t>
  </si>
  <si>
    <t>AEROPAL S.A.S.</t>
  </si>
  <si>
    <t xml:space="preserve">AISA SERGIO OSCAR </t>
  </si>
  <si>
    <t>AMPLAN SRL</t>
  </si>
  <si>
    <t xml:space="preserve">ASIM GONZALO </t>
  </si>
  <si>
    <t>ASOCIACION CIVIL CIRCULO DE DIRECTIVOS DE COMUNICACION CIRCULO DIRCOMS</t>
  </si>
  <si>
    <t>AXAL S.A.</t>
  </si>
  <si>
    <t>AXEN INVERSORA S.A.</t>
  </si>
  <si>
    <t>AZINTER S.A.</t>
  </si>
  <si>
    <t xml:space="preserve">BARRIO MAURICIO HERNAN </t>
  </si>
  <si>
    <t>BELTEMPO DANIEL EDUARDO</t>
  </si>
  <si>
    <t xml:space="preserve">BLARASIN JESSICA REGINA </t>
  </si>
  <si>
    <t xml:space="preserve">BRUNO JULIO LUIS </t>
  </si>
  <si>
    <t>CAMARA ARGENTINA DEL AEROSOL</t>
  </si>
  <si>
    <t xml:space="preserve">CAMPOS LILIANA ALEJANDRA RI </t>
  </si>
  <si>
    <t xml:space="preserve">CANO JUAN PABLO </t>
  </si>
  <si>
    <t xml:space="preserve">CAPELLO PABLO MIGUEL </t>
  </si>
  <si>
    <t>COLEGIO DE ABOGADOS DEL DEPARTAMENTO JUDICIAL DE MORON</t>
  </si>
  <si>
    <t xml:space="preserve">COLOMAR DIEGO ADRIAN </t>
  </si>
  <si>
    <t>CONDOMINIO MANUEL DE ARTIGAS 5952</t>
  </si>
  <si>
    <t>CPL SOCIEDAD DE RESPONSABILIDAD LIMITADA</t>
  </si>
  <si>
    <t>DESAFIO ECO S.A.</t>
  </si>
  <si>
    <t>EDUARDO ALBERTO GALLARDO</t>
  </si>
  <si>
    <t>ESPECIFER HERRAMIENTAS Y EQUIPOS ESPECIALES S.R.L.</t>
  </si>
  <si>
    <t xml:space="preserve">FACHINO CLAUDIO </t>
  </si>
  <si>
    <t xml:space="preserve">FALABELLA FACUNDO SEBASTIAN </t>
  </si>
  <si>
    <t xml:space="preserve">FARIAS NANCY MARIA CRISTINA </t>
  </si>
  <si>
    <t xml:space="preserve">FAZZITO LEANDRO ARIEL </t>
  </si>
  <si>
    <t xml:space="preserve">FERREYRA ELIO ORLANDO </t>
  </si>
  <si>
    <t>FIDEICOMISO LA MAR</t>
  </si>
  <si>
    <t>FLEXICO  SA</t>
  </si>
  <si>
    <t xml:space="preserve">FREIRIA ANDREA </t>
  </si>
  <si>
    <t>GEFLO S.A.</t>
  </si>
  <si>
    <t>GEO HERMANOS S.A.</t>
  </si>
  <si>
    <t>GEO VIAL S R L</t>
  </si>
  <si>
    <t>INVERSORA GEMAS S.A.</t>
  </si>
  <si>
    <t>J J SANCHEZ S A</t>
  </si>
  <si>
    <t xml:space="preserve">LLAPUR MARIA BETINA </t>
  </si>
  <si>
    <t xml:space="preserve">LOPEZ RODRIGO EDUARDO </t>
  </si>
  <si>
    <t xml:space="preserve">LOPEZ RUBEN ANTONIO </t>
  </si>
  <si>
    <t>M.H.V S.A.</t>
  </si>
  <si>
    <t xml:space="preserve">MARCHI GUSTAVO </t>
  </si>
  <si>
    <t xml:space="preserve">MARTIN LILIANA </t>
  </si>
  <si>
    <t xml:space="preserve">MARTINEZ MAXIMILIANO ALBERTO </t>
  </si>
  <si>
    <t xml:space="preserve">MASTROPIERRO ESTEBAN PEDRO OSCAR </t>
  </si>
  <si>
    <t>MAXGE S R L</t>
  </si>
  <si>
    <t>MF AUTOMOTORS S.A.</t>
  </si>
  <si>
    <t>MICAELA FERNANDA LOPEZ</t>
  </si>
  <si>
    <t>MISU TOWER SRL</t>
  </si>
  <si>
    <t xml:space="preserve">MURILLO CARLOS HERACLIO </t>
  </si>
  <si>
    <t xml:space="preserve">OLIVIERI EZEQUIEL MATIAS </t>
  </si>
  <si>
    <t xml:space="preserve">OLIVIERI MARIA JOSE </t>
  </si>
  <si>
    <t>ONLY SHOES S.A.</t>
  </si>
  <si>
    <t>ORGANIZACION GALLARDO SA PRODUCTORES ASESORES DE SEGUROS</t>
  </si>
  <si>
    <t>OSK ARGENTINA S.R.L.</t>
  </si>
  <si>
    <t xml:space="preserve">OTEO VANINA GISELE </t>
  </si>
  <si>
    <t>PAPELERA BAHIA S.A.</t>
  </si>
  <si>
    <t xml:space="preserve">PERRUCCI ANALIA ANTONELA </t>
  </si>
  <si>
    <t>PINTURERIAS MONIMAR SRL</t>
  </si>
  <si>
    <t>POLITEC S A</t>
  </si>
  <si>
    <t xml:space="preserve">PROTO CARMEN FIORINA </t>
  </si>
  <si>
    <t xml:space="preserve">RICCIO MARIELA INES </t>
  </si>
  <si>
    <t xml:space="preserve">ROJAS SILVIA MONICA </t>
  </si>
  <si>
    <t xml:space="preserve">SABORIDO RUBEN ALFREDO </t>
  </si>
  <si>
    <t xml:space="preserve">SANCLEMENTE LEONARDO EDUARDO </t>
  </si>
  <si>
    <t>SIL&amp;HOME S.A.S.</t>
  </si>
  <si>
    <t>SOCIEDAD ESCOLAR Y CULTURAL ROCA</t>
  </si>
  <si>
    <t>SOLAR DE CUENCA S. A.</t>
  </si>
  <si>
    <t xml:space="preserve">SOTNYK ALFREDO JAVIER </t>
  </si>
  <si>
    <t xml:space="preserve">SOTNYK DIEGO MARTIN </t>
  </si>
  <si>
    <t>SOTO MARTHA  MILA</t>
  </si>
  <si>
    <t>ST TRASLADOS SAS</t>
  </si>
  <si>
    <t xml:space="preserve">SUCESION DEHEZA EDGARDO LUIS </t>
  </si>
  <si>
    <t>SUPPLY AND SERVICES S.A.</t>
  </si>
  <si>
    <t>TODO TERRENO SA</t>
  </si>
  <si>
    <t>TRIGOS DEL OESTE S.A.</t>
  </si>
  <si>
    <t>VEXCO S.A.</t>
  </si>
  <si>
    <t xml:space="preserve">VILLA MAXIMILIANO HORACIO </t>
  </si>
  <si>
    <t xml:space="preserve">VILLAMAYOR MAXIMILIANO MARTIN </t>
  </si>
  <si>
    <t xml:space="preserve">ZACARIAS JOSE NORBERTO </t>
  </si>
  <si>
    <t>CONSULTORA DE SERVICIOS ADUANEROS S.A.</t>
  </si>
  <si>
    <t>LUCAS HORAS EXTRAS</t>
  </si>
  <si>
    <t>LAUTARO HORAS EXTRAS</t>
  </si>
  <si>
    <t>A PAGAR</t>
  </si>
  <si>
    <t xml:space="preserve">Pendiente acreditacion </t>
  </si>
  <si>
    <t>ALTRADE S.R.L.</t>
  </si>
  <si>
    <t>EMPRESA DISTRIBUIDORA Y COMERCIALIZADORA NORTE SOCIEDAD ANONIMA (EDENOR S A)</t>
  </si>
  <si>
    <t>MONOTRIBUTO MATIAS ESPINOSA</t>
  </si>
  <si>
    <t>MONOTRIBUTO SILVINA PICCIONI</t>
  </si>
  <si>
    <t>MOVISTAR</t>
  </si>
  <si>
    <t>PAGINA WEB ESTUDIO</t>
  </si>
  <si>
    <t>SEGURO ARGO Y SUZUKI</t>
  </si>
  <si>
    <t>sil</t>
  </si>
  <si>
    <t>PLAN IN</t>
  </si>
  <si>
    <t>TOTAL A PAGAR</t>
  </si>
  <si>
    <t>MONOTRIBUTO NOELIA</t>
  </si>
  <si>
    <t xml:space="preserve">CABLEVISION- FIBERTEL </t>
  </si>
  <si>
    <t>PLAN ARBA PATENTE ARGO</t>
  </si>
  <si>
    <t>TOMASELLA MARCOS</t>
  </si>
  <si>
    <t>mitad adelanto plan Barrios</t>
  </si>
  <si>
    <t>PLAN ARBA BARRIOS</t>
  </si>
  <si>
    <t>GUILLERMO 6%</t>
  </si>
  <si>
    <t>ROSA 2%</t>
  </si>
  <si>
    <t>SEBASTIAN 1,5%</t>
  </si>
  <si>
    <t>NOELIA 3%</t>
  </si>
  <si>
    <t>LUCAS 2,5%</t>
  </si>
  <si>
    <t>SOFIA 2%</t>
  </si>
  <si>
    <t>SALDO..</t>
  </si>
  <si>
    <t xml:space="preserve">CIERRE </t>
  </si>
  <si>
    <t>Echeqs</t>
  </si>
  <si>
    <t>LAU 1,5% (cambio en pago 05-2024)</t>
  </si>
  <si>
    <t>DEBORA 0,5%</t>
  </si>
  <si>
    <t>SEBASTIAN HORAS EXTRA</t>
  </si>
  <si>
    <t>DEBORA HORAS EXTRA</t>
  </si>
  <si>
    <t>MICAELA HORAS EXTRAS</t>
  </si>
  <si>
    <t xml:space="preserve">BCO PCIA EDU </t>
  </si>
  <si>
    <t>ELITE ADVISOR TECHNOLOGY COUNSELOR S.R.L.</t>
  </si>
  <si>
    <t>SUELDO MATIAS</t>
  </si>
  <si>
    <t>PAULA PERTZOV</t>
  </si>
  <si>
    <t>SIMECO</t>
  </si>
  <si>
    <t>rosa</t>
  </si>
  <si>
    <t>sofia</t>
  </si>
  <si>
    <t>lautaro</t>
  </si>
  <si>
    <t>debora</t>
  </si>
  <si>
    <t>lucas</t>
  </si>
  <si>
    <t>guillermo</t>
  </si>
  <si>
    <t>seba</t>
  </si>
  <si>
    <t>noe</t>
  </si>
  <si>
    <t>desc Barrios+ Target</t>
  </si>
  <si>
    <t>NATURGY- GAS TERRA</t>
  </si>
  <si>
    <t>PLAN ARBA PATENTE ARGO 2023</t>
  </si>
  <si>
    <t>PLANES AFIP EDUARDO 534765</t>
  </si>
  <si>
    <t>PLANES AFIP EDUARDO 536651</t>
  </si>
  <si>
    <t>PLANES AFIP ALE 537936</t>
  </si>
  <si>
    <t>PLANES AFIP EDUARDO  Q167723</t>
  </si>
  <si>
    <t>PLANES AFIP EDUARDO 553537</t>
  </si>
  <si>
    <t>PLANES AFIP EDUARDO 553543</t>
  </si>
  <si>
    <t>PLANES AFIP EDUARDO O016229</t>
  </si>
  <si>
    <t>PLANES AFIP EDUARDO P350924</t>
  </si>
  <si>
    <t>PLANES AFIP EYS NUEVA M789027</t>
  </si>
  <si>
    <t>PLANES AFIP EYS NUEVA O279844</t>
  </si>
  <si>
    <t>PLANES AFIP EYS NUEVA P737792</t>
  </si>
  <si>
    <t>PLANES AFIP EYS NUEVA Q167763</t>
  </si>
  <si>
    <t>PLANES AFIP EYS VIEJO I067634</t>
  </si>
  <si>
    <t>PLANES AFIP LENITE 67639</t>
  </si>
  <si>
    <t>PLANES AFIP SIL N980100</t>
  </si>
  <si>
    <t>PLANES AFIP SIL P717934</t>
  </si>
  <si>
    <t>PLANES AFIP EDUARDO 661078</t>
  </si>
  <si>
    <t>SUELDOS HORAS EXTRAS</t>
  </si>
  <si>
    <t>PLANES AFIP SILVINA 418803</t>
  </si>
  <si>
    <t xml:space="preserve">OTAMENDI ROBERTO GERMAN </t>
  </si>
  <si>
    <t>PLANES AFIP EDUARDO 721993</t>
  </si>
  <si>
    <t xml:space="preserve">TARJETAS </t>
  </si>
  <si>
    <t>5591 9800 1235 2380</t>
  </si>
  <si>
    <t>COD</t>
  </si>
  <si>
    <t>0 0 4</t>
  </si>
  <si>
    <t>5487 6118 0505 1658</t>
  </si>
  <si>
    <t xml:space="preserve">COD </t>
  </si>
  <si>
    <t xml:space="preserve"> 0 36</t>
  </si>
  <si>
    <t>VISA CREDICOOP EXTENSION VALENTINA</t>
  </si>
  <si>
    <t>4338 1200 0056 3628</t>
  </si>
  <si>
    <t>COD 870</t>
  </si>
  <si>
    <t>PLAN APORTES CONSEJO PCIA SIL</t>
  </si>
  <si>
    <t>PLANES AFIP SILVINA 905384</t>
  </si>
  <si>
    <t>CREDICOOP MATIAS</t>
  </si>
  <si>
    <t>PLANES AFIP EDUARDO 44212</t>
  </si>
  <si>
    <t>PLANES AFIP EYS NUEVA 774008</t>
  </si>
  <si>
    <t>PLANES AFIP EYS NUEVA 964080</t>
  </si>
  <si>
    <t>PLANES AFIP SILVINA 36588</t>
  </si>
  <si>
    <t>REDES EDUARDO- MARIELA</t>
  </si>
  <si>
    <t>AB 25 DE MAYO 1130 S. A.</t>
  </si>
  <si>
    <t>FACUNDO MIGUEL FERNANDEZ</t>
  </si>
  <si>
    <t>VISA DEBITO PCIA EDU</t>
  </si>
  <si>
    <t>4513 7725 3494 9017</t>
  </si>
  <si>
    <t>total</t>
  </si>
  <si>
    <t xml:space="preserve">FERNANDEZ DORA ELENA DO PICO </t>
  </si>
  <si>
    <t>FIDEICOMISO LA VENETA</t>
  </si>
  <si>
    <t>PLANES AFIP EDUARDO 84260</t>
  </si>
  <si>
    <t>PLANES AFIP EYS NUEVA 83332</t>
  </si>
  <si>
    <t>PLANES AFIP SILVINA 117452</t>
  </si>
  <si>
    <t>SINDICATO EYS PLAN DE PAGO 2023-2024</t>
  </si>
  <si>
    <t>TOYOTA PLAN ARGENTINA S.A.DE AHORRO PARA FINES DETERMINADOS</t>
  </si>
  <si>
    <t xml:space="preserve">CUGINO CARLOS ALBERTO </t>
  </si>
  <si>
    <t>total planes afip:</t>
  </si>
  <si>
    <t>rio sil (con cobranza febo)</t>
  </si>
  <si>
    <t>pcia edu (cja ahorro)</t>
  </si>
  <si>
    <t>rio ale (transf del rio sil a rio ale)</t>
  </si>
  <si>
    <t>Estado</t>
  </si>
  <si>
    <t>Sindicato EYS</t>
  </si>
  <si>
    <t>CH/ECHQS A CUBRIR BCO. PCIA. EDUARDO</t>
  </si>
  <si>
    <t>FRANCES SIL</t>
  </si>
  <si>
    <t xml:space="preserve">CUTRONE ANDRES MAURICIO </t>
  </si>
  <si>
    <t>COLPPY</t>
  </si>
  <si>
    <t>EQUITACION CANDE</t>
  </si>
  <si>
    <t>JARDINERO TERRA</t>
  </si>
  <si>
    <t>14546-21132124</t>
  </si>
  <si>
    <t>TELECOM ARGENTINA SOCIEDAD ANONIMA</t>
  </si>
  <si>
    <t>UADE</t>
  </si>
  <si>
    <t>proveedor</t>
  </si>
  <si>
    <t>proveedor2</t>
  </si>
  <si>
    <t>Dia Anterior</t>
  </si>
  <si>
    <t>Del Dia</t>
  </si>
  <si>
    <t>Cheques en cartera</t>
  </si>
  <si>
    <t>Disponibilidades</t>
  </si>
  <si>
    <t>Diferencia</t>
  </si>
  <si>
    <t>A Cobrar corrientes</t>
  </si>
  <si>
    <t>A Pagar proveedores</t>
  </si>
  <si>
    <t>A Pagar tarjetas</t>
  </si>
  <si>
    <t>Cash Flow</t>
  </si>
  <si>
    <t>Saldos</t>
  </si>
  <si>
    <t>Reduccion/(incremento) disponibilidades</t>
  </si>
  <si>
    <t>Reduccion/(incremento) cheques</t>
  </si>
  <si>
    <t>Cobranzas</t>
  </si>
  <si>
    <t>Pagos Proveedores</t>
  </si>
  <si>
    <t>Cancelacion tarjetas</t>
  </si>
  <si>
    <t>Incremento de saldo tarjetas</t>
  </si>
  <si>
    <t>Tarjeta</t>
  </si>
  <si>
    <t>Titular</t>
  </si>
  <si>
    <t>Registrado</t>
  </si>
  <si>
    <t>Importes agregado</t>
  </si>
  <si>
    <t>Cancelacion mediante Planes u otros medios</t>
  </si>
  <si>
    <t>Pago Proveedores Mediante Planes</t>
  </si>
  <si>
    <t>Importe Cancelado</t>
  </si>
  <si>
    <t>ARBA</t>
  </si>
  <si>
    <t>AFIP</t>
  </si>
  <si>
    <t xml:space="preserve">LIBANIOALBERTO ANTONIO </t>
  </si>
  <si>
    <t>AMX ARGENTINA SOCIEDAD ANONIMA</t>
  </si>
  <si>
    <t>ALL ONLINE SOLUTIONS S.A.U.</t>
  </si>
  <si>
    <t>KRUK- PAGO DOLARES</t>
  </si>
  <si>
    <t>MAXI SISTEMAS</t>
  </si>
  <si>
    <t>MAXIMILIANO ALBERTO MARTINEZ</t>
  </si>
  <si>
    <t>MONOTRIBUTO ALE</t>
  </si>
  <si>
    <t>ALEJANDRO LEONEL ESPINOSA GUERCI</t>
  </si>
  <si>
    <t>NAFTA MATI/VALEN</t>
  </si>
  <si>
    <t>NATURGY</t>
  </si>
  <si>
    <t>REDES EDUARDO - MARIELA</t>
  </si>
  <si>
    <t xml:space="preserve">SUELDOS </t>
  </si>
  <si>
    <t>Cobranzas de clientes con diferencias en mas o menos</t>
  </si>
  <si>
    <t>CLIENTE</t>
  </si>
  <si>
    <t>COBRADO</t>
  </si>
  <si>
    <t>Sindicatos</t>
  </si>
  <si>
    <t>Pago Proveedores de Mas</t>
  </si>
  <si>
    <t>Ajuste Cobranzas</t>
  </si>
  <si>
    <t>Ajuste Pagos</t>
  </si>
  <si>
    <t>Diferencia..</t>
  </si>
  <si>
    <t>PABLO EDUARDO RAMON VON HAEFTEN</t>
  </si>
  <si>
    <t>PLANES AFIP EYS NUEVA 157719</t>
  </si>
  <si>
    <t>PLANES AFIP EYS NUEVA 157733</t>
  </si>
  <si>
    <t>PLANES AFIP SILVINA 246086</t>
  </si>
  <si>
    <t>Incremento de saldo clientes</t>
  </si>
  <si>
    <t>Incremento de saldos de tarjetas del dia</t>
  </si>
  <si>
    <t>Incremento de saldo proveedores</t>
  </si>
  <si>
    <t>Incremento saldo de proveedores</t>
  </si>
  <si>
    <t>Dolares</t>
  </si>
  <si>
    <t>LIHUEL MARIANO GONZALEZ</t>
  </si>
  <si>
    <t>NUEVOS COMIENZOS BALARI</t>
  </si>
  <si>
    <t>PLANES AFIP EDUARDO 157692</t>
  </si>
  <si>
    <t>PLANES AFIP EDUARDO 246071</t>
  </si>
  <si>
    <t>PLANES AFIP EDUARDO 424178</t>
  </si>
  <si>
    <t>PLANES AFIP SILVINA 448668</t>
  </si>
  <si>
    <t>BARGOLD SA</t>
  </si>
  <si>
    <t>MM BPO</t>
  </si>
  <si>
    <t>SUDAMERICANA EQUIPAMIENTOS  SA</t>
  </si>
  <si>
    <t>CAPECE FACUNDO</t>
  </si>
  <si>
    <t>VISA PROVINCIA SILVINA</t>
  </si>
  <si>
    <t>MASTER PROVINCIA SILVINA</t>
  </si>
  <si>
    <t>Ingreso 04-2025</t>
  </si>
  <si>
    <t>ASOCIACION CULTURAL ALEMANA MORENO</t>
  </si>
  <si>
    <t>A M J   S A</t>
  </si>
  <si>
    <t>PLANES AFIP EDUARDO 314585</t>
  </si>
  <si>
    <t>YARIS</t>
  </si>
  <si>
    <t>PLANES AFIP EDUARDO 547788</t>
  </si>
  <si>
    <t>PLANES AFIP EYS NUEVA 314537</t>
  </si>
  <si>
    <t>PLANES AFIP EYS NUEVA 547840</t>
  </si>
  <si>
    <t>PLANES AFIP SILVINA 343271</t>
  </si>
  <si>
    <t xml:space="preserve">PLANES AFIP SILVINA 5365 </t>
  </si>
  <si>
    <t>PLANES AFIP SILVINA 593224</t>
  </si>
  <si>
    <t>PRESTAMO 100 U$S MARCELO</t>
  </si>
  <si>
    <t>PROSEGUR ACTIVA ARGENTINA SA</t>
  </si>
  <si>
    <t>COMIDA CANDELARIA</t>
  </si>
  <si>
    <t>0001-00004223</t>
  </si>
  <si>
    <t>0007-00000407</t>
  </si>
  <si>
    <t>0006-00001155</t>
  </si>
  <si>
    <t>0005-00000359</t>
  </si>
  <si>
    <t>0001-00004224</t>
  </si>
  <si>
    <t>0001-00004221</t>
  </si>
  <si>
    <t xml:space="preserve">ALFARO PEDRO GERARDO </t>
  </si>
  <si>
    <t>0001-00004226</t>
  </si>
  <si>
    <t>ALIBABA SRL</t>
  </si>
  <si>
    <t>0001-00004222</t>
  </si>
  <si>
    <t>0006-00001156</t>
  </si>
  <si>
    <t>0007-00000406</t>
  </si>
  <si>
    <t>0005-00000360</t>
  </si>
  <si>
    <t>0008-00000210</t>
  </si>
  <si>
    <t>0008-00000211</t>
  </si>
  <si>
    <t>ASR FORMOSA S.A.</t>
  </si>
  <si>
    <t>0001-00004227</t>
  </si>
  <si>
    <t>0006-00001157</t>
  </si>
  <si>
    <t>0005-00000361</t>
  </si>
  <si>
    <t>0005-00000362</t>
  </si>
  <si>
    <t>0005-00000363</t>
  </si>
  <si>
    <t>0005-00000364</t>
  </si>
  <si>
    <t>0001-00004228</t>
  </si>
  <si>
    <t>0001-00004229</t>
  </si>
  <si>
    <t>0001-00004230</t>
  </si>
  <si>
    <t>0006-00001158</t>
  </si>
  <si>
    <t>0008-00000212</t>
  </si>
  <si>
    <t>0001-00004231</t>
  </si>
  <si>
    <t>0001-00004232</t>
  </si>
  <si>
    <t>0001-00004233</t>
  </si>
  <si>
    <t>CAPELLO MARIA CLAR</t>
  </si>
  <si>
    <t>0001-00004234</t>
  </si>
  <si>
    <t>0001-00004235</t>
  </si>
  <si>
    <t>0001-00004236</t>
  </si>
  <si>
    <t>0008-00000213</t>
  </si>
  <si>
    <t>0001-00004238</t>
  </si>
  <si>
    <t>CONDOMINIO KIM BYUNG KI Y OTROS</t>
  </si>
  <si>
    <t>0001-00004239</t>
  </si>
  <si>
    <t>0006-00001159</t>
  </si>
  <si>
    <t>0006-00001160</t>
  </si>
  <si>
    <t>0006-00001161</t>
  </si>
  <si>
    <t>0007-00000412</t>
  </si>
  <si>
    <t>0007-00000410</t>
  </si>
  <si>
    <t>0007-00000408</t>
  </si>
  <si>
    <t>0006-00001162</t>
  </si>
  <si>
    <t>0006-00001163</t>
  </si>
  <si>
    <t>0006-00001164</t>
  </si>
  <si>
    <t>0006-00001165</t>
  </si>
  <si>
    <t>0006-00001166</t>
  </si>
  <si>
    <t>0001-00004240</t>
  </si>
  <si>
    <t>0006-00001154</t>
  </si>
  <si>
    <t>0001-00004241</t>
  </si>
  <si>
    <t>0001-00004242</t>
  </si>
  <si>
    <t>0006-00001168</t>
  </si>
  <si>
    <t>FEBO SERVICIOS EMPRESARIOS S.R.L.</t>
  </si>
  <si>
    <t>0007-00000413</t>
  </si>
  <si>
    <t>0001-00004243</t>
  </si>
  <si>
    <t>0001-00004244</t>
  </si>
  <si>
    <t>0006-00001169</t>
  </si>
  <si>
    <t>0001-00004245</t>
  </si>
  <si>
    <t>0005-00000365</t>
  </si>
  <si>
    <t>0001-00004246</t>
  </si>
  <si>
    <t>0001-00004247</t>
  </si>
  <si>
    <t>0006-00001170</t>
  </si>
  <si>
    <t>0006-00001171</t>
  </si>
  <si>
    <t>GERARDO HUMBERTO ROLON</t>
  </si>
  <si>
    <t>0006-00001172</t>
  </si>
  <si>
    <t>0007-00000411</t>
  </si>
  <si>
    <t>0007-00000409</t>
  </si>
  <si>
    <t>0001-00004248</t>
  </si>
  <si>
    <t>0005-00000366</t>
  </si>
  <si>
    <t>0001-00004250</t>
  </si>
  <si>
    <t>0001-00004251</t>
  </si>
  <si>
    <t>0001-00004252</t>
  </si>
  <si>
    <t>0006-00001174</t>
  </si>
  <si>
    <t>0006-00001175</t>
  </si>
  <si>
    <t>0005-00000367</t>
  </si>
  <si>
    <t>0001-00004253</t>
  </si>
  <si>
    <t>0006-00001176</t>
  </si>
  <si>
    <t>0001-00004254</t>
  </si>
  <si>
    <t>0008-00000214</t>
  </si>
  <si>
    <t>MATUZ CELESTE</t>
  </si>
  <si>
    <t>0001-00004256</t>
  </si>
  <si>
    <t>0006-00001177</t>
  </si>
  <si>
    <t>0001-00004257</t>
  </si>
  <si>
    <t>0001-00004258</t>
  </si>
  <si>
    <t>0001-00004259</t>
  </si>
  <si>
    <t>0001-00004260</t>
  </si>
  <si>
    <t>0001-00004261</t>
  </si>
  <si>
    <t>0001-00004262</t>
  </si>
  <si>
    <t>0006-00001178</t>
  </si>
  <si>
    <t>0001-00004263</t>
  </si>
  <si>
    <t>0001-00004264</t>
  </si>
  <si>
    <t>0006-00001179</t>
  </si>
  <si>
    <t>0006-00001180</t>
  </si>
  <si>
    <t>0006-00001181</t>
  </si>
  <si>
    <t>0008-00000215</t>
  </si>
  <si>
    <t>0001-00004265</t>
  </si>
  <si>
    <t>0001-00004266</t>
  </si>
  <si>
    <t>0001-00004267</t>
  </si>
  <si>
    <t>0001-00004268</t>
  </si>
  <si>
    <t>0001-00004269</t>
  </si>
  <si>
    <t>FAV-B</t>
  </si>
  <si>
    <t>0001-00000060</t>
  </si>
  <si>
    <t>0001-00004270</t>
  </si>
  <si>
    <t>0001-00004271</t>
  </si>
  <si>
    <t>0001-00004273</t>
  </si>
  <si>
    <t>0001-00004274</t>
  </si>
  <si>
    <t>0006-00001183</t>
  </si>
  <si>
    <t>0001-00004275</t>
  </si>
  <si>
    <t>0001-00004276</t>
  </si>
  <si>
    <t>0008-00000216</t>
  </si>
  <si>
    <t>0006-00001184</t>
  </si>
  <si>
    <t>0001-00004277</t>
  </si>
  <si>
    <t>0001-00004278</t>
  </si>
  <si>
    <t>0001-00004279</t>
  </si>
  <si>
    <t>0001-00004280</t>
  </si>
  <si>
    <t>0001-00004281</t>
  </si>
  <si>
    <t>0006-00001185</t>
  </si>
  <si>
    <t>0006-00001186</t>
  </si>
  <si>
    <t>0006-00001187</t>
  </si>
  <si>
    <t>0001-00004282</t>
  </si>
  <si>
    <t>0001-00004283</t>
  </si>
  <si>
    <t>0006-00001188</t>
  </si>
  <si>
    <t>0006-00001189</t>
  </si>
  <si>
    <t>0006-00001190</t>
  </si>
  <si>
    <t>0001-00004284</t>
  </si>
  <si>
    <t>MICAELA PLUS CAJA</t>
  </si>
  <si>
    <t>BRAINMEDIA</t>
  </si>
  <si>
    <t>TARGET</t>
  </si>
  <si>
    <t>CARLA ZAMBRANO</t>
  </si>
  <si>
    <t>FEDERICO ZAMBRANO</t>
  </si>
  <si>
    <t>0007-00000414</t>
  </si>
  <si>
    <t>NORMA VANRELL</t>
  </si>
  <si>
    <t>PLANES AFIP EY S NUEVA 701081</t>
  </si>
  <si>
    <t>PLANES AFIP EYS NUEVA 701081</t>
  </si>
  <si>
    <t>PLANES AFIP EYS NUEVA 424224</t>
  </si>
  <si>
    <t>CABAÑAS SANTA ILDA</t>
  </si>
  <si>
    <t>05646-00454570</t>
  </si>
  <si>
    <t>2025-08-08</t>
  </si>
  <si>
    <t>74740-00000006</t>
  </si>
  <si>
    <t>EMAUS</t>
  </si>
  <si>
    <t>2025-08-28</t>
  </si>
  <si>
    <t>2025-09-04</t>
  </si>
  <si>
    <t>2025-09-11</t>
  </si>
  <si>
    <t>2025-09-16</t>
  </si>
  <si>
    <t>2025-09-22</t>
  </si>
  <si>
    <t>ANTICIPOS GANANCIAS SILVINA</t>
  </si>
  <si>
    <t xml:space="preserve">ANTICIPOS GANANCIAS SILVINA </t>
  </si>
  <si>
    <t>46545-00054654</t>
  </si>
  <si>
    <t>00009-25165462</t>
  </si>
  <si>
    <t>11456-00454569</t>
  </si>
  <si>
    <t>45564-00005462</t>
  </si>
  <si>
    <t>00099-00456460</t>
  </si>
  <si>
    <t>65654-00155652</t>
  </si>
  <si>
    <t>45645-54564570</t>
  </si>
  <si>
    <t>41654-54654664</t>
  </si>
  <si>
    <t>41654-54654665</t>
  </si>
  <si>
    <t>41654-54654666</t>
  </si>
  <si>
    <t>41654-54654667</t>
  </si>
  <si>
    <t>00009-05456471</t>
  </si>
  <si>
    <t>32125-03413438</t>
  </si>
  <si>
    <t>04654-00545462</t>
  </si>
  <si>
    <t>00009-05465471</t>
  </si>
  <si>
    <t>01564-05456462</t>
  </si>
  <si>
    <t>00009-45846554</t>
  </si>
  <si>
    <t>00998-04654660</t>
  </si>
  <si>
    <t>00009-13231237</t>
  </si>
  <si>
    <t>15146-02465462</t>
  </si>
  <si>
    <t>56556-00044570</t>
  </si>
  <si>
    <t>03656-00015570</t>
  </si>
  <si>
    <t>02131-00215462</t>
  </si>
  <si>
    <t>00009-00006571</t>
  </si>
  <si>
    <t>01313-12312316</t>
  </si>
  <si>
    <t>14564-00012129</t>
  </si>
  <si>
    <t>00009-00021219</t>
  </si>
  <si>
    <t>00099-03132129</t>
  </si>
  <si>
    <t>06465-03223129</t>
  </si>
  <si>
    <t>54456-21321327</t>
  </si>
  <si>
    <t>05465-00212129</t>
  </si>
  <si>
    <t>02121-12512319</t>
  </si>
  <si>
    <t>00099-00008495</t>
  </si>
  <si>
    <t>14564-13413244</t>
  </si>
  <si>
    <t>05456-31431246</t>
  </si>
  <si>
    <t>65656-65456468</t>
  </si>
  <si>
    <t>41546-00546549</t>
  </si>
  <si>
    <t>45645-00035331</t>
  </si>
  <si>
    <t>01546-00005241</t>
  </si>
  <si>
    <t>00015-00005241</t>
  </si>
  <si>
    <t>54545-14564656</t>
  </si>
  <si>
    <t>00525-00005331</t>
  </si>
  <si>
    <t>25165-00532529</t>
  </si>
  <si>
    <t>00121-03454331</t>
  </si>
  <si>
    <t>00141-00045352</t>
  </si>
  <si>
    <t>00445-00000451</t>
  </si>
  <si>
    <t>PLANES AFIP EDUARDO 867325</t>
  </si>
  <si>
    <t>25415-00456465</t>
  </si>
  <si>
    <t>00009-00046332</t>
  </si>
  <si>
    <t>00009-00054160</t>
  </si>
  <si>
    <t>65456-00546547</t>
  </si>
  <si>
    <t>PLANES AFIP EY S NUEVA 867448</t>
  </si>
  <si>
    <t>PLANES AFIP EYS NUEVA 867448</t>
  </si>
  <si>
    <t>15621-11254156</t>
  </si>
  <si>
    <t>64654-24143144</t>
  </si>
  <si>
    <t>46546-31511254</t>
  </si>
  <si>
    <t>00456-06565659</t>
  </si>
  <si>
    <t>05465-04654656</t>
  </si>
  <si>
    <t>51454-54654656</t>
  </si>
  <si>
    <t>04154-00054660</t>
  </si>
  <si>
    <t>54654-55465552</t>
  </si>
  <si>
    <t>46546-00015462</t>
  </si>
  <si>
    <t>00009-05456462</t>
  </si>
  <si>
    <t>00009-00154660</t>
  </si>
  <si>
    <t>00009-00005462</t>
  </si>
  <si>
    <t>00009-00002127</t>
  </si>
  <si>
    <t>00009-05465462</t>
  </si>
  <si>
    <t>00009-00015471</t>
  </si>
  <si>
    <t>54564-54564570</t>
  </si>
  <si>
    <t>46545-24312416</t>
  </si>
  <si>
    <t>14165-05465469</t>
  </si>
  <si>
    <t>15415-00000460</t>
  </si>
  <si>
    <t>00154-00314160</t>
  </si>
  <si>
    <t>05454-65465468</t>
  </si>
  <si>
    <t>00009-54654168</t>
  </si>
  <si>
    <t>54654-00546548</t>
  </si>
  <si>
    <t>14565-02123160</t>
  </si>
  <si>
    <t>00046-00099528</t>
  </si>
  <si>
    <t>01464-11456471</t>
  </si>
  <si>
    <t>14545-13413417</t>
  </si>
  <si>
    <t>07575-00012129</t>
  </si>
  <si>
    <t>RETIRO PARTICULAR PARA FINDE</t>
  </si>
  <si>
    <t>RETIRO PARTICULAR  PARA FINDE</t>
  </si>
  <si>
    <t>65465-54654656</t>
  </si>
  <si>
    <t>65465-54654657</t>
  </si>
  <si>
    <t>65465-54654658</t>
  </si>
  <si>
    <t>65465-54654659</t>
  </si>
  <si>
    <t>00009-00054701</t>
  </si>
  <si>
    <t>05164-04554570</t>
  </si>
  <si>
    <t>14546-21132128</t>
  </si>
  <si>
    <t>00454-05648474</t>
  </si>
  <si>
    <t>04654-00031238</t>
  </si>
  <si>
    <t>00045-01454570</t>
  </si>
  <si>
    <t>01454-12515127</t>
  </si>
  <si>
    <t>00022-11556462</t>
  </si>
  <si>
    <t>00001-00000004</t>
  </si>
  <si>
    <t>IVA EDUARDO</t>
  </si>
  <si>
    <t>06454-00454655</t>
  </si>
  <si>
    <t xml:space="preserve">IVA SILVINA </t>
  </si>
  <si>
    <t>54546-98998748</t>
  </si>
  <si>
    <t>OBRA SOCIAL ESTUDIO</t>
  </si>
  <si>
    <t>48789-00456456</t>
  </si>
  <si>
    <t>APORTES Y CONTRIBUCIONES SUSS (EDUARDO)</t>
  </si>
  <si>
    <t>45646-45654565</t>
  </si>
  <si>
    <t>APORTES Y CONTRIBUCIONES SUSS (EYS)</t>
  </si>
  <si>
    <t>12132-54654655</t>
  </si>
  <si>
    <t>PORCENTAJES PENDIENTES MES PASADO</t>
  </si>
  <si>
    <t>00046-00099529</t>
  </si>
  <si>
    <t>LAUTARO HORAS EXTRAS (SEBY)</t>
  </si>
  <si>
    <t>SOFIA HORAS EXTRAS (SEBY)</t>
  </si>
  <si>
    <t>cierre 21/08</t>
  </si>
  <si>
    <t>cierre 28-08</t>
  </si>
  <si>
    <t>ANTICIPOS GANANCIAS EDUARDO</t>
  </si>
  <si>
    <t>46545-00054655</t>
  </si>
  <si>
    <t>08-08 CAMBIO MARCELO PARA KRUK+ PRESTAMO MARCELO</t>
  </si>
  <si>
    <t>echeq</t>
  </si>
  <si>
    <t>VTO 11/08</t>
  </si>
  <si>
    <t>2025-08-20</t>
  </si>
  <si>
    <t>Cheque Diferido</t>
  </si>
  <si>
    <t>2025-08-29</t>
  </si>
  <si>
    <t xml:space="preserve">QUINTAS </t>
  </si>
  <si>
    <t>0001-00004272</t>
  </si>
  <si>
    <t>2025-07-31</t>
  </si>
  <si>
    <t>2025-09-09</t>
  </si>
  <si>
    <t>2025-10-06</t>
  </si>
  <si>
    <t>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</si>
</sst>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dd\-mm\-yyyy;@"/>
    <numFmt numFmtId="166" formatCode="#,##0.00_ ;[Red]\-#,##0.00\ "/>
    <numFmt numFmtId="167" formatCode="_-* #,##0.00\ _P_t_s_-;\-* #,##0.00\ _P_t_s_-;_-* &quot;-&quot;??\ _P_t_s_-;_-@_-"/>
    <numFmt numFmtId="168" formatCode="_ * #,##0.00_ ;_ * \-#,##0.00_ ;_ * &quot;-&quot;??_ ;_ @_ "/>
    <numFmt numFmtId="169" formatCode="\$###0.00_ ;\$\(###0.00\)"/>
  </numFmts>
  <fonts count="92" x14ac:knownFonts="1">
    <font>
      <sz val="8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b/>
      <u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 val="singleAccounting"/>
      <sz val="8"/>
      <color indexed="8"/>
      <name val="Arial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8"/>
      <color indexed="8"/>
      <name val="Arial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19">
    <xf numFmtId="0" fontId="0" fillId="0" borderId="0" applyFill="0" applyProtection="0"/>
    <xf numFmtId="164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4" applyNumberFormat="0" applyAlignment="0" applyProtection="0"/>
    <xf numFmtId="0" fontId="25" fillId="6" borderId="5" applyNumberFormat="0" applyAlignment="0" applyProtection="0"/>
    <xf numFmtId="0" fontId="26" fillId="6" borderId="4" applyNumberFormat="0" applyAlignment="0" applyProtection="0"/>
    <xf numFmtId="0" fontId="27" fillId="0" borderId="6" applyNumberFormat="0" applyFill="0" applyAlignment="0" applyProtection="0"/>
    <xf numFmtId="0" fontId="28" fillId="7" borderId="7" applyNumberFormat="0" applyAlignment="0" applyProtection="0"/>
    <xf numFmtId="0" fontId="29" fillId="0" borderId="0" applyNumberFormat="0" applyFill="0" applyBorder="0" applyAlignment="0" applyProtection="0"/>
    <xf numFmtId="0" fontId="16" fillId="8" borderId="8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2" fillId="32" borderId="0" applyNumberFormat="0" applyBorder="0" applyAlignment="0" applyProtection="0"/>
    <xf numFmtId="0" fontId="33" fillId="0" borderId="0" applyFill="0" applyProtection="0"/>
    <xf numFmtId="43" fontId="33" fillId="0" borderId="0" applyFont="0" applyFill="0" applyBorder="0" applyAlignment="0" applyProtection="0"/>
    <xf numFmtId="0" fontId="33" fillId="0" borderId="0" applyFill="0" applyProtection="0"/>
    <xf numFmtId="0" fontId="39" fillId="0" borderId="0" applyFill="0" applyProtection="0"/>
    <xf numFmtId="0" fontId="39" fillId="0" borderId="0" applyFill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40" fillId="0" borderId="0"/>
    <xf numFmtId="43" fontId="33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8" borderId="8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43" fontId="33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33" fillId="0" borderId="0" applyFont="0" applyFill="0" applyBorder="0" applyAlignment="0" applyProtection="0"/>
    <xf numFmtId="0" fontId="14" fillId="0" borderId="0"/>
    <xf numFmtId="0" fontId="43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164" fontId="13" fillId="0" borderId="0" applyFont="0" applyFill="0" applyBorder="0" applyAlignment="0" applyProtection="0"/>
    <xf numFmtId="0" fontId="13" fillId="8" borderId="8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43" fontId="3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3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8" borderId="8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43" fontId="3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33" fillId="0" borderId="0" applyFont="0" applyFill="0" applyBorder="0" applyAlignment="0" applyProtection="0"/>
    <xf numFmtId="0" fontId="13" fillId="0" borderId="0"/>
    <xf numFmtId="0" fontId="13" fillId="8" borderId="8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44" fillId="0" borderId="0" applyFill="0" applyProtection="0"/>
    <xf numFmtId="0" fontId="12" fillId="0" borderId="0"/>
    <xf numFmtId="9" fontId="40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40" fillId="0" borderId="0"/>
    <xf numFmtId="0" fontId="45" fillId="0" borderId="0" applyNumberForma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9" fillId="0" borderId="0" applyFill="0" applyProtection="0"/>
    <xf numFmtId="0" fontId="46" fillId="4" borderId="0" applyNumberFormat="0" applyBorder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0" fillId="8" borderId="8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49" fillId="0" borderId="0" applyFill="0" applyProtection="0"/>
    <xf numFmtId="0" fontId="50" fillId="0" borderId="0" applyFill="0" applyProtection="0"/>
    <xf numFmtId="0" fontId="51" fillId="0" borderId="0" applyNumberFormat="0" applyFill="0" applyBorder="0" applyAlignment="0" applyProtection="0">
      <alignment vertical="top"/>
      <protection locked="0"/>
    </xf>
    <xf numFmtId="168" fontId="4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53" fillId="0" borderId="0" applyFill="0" applyProtection="0"/>
    <xf numFmtId="0" fontId="54" fillId="0" borderId="0" applyFill="0" applyProtection="0"/>
    <xf numFmtId="0" fontId="55" fillId="0" borderId="0" applyFill="0" applyProtection="0"/>
    <xf numFmtId="0" fontId="56" fillId="0" borderId="0" applyFill="0" applyProtection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57" fillId="0" borderId="0" applyFill="0" applyProtection="0"/>
    <xf numFmtId="0" fontId="58" fillId="0" borderId="0" applyFill="0" applyProtection="0"/>
    <xf numFmtId="0" fontId="7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164" fontId="6" fillId="0" borderId="0" applyFont="0" applyFill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9" fillId="0" borderId="0" applyFill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9" fillId="0" borderId="0" applyFill="0" applyProtection="0"/>
    <xf numFmtId="0" fontId="39" fillId="0" borderId="0" applyFill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9" fillId="0" borderId="0" applyFill="0" applyProtection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9" fillId="0" borderId="0" applyFill="0" applyProtection="0"/>
    <xf numFmtId="0" fontId="60" fillId="0" borderId="0" applyFill="0" applyProtection="0"/>
    <xf numFmtId="0" fontId="64" fillId="0" borderId="0" applyFill="0" applyProtection="0"/>
    <xf numFmtId="0" fontId="65" fillId="0" borderId="0" applyFill="0" applyProtection="0"/>
    <xf numFmtId="0" fontId="66" fillId="0" borderId="0" applyFill="0" applyProtection="0"/>
    <xf numFmtId="0" fontId="67" fillId="0" borderId="0" applyFill="0" applyProtection="0"/>
    <xf numFmtId="0" fontId="68" fillId="0" borderId="0" applyFill="0" applyProtection="0"/>
    <xf numFmtId="0" fontId="69" fillId="0" borderId="0" applyFill="0" applyProtection="0"/>
    <xf numFmtId="0" fontId="70" fillId="0" borderId="0" applyFill="0" applyProtection="0"/>
    <xf numFmtId="0" fontId="72" fillId="0" borderId="0" applyFill="0" applyProtection="0"/>
    <xf numFmtId="0" fontId="74" fillId="0" borderId="0" applyFill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9" fillId="0" borderId="0" applyFill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43" fontId="3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33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164" fontId="4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33" fillId="0" borderId="0" applyFont="0" applyFill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164" fontId="4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33" fillId="0" borderId="0" applyFont="0" applyFill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76" fillId="0" borderId="0" applyFill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9" fillId="0" borderId="0" applyFill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9" fillId="0" borderId="0" applyFill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316">
    <xf numFmtId="0" fontId="0" fillId="0" borderId="0" xfId="0"/>
    <xf numFmtId="164" fontId="0" fillId="0" borderId="0" xfId="0" applyNumberFormat="1"/>
    <xf numFmtId="0" fontId="35" fillId="0" borderId="0" xfId="43" applyFont="1"/>
    <xf numFmtId="164" fontId="0" fillId="0" borderId="0" xfId="1" applyFont="1"/>
    <xf numFmtId="43" fontId="37" fillId="0" borderId="0" xfId="44" applyFont="1"/>
    <xf numFmtId="0" fontId="38" fillId="0" borderId="0" xfId="45" applyFont="1" applyFill="1" applyAlignment="1" applyProtection="1">
      <alignment horizontal="center"/>
    </xf>
    <xf numFmtId="0" fontId="41" fillId="0" borderId="10" xfId="52" applyFont="1" applyBorder="1"/>
    <xf numFmtId="0" fontId="41" fillId="0" borderId="10" xfId="52" applyFont="1" applyBorder="1" applyAlignment="1">
      <alignment horizontal="center"/>
    </xf>
    <xf numFmtId="164" fontId="41" fillId="0" borderId="10" xfId="52" applyNumberFormat="1" applyFont="1" applyBorder="1" applyAlignment="1">
      <alignment horizontal="center" vertical="center"/>
    </xf>
    <xf numFmtId="0" fontId="41" fillId="0" borderId="10" xfId="52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  <xf numFmtId="165" fontId="0" fillId="0" borderId="0" xfId="0" applyNumberFormat="1" applyFill="1" applyAlignment="1" applyProtection="1">
      <alignment horizontal="center"/>
    </xf>
    <xf numFmtId="4" fontId="0" fillId="0" borderId="0" xfId="0" applyNumberFormat="1" applyFill="1" applyAlignment="1" applyProtection="1">
      <alignment horizontal="right"/>
    </xf>
    <xf numFmtId="4" fontId="0" fillId="0" borderId="0" xfId="0" applyNumberFormat="1"/>
    <xf numFmtId="43" fontId="0" fillId="0" borderId="0" xfId="0" applyNumberFormat="1"/>
    <xf numFmtId="0" fontId="0" fillId="34" borderId="0" xfId="0" applyFill="1"/>
    <xf numFmtId="166" fontId="0" fillId="0" borderId="0" xfId="0" applyNumberFormat="1"/>
    <xf numFmtId="0" fontId="0" fillId="0" borderId="0" xfId="0" applyFill="1" applyProtection="1"/>
    <xf numFmtId="4" fontId="0" fillId="0" borderId="0" xfId="0" applyNumberFormat="1" applyFill="1" applyProtection="1"/>
    <xf numFmtId="0" fontId="33" fillId="0" borderId="0" xfId="0" applyFont="1"/>
    <xf numFmtId="0" fontId="0" fillId="0" borderId="0" xfId="0" applyFill="1"/>
    <xf numFmtId="0" fontId="52" fillId="0" borderId="0" xfId="0" applyFont="1"/>
    <xf numFmtId="0" fontId="33" fillId="0" borderId="0" xfId="0" applyFont="1" applyFill="1" applyAlignment="1" applyProtection="1">
      <alignment horizontal="center"/>
    </xf>
    <xf numFmtId="164" fontId="0" fillId="0" borderId="0" xfId="1" applyFont="1" applyFill="1" applyProtection="1"/>
    <xf numFmtId="164" fontId="52" fillId="0" borderId="0" xfId="1" applyFont="1"/>
    <xf numFmtId="164" fontId="52" fillId="0" borderId="0" xfId="0" applyNumberFormat="1" applyFont="1"/>
    <xf numFmtId="164" fontId="52" fillId="0" borderId="10" xfId="0" applyNumberFormat="1" applyFont="1" applyBorder="1"/>
    <xf numFmtId="164" fontId="52" fillId="34" borderId="10" xfId="1" applyFont="1" applyFill="1" applyBorder="1"/>
    <xf numFmtId="164" fontId="52" fillId="0" borderId="10" xfId="1" applyFont="1" applyBorder="1"/>
    <xf numFmtId="0" fontId="0" fillId="0" borderId="0" xfId="0" applyAlignment="1">
      <alignment horizontal="left"/>
    </xf>
    <xf numFmtId="164" fontId="0" fillId="0" borderId="0" xfId="0" applyNumberFormat="1" applyFill="1"/>
    <xf numFmtId="0" fontId="52" fillId="33" borderId="0" xfId="0" applyFont="1" applyFill="1"/>
    <xf numFmtId="0" fontId="52" fillId="0" borderId="17" xfId="0" applyFont="1" applyBorder="1" applyAlignment="1">
      <alignment horizontal="left"/>
    </xf>
    <xf numFmtId="164" fontId="52" fillId="0" borderId="26" xfId="0" applyNumberFormat="1" applyFont="1" applyBorder="1"/>
    <xf numFmtId="164" fontId="47" fillId="0" borderId="27" xfId="0" applyNumberFormat="1" applyFont="1" applyBorder="1" applyAlignment="1">
      <alignment horizontal="center" vertical="center"/>
    </xf>
    <xf numFmtId="164" fontId="47" fillId="0" borderId="18" xfId="0" applyNumberFormat="1" applyFont="1" applyBorder="1" applyAlignment="1">
      <alignment horizontal="center" vertical="center"/>
    </xf>
    <xf numFmtId="0" fontId="47" fillId="0" borderId="19" xfId="0" applyFont="1" applyBorder="1" applyAlignment="1">
      <alignment horizontal="center" vertical="center"/>
    </xf>
    <xf numFmtId="0" fontId="61" fillId="0" borderId="20" xfId="48" applyFont="1" applyBorder="1"/>
    <xf numFmtId="0" fontId="61" fillId="0" borderId="32" xfId="48" applyFont="1" applyBorder="1"/>
    <xf numFmtId="16" fontId="61" fillId="0" borderId="16" xfId="48" applyNumberFormat="1" applyFont="1" applyBorder="1"/>
    <xf numFmtId="0" fontId="52" fillId="0" borderId="16" xfId="0" applyFont="1" applyBorder="1"/>
    <xf numFmtId="43" fontId="52" fillId="0" borderId="22" xfId="0" applyNumberFormat="1" applyFont="1" applyBorder="1"/>
    <xf numFmtId="16" fontId="52" fillId="0" borderId="0" xfId="0" applyNumberFormat="1" applyFont="1"/>
    <xf numFmtId="0" fontId="62" fillId="0" borderId="11" xfId="48" applyFont="1" applyBorder="1"/>
    <xf numFmtId="0" fontId="62" fillId="0" borderId="33" xfId="48" applyFont="1" applyBorder="1"/>
    <xf numFmtId="16" fontId="62" fillId="34" borderId="10" xfId="48" applyNumberFormat="1" applyFont="1" applyFill="1" applyBorder="1"/>
    <xf numFmtId="43" fontId="52" fillId="34" borderId="10" xfId="0" applyNumberFormat="1" applyFont="1" applyFill="1" applyBorder="1"/>
    <xf numFmtId="43" fontId="52" fillId="0" borderId="0" xfId="0" applyNumberFormat="1" applyFont="1"/>
    <xf numFmtId="164" fontId="62" fillId="34" borderId="10" xfId="1" applyFont="1" applyFill="1" applyBorder="1"/>
    <xf numFmtId="16" fontId="63" fillId="34" borderId="10" xfId="51" applyNumberFormat="1" applyFont="1" applyFill="1" applyBorder="1"/>
    <xf numFmtId="164" fontId="63" fillId="34" borderId="10" xfId="1" applyFont="1" applyFill="1" applyBorder="1"/>
    <xf numFmtId="16" fontId="63" fillId="34" borderId="10" xfId="325" applyNumberFormat="1" applyFont="1" applyFill="1" applyBorder="1"/>
    <xf numFmtId="16" fontId="41" fillId="34" borderId="10" xfId="48" applyNumberFormat="1" applyFont="1" applyFill="1" applyBorder="1"/>
    <xf numFmtId="4" fontId="52" fillId="0" borderId="0" xfId="0" applyNumberFormat="1" applyFont="1"/>
    <xf numFmtId="16" fontId="40" fillId="34" borderId="10" xfId="48" applyNumberFormat="1" applyFont="1" applyFill="1" applyBorder="1"/>
    <xf numFmtId="0" fontId="62" fillId="34" borderId="12" xfId="48" applyFont="1" applyFill="1" applyBorder="1"/>
    <xf numFmtId="0" fontId="62" fillId="34" borderId="34" xfId="48" applyFont="1" applyFill="1" applyBorder="1"/>
    <xf numFmtId="164" fontId="62" fillId="34" borderId="30" xfId="1" applyFont="1" applyFill="1" applyBorder="1"/>
    <xf numFmtId="164" fontId="62" fillId="34" borderId="13" xfId="1" applyFont="1" applyFill="1" applyBorder="1"/>
    <xf numFmtId="16" fontId="62" fillId="34" borderId="13" xfId="51" applyNumberFormat="1" applyFont="1" applyFill="1" applyBorder="1"/>
    <xf numFmtId="16" fontId="40" fillId="34" borderId="13" xfId="51" applyNumberFormat="1" applyFont="1" applyFill="1" applyBorder="1"/>
    <xf numFmtId="0" fontId="62" fillId="34" borderId="14" xfId="48" applyFont="1" applyFill="1" applyBorder="1"/>
    <xf numFmtId="0" fontId="62" fillId="34" borderId="15" xfId="48" applyFont="1" applyFill="1" applyBorder="1"/>
    <xf numFmtId="0" fontId="62" fillId="0" borderId="34" xfId="48" applyFont="1" applyBorder="1"/>
    <xf numFmtId="0" fontId="40" fillId="0" borderId="21" xfId="52" applyBorder="1"/>
    <xf numFmtId="0" fontId="62" fillId="0" borderId="35" xfId="48" applyFont="1" applyBorder="1"/>
    <xf numFmtId="16" fontId="40" fillId="34" borderId="25" xfId="53" applyNumberFormat="1" applyFont="1" applyFill="1" applyBorder="1"/>
    <xf numFmtId="0" fontId="47" fillId="0" borderId="17" xfId="0" applyFont="1" applyBorder="1"/>
    <xf numFmtId="43" fontId="47" fillId="0" borderId="23" xfId="0" applyNumberFormat="1" applyFont="1" applyBorder="1"/>
    <xf numFmtId="0" fontId="40" fillId="0" borderId="0" xfId="52"/>
    <xf numFmtId="164" fontId="40" fillId="0" borderId="0" xfId="52" applyNumberFormat="1"/>
    <xf numFmtId="0" fontId="40" fillId="0" borderId="10" xfId="52" applyBorder="1"/>
    <xf numFmtId="43" fontId="40" fillId="0" borderId="10" xfId="52" applyNumberFormat="1" applyBorder="1"/>
    <xf numFmtId="43" fontId="41" fillId="0" borderId="10" xfId="52" applyNumberFormat="1" applyFont="1" applyBorder="1"/>
    <xf numFmtId="43" fontId="52" fillId="33" borderId="0" xfId="0" applyNumberFormat="1" applyFont="1" applyFill="1"/>
    <xf numFmtId="43" fontId="40" fillId="0" borderId="13" xfId="52" applyNumberFormat="1" applyBorder="1"/>
    <xf numFmtId="43" fontId="41" fillId="0" borderId="13" xfId="52" applyNumberFormat="1" applyFont="1" applyBorder="1"/>
    <xf numFmtId="43" fontId="41" fillId="0" borderId="26" xfId="52" applyNumberFormat="1" applyFont="1" applyBorder="1"/>
    <xf numFmtId="0" fontId="47" fillId="0" borderId="10" xfId="0" applyFont="1" applyBorder="1"/>
    <xf numFmtId="0" fontId="52" fillId="34" borderId="16" xfId="0" applyFont="1" applyFill="1" applyBorder="1"/>
    <xf numFmtId="16" fontId="52" fillId="34" borderId="10" xfId="0" applyNumberFormat="1" applyFont="1" applyFill="1" applyBorder="1"/>
    <xf numFmtId="164" fontId="62" fillId="34" borderId="29" xfId="1" applyFont="1" applyFill="1" applyBorder="1"/>
    <xf numFmtId="16" fontId="62" fillId="34" borderId="10" xfId="51" applyNumberFormat="1" applyFont="1" applyFill="1" applyBorder="1"/>
    <xf numFmtId="16" fontId="62" fillId="34" borderId="10" xfId="325" applyNumberFormat="1" applyFont="1" applyFill="1" applyBorder="1"/>
    <xf numFmtId="164" fontId="0" fillId="34" borderId="0" xfId="1" applyFont="1" applyFill="1"/>
    <xf numFmtId="0" fontId="40" fillId="33" borderId="0" xfId="52" applyFill="1" applyAlignment="1">
      <alignment horizontal="center" vertical="center"/>
    </xf>
    <xf numFmtId="43" fontId="40" fillId="33" borderId="0" xfId="53" applyFont="1" applyFill="1" applyBorder="1"/>
    <xf numFmtId="0" fontId="40" fillId="33" borderId="0" xfId="52" applyFill="1"/>
    <xf numFmtId="9" fontId="40" fillId="0" borderId="10" xfId="52" applyNumberFormat="1" applyBorder="1"/>
    <xf numFmtId="164" fontId="40" fillId="0" borderId="10" xfId="1" applyFont="1" applyBorder="1"/>
    <xf numFmtId="164" fontId="40" fillId="0" borderId="13" xfId="1" applyFont="1" applyBorder="1"/>
    <xf numFmtId="0" fontId="35" fillId="0" borderId="0" xfId="0" applyFont="1"/>
    <xf numFmtId="164" fontId="35" fillId="0" borderId="0" xfId="0" applyNumberFormat="1" applyFont="1"/>
    <xf numFmtId="0" fontId="52" fillId="34" borderId="0" xfId="0" applyFont="1" applyFill="1"/>
    <xf numFmtId="164" fontId="47" fillId="33" borderId="0" xfId="0" applyNumberFormat="1" applyFont="1" applyFill="1" applyAlignment="1">
      <alignment horizontal="center" vertical="center"/>
    </xf>
    <xf numFmtId="164" fontId="47" fillId="0" borderId="37" xfId="0" applyNumberFormat="1" applyFont="1" applyBorder="1"/>
    <xf numFmtId="164" fontId="47" fillId="0" borderId="38" xfId="0" applyNumberFormat="1" applyFont="1" applyBorder="1"/>
    <xf numFmtId="164" fontId="47" fillId="0" borderId="39" xfId="0" applyNumberFormat="1" applyFont="1" applyBorder="1"/>
    <xf numFmtId="43" fontId="52" fillId="34" borderId="0" xfId="0" applyNumberFormat="1" applyFont="1" applyFill="1"/>
    <xf numFmtId="0" fontId="33" fillId="34" borderId="0" xfId="0" applyFont="1" applyFill="1"/>
    <xf numFmtId="16" fontId="0" fillId="34" borderId="0" xfId="0" applyNumberFormat="1" applyFill="1"/>
    <xf numFmtId="10" fontId="40" fillId="0" borderId="10" xfId="52" applyNumberFormat="1" applyBorder="1"/>
    <xf numFmtId="43" fontId="52" fillId="0" borderId="10" xfId="0" applyNumberFormat="1" applyFont="1" applyBorder="1"/>
    <xf numFmtId="0" fontId="52" fillId="0" borderId="10" xfId="0" applyFont="1" applyBorder="1"/>
    <xf numFmtId="164" fontId="52" fillId="0" borderId="10" xfId="1" applyFont="1" applyBorder="1" applyAlignment="1">
      <alignment horizontal="center"/>
    </xf>
    <xf numFmtId="164" fontId="47" fillId="0" borderId="0" xfId="1" applyFont="1" applyBorder="1"/>
    <xf numFmtId="164" fontId="33" fillId="0" borderId="0" xfId="1" applyFont="1"/>
    <xf numFmtId="4" fontId="73" fillId="0" borderId="0" xfId="0" applyNumberFormat="1" applyFont="1" applyFill="1" applyAlignment="1" applyProtection="1">
      <alignment horizontal="right"/>
    </xf>
    <xf numFmtId="4" fontId="42" fillId="0" borderId="0" xfId="0" applyNumberFormat="1" applyFont="1" applyFill="1" applyAlignment="1" applyProtection="1">
      <alignment horizontal="right"/>
    </xf>
    <xf numFmtId="16" fontId="62" fillId="0" borderId="10" xfId="48" applyNumberFormat="1" applyFont="1" applyBorder="1"/>
    <xf numFmtId="43" fontId="52" fillId="0" borderId="10" xfId="0" applyNumberFormat="1" applyFont="1" applyFill="1" applyBorder="1"/>
    <xf numFmtId="164" fontId="37" fillId="0" borderId="0" xfId="1" applyFont="1"/>
    <xf numFmtId="16" fontId="62" fillId="34" borderId="10" xfId="48" applyNumberFormat="1" applyFont="1" applyFill="1" applyBorder="1" applyAlignment="1">
      <alignment horizontal="right"/>
    </xf>
    <xf numFmtId="16" fontId="62" fillId="34" borderId="13" xfId="48" applyNumberFormat="1" applyFont="1" applyFill="1" applyBorder="1" applyAlignment="1">
      <alignment horizontal="right"/>
    </xf>
    <xf numFmtId="4" fontId="75" fillId="0" borderId="0" xfId="0" applyNumberFormat="1" applyFont="1" applyFill="1" applyAlignment="1" applyProtection="1">
      <alignment horizontal="right"/>
    </xf>
    <xf numFmtId="0" fontId="75" fillId="0" borderId="0" xfId="0" applyFont="1" applyFill="1" applyProtection="1"/>
    <xf numFmtId="0" fontId="40" fillId="34" borderId="10" xfId="52" applyFill="1" applyBorder="1"/>
    <xf numFmtId="43" fontId="40" fillId="34" borderId="10" xfId="52" applyNumberFormat="1" applyFill="1" applyBorder="1"/>
    <xf numFmtId="164" fontId="40" fillId="34" borderId="10" xfId="1" applyFont="1" applyFill="1" applyBorder="1"/>
    <xf numFmtId="43" fontId="41" fillId="34" borderId="10" xfId="52" applyNumberFormat="1" applyFont="1" applyFill="1" applyBorder="1"/>
    <xf numFmtId="164" fontId="52" fillId="34" borderId="0" xfId="1" applyFont="1" applyFill="1"/>
    <xf numFmtId="14" fontId="0" fillId="0" borderId="0" xfId="0" applyNumberFormat="1"/>
    <xf numFmtId="0" fontId="47" fillId="34" borderId="10" xfId="0" applyFont="1" applyFill="1" applyBorder="1"/>
    <xf numFmtId="164" fontId="52" fillId="34" borderId="10" xfId="0" applyNumberFormat="1" applyFont="1" applyFill="1" applyBorder="1"/>
    <xf numFmtId="17" fontId="0" fillId="0" borderId="0" xfId="0" applyNumberFormat="1"/>
    <xf numFmtId="1" fontId="33" fillId="0" borderId="0" xfId="0" applyNumberFormat="1" applyFont="1"/>
    <xf numFmtId="164" fontId="0" fillId="0" borderId="0" xfId="0" applyNumberFormat="1" applyAlignment="1">
      <alignment horizontal="left"/>
    </xf>
    <xf numFmtId="43" fontId="0" fillId="34" borderId="0" xfId="0" applyNumberFormat="1" applyFill="1"/>
    <xf numFmtId="0" fontId="77" fillId="0" borderId="0" xfId="0" applyFont="1" applyFill="1" applyAlignment="1" applyProtection="1">
      <alignment horizontal="center"/>
    </xf>
    <xf numFmtId="164" fontId="0" fillId="0" borderId="0" xfId="1" applyFont="1" applyAlignment="1"/>
    <xf numFmtId="164" fontId="0" fillId="0" borderId="0" xfId="1" applyFont="1" applyBorder="1" applyAlignment="1"/>
    <xf numFmtId="164" fontId="40" fillId="34" borderId="25" xfId="1" applyFont="1" applyFill="1" applyBorder="1"/>
    <xf numFmtId="0" fontId="0" fillId="36" borderId="0" xfId="0" applyFill="1"/>
    <xf numFmtId="164" fontId="0" fillId="36" borderId="0" xfId="1" applyFont="1" applyFill="1"/>
    <xf numFmtId="0" fontId="33" fillId="36" borderId="0" xfId="0" applyFont="1" applyFill="1"/>
    <xf numFmtId="0" fontId="79" fillId="0" borderId="0" xfId="0" applyFont="1" applyFill="1" applyAlignment="1" applyProtection="1">
      <alignment horizontal="center"/>
    </xf>
    <xf numFmtId="164" fontId="0" fillId="0" borderId="0" xfId="1" applyFont="1" applyFill="1" applyBorder="1" applyAlignment="1"/>
    <xf numFmtId="164" fontId="80" fillId="0" borderId="0" xfId="1" applyFont="1"/>
    <xf numFmtId="164" fontId="0" fillId="0" borderId="0" xfId="1" applyFont="1" applyFill="1"/>
    <xf numFmtId="166" fontId="0" fillId="0" borderId="0" xfId="0" applyNumberFormat="1" applyFill="1"/>
    <xf numFmtId="164" fontId="0" fillId="0" borderId="0" xfId="1" applyFont="1" applyFill="1" applyBorder="1"/>
    <xf numFmtId="0" fontId="82" fillId="34" borderId="10" xfId="43" applyFont="1" applyFill="1" applyBorder="1"/>
    <xf numFmtId="166" fontId="83" fillId="34" borderId="10" xfId="44" applyNumberFormat="1" applyFont="1" applyFill="1" applyBorder="1"/>
    <xf numFmtId="164" fontId="83" fillId="34" borderId="10" xfId="1" applyFont="1" applyFill="1" applyBorder="1"/>
    <xf numFmtId="0" fontId="83" fillId="0" borderId="40" xfId="43" applyFont="1" applyBorder="1" applyAlignment="1">
      <alignment horizontal="right"/>
    </xf>
    <xf numFmtId="43" fontId="83" fillId="34" borderId="40" xfId="44" applyFont="1" applyFill="1" applyBorder="1"/>
    <xf numFmtId="164" fontId="83" fillId="34" borderId="40" xfId="1" applyFont="1" applyFill="1" applyBorder="1"/>
    <xf numFmtId="0" fontId="34" fillId="38" borderId="42" xfId="43" applyFont="1" applyFill="1" applyBorder="1" applyAlignment="1">
      <alignment horizontal="right"/>
    </xf>
    <xf numFmtId="14" fontId="34" fillId="38" borderId="24" xfId="43" applyNumberFormat="1" applyFont="1" applyFill="1" applyBorder="1" applyAlignment="1">
      <alignment horizontal="left"/>
    </xf>
    <xf numFmtId="164" fontId="61" fillId="0" borderId="28" xfId="1" applyFont="1" applyBorder="1"/>
    <xf numFmtId="164" fontId="61" fillId="0" borderId="16" xfId="1" applyFont="1" applyBorder="1"/>
    <xf numFmtId="164" fontId="52" fillId="34" borderId="29" xfId="1" applyFont="1" applyFill="1" applyBorder="1"/>
    <xf numFmtId="164" fontId="62" fillId="34" borderId="31" xfId="1" applyFont="1" applyFill="1" applyBorder="1"/>
    <xf numFmtId="14" fontId="0" fillId="36" borderId="0" xfId="0" applyNumberFormat="1" applyFill="1"/>
    <xf numFmtId="43" fontId="33" fillId="36" borderId="0" xfId="0" applyNumberFormat="1" applyFont="1" applyFill="1"/>
    <xf numFmtId="164" fontId="86" fillId="0" borderId="0" xfId="0" applyNumberFormat="1" applyFont="1"/>
    <xf numFmtId="14" fontId="0" fillId="0" borderId="0" xfId="0" applyNumberFormat="1" applyFill="1"/>
    <xf numFmtId="0" fontId="87" fillId="0" borderId="0" xfId="0" applyFont="1"/>
    <xf numFmtId="0" fontId="33" fillId="0" borderId="0" xfId="0" applyFont="1" applyFill="1"/>
    <xf numFmtId="0" fontId="47" fillId="0" borderId="0" xfId="0" applyFont="1" applyFill="1" applyAlignment="1" applyProtection="1">
      <alignment horizontal="center"/>
    </xf>
    <xf numFmtId="3" fontId="0" fillId="0" borderId="0" xfId="0" applyNumberFormat="1"/>
    <xf numFmtId="164" fontId="0" fillId="0" borderId="0" xfId="1" applyFont="1" applyFill="1" applyAlignment="1" applyProtection="1">
      <alignment horizontal="center"/>
    </xf>
    <xf numFmtId="0" fontId="0" fillId="0" borderId="10" xfId="0" applyBorder="1"/>
    <xf numFmtId="0" fontId="0" fillId="39" borderId="0" xfId="0" applyFill="1"/>
    <xf numFmtId="43" fontId="33" fillId="0" borderId="0" xfId="0" applyNumberFormat="1" applyFont="1"/>
    <xf numFmtId="0" fontId="33" fillId="40" borderId="0" xfId="0" applyFont="1" applyFill="1"/>
    <xf numFmtId="14" fontId="0" fillId="40" borderId="0" xfId="0" applyNumberFormat="1" applyFill="1"/>
    <xf numFmtId="164" fontId="0" fillId="40" borderId="0" xfId="1" applyFont="1" applyFill="1"/>
    <xf numFmtId="43" fontId="33" fillId="40" borderId="0" xfId="0" applyNumberFormat="1" applyFont="1" applyFill="1"/>
    <xf numFmtId="0" fontId="0" fillId="40" borderId="0" xfId="0" applyFill="1"/>
    <xf numFmtId="0" fontId="35" fillId="0" borderId="0" xfId="0" applyFont="1" applyFill="1"/>
    <xf numFmtId="164" fontId="35" fillId="0" borderId="26" xfId="0" applyNumberFormat="1" applyFont="1" applyBorder="1"/>
    <xf numFmtId="0" fontId="35" fillId="0" borderId="10" xfId="0" applyFont="1" applyBorder="1"/>
    <xf numFmtId="0" fontId="35" fillId="0" borderId="10" xfId="0" applyFont="1" applyFill="1" applyBorder="1"/>
    <xf numFmtId="0" fontId="88" fillId="40" borderId="26" xfId="0" applyFont="1" applyFill="1" applyBorder="1" applyAlignment="1">
      <alignment horizontal="center" vertical="center"/>
    </xf>
    <xf numFmtId="0" fontId="35" fillId="40" borderId="26" xfId="0" applyFont="1" applyFill="1" applyBorder="1" applyAlignment="1">
      <alignment horizontal="center" vertical="center"/>
    </xf>
    <xf numFmtId="0" fontId="35" fillId="41" borderId="26" xfId="0" applyFont="1" applyFill="1" applyBorder="1" applyAlignment="1">
      <alignment vertical="center"/>
    </xf>
    <xf numFmtId="0" fontId="35" fillId="41" borderId="26" xfId="0" applyFont="1" applyFill="1" applyBorder="1" applyAlignment="1">
      <alignment horizontal="center" wrapText="1"/>
    </xf>
    <xf numFmtId="0" fontId="35" fillId="33" borderId="26" xfId="0" applyFont="1" applyFill="1" applyBorder="1" applyAlignment="1">
      <alignment horizontal="center" vertical="center"/>
    </xf>
    <xf numFmtId="0" fontId="35" fillId="0" borderId="13" xfId="0" applyFont="1" applyFill="1" applyBorder="1"/>
    <xf numFmtId="0" fontId="35" fillId="33" borderId="26" xfId="0" applyFont="1" applyFill="1" applyBorder="1" applyAlignment="1">
      <alignment horizontal="center" vertical="center" wrapText="1"/>
    </xf>
    <xf numFmtId="164" fontId="35" fillId="0" borderId="10" xfId="1851" applyFont="1" applyBorder="1"/>
    <xf numFmtId="164" fontId="0" fillId="0" borderId="0" xfId="1851" applyFont="1"/>
    <xf numFmtId="0" fontId="62" fillId="0" borderId="10" xfId="1852" applyFont="1" applyBorder="1"/>
    <xf numFmtId="164" fontId="35" fillId="0" borderId="0" xfId="1851" applyFont="1"/>
    <xf numFmtId="164" fontId="35" fillId="0" borderId="26" xfId="1851" applyFont="1" applyFill="1" applyBorder="1"/>
    <xf numFmtId="0" fontId="35" fillId="0" borderId="10" xfId="0" applyFont="1" applyBorder="1" applyAlignment="1">
      <alignment horizontal="center"/>
    </xf>
    <xf numFmtId="164" fontId="35" fillId="0" borderId="0" xfId="1851" applyFont="1" applyFill="1"/>
    <xf numFmtId="164" fontId="35" fillId="0" borderId="10" xfId="1851" applyFont="1" applyFill="1" applyBorder="1"/>
    <xf numFmtId="164" fontId="35" fillId="0" borderId="13" xfId="1851" applyFont="1" applyFill="1" applyBorder="1"/>
    <xf numFmtId="0" fontId="62" fillId="34" borderId="10" xfId="1852" applyFont="1" applyFill="1" applyBorder="1"/>
    <xf numFmtId="164" fontId="35" fillId="0" borderId="26" xfId="1851" applyFont="1" applyBorder="1"/>
    <xf numFmtId="43" fontId="33" fillId="34" borderId="0" xfId="0" applyNumberFormat="1" applyFont="1" applyFill="1"/>
    <xf numFmtId="4" fontId="35" fillId="0" borderId="10" xfId="0" applyNumberFormat="1" applyFont="1" applyBorder="1"/>
    <xf numFmtId="169" fontId="0" fillId="0" borderId="0" xfId="0" applyNumberFormat="1" applyFill="1" applyProtection="1"/>
    <xf numFmtId="164" fontId="35" fillId="0" borderId="0" xfId="1" applyFont="1"/>
    <xf numFmtId="164" fontId="35" fillId="0" borderId="26" xfId="1" applyFont="1" applyBorder="1"/>
    <xf numFmtId="164" fontId="35" fillId="0" borderId="10" xfId="1" applyFont="1" applyBorder="1"/>
    <xf numFmtId="0" fontId="35" fillId="42" borderId="17" xfId="0" applyFont="1" applyFill="1" applyBorder="1" applyAlignment="1">
      <alignment horizontal="center"/>
    </xf>
    <xf numFmtId="0" fontId="35" fillId="42" borderId="24" xfId="0" applyFont="1" applyFill="1" applyBorder="1" applyAlignment="1">
      <alignment horizontal="center"/>
    </xf>
    <xf numFmtId="164" fontId="35" fillId="0" borderId="10" xfId="0" applyNumberFormat="1" applyFont="1" applyBorder="1"/>
    <xf numFmtId="0" fontId="36" fillId="0" borderId="0" xfId="0" applyFont="1"/>
    <xf numFmtId="0" fontId="36" fillId="0" borderId="0" xfId="0" applyFont="1" applyFill="1" applyAlignment="1">
      <alignment horizontal="center"/>
    </xf>
    <xf numFmtId="166" fontId="35" fillId="0" borderId="10" xfId="0" applyNumberFormat="1" applyFont="1" applyFill="1" applyBorder="1"/>
    <xf numFmtId="164" fontId="35" fillId="0" borderId="10" xfId="1" applyFont="1" applyFill="1" applyBorder="1"/>
    <xf numFmtId="0" fontId="33" fillId="0" borderId="10" xfId="0" applyFont="1" applyBorder="1"/>
    <xf numFmtId="164" fontId="0" fillId="0" borderId="10" xfId="1" applyFont="1" applyBorder="1"/>
    <xf numFmtId="164" fontId="33" fillId="0" borderId="0" xfId="0" applyNumberFormat="1" applyFont="1"/>
    <xf numFmtId="16" fontId="52" fillId="33" borderId="0" xfId="0" applyNumberFormat="1" applyFont="1" applyFill="1" applyAlignment="1">
      <alignment horizontal="center"/>
    </xf>
    <xf numFmtId="164" fontId="52" fillId="33" borderId="15" xfId="1" applyFont="1" applyFill="1" applyBorder="1"/>
    <xf numFmtId="43" fontId="52" fillId="33" borderId="36" xfId="0" applyNumberFormat="1" applyFont="1" applyFill="1" applyBorder="1"/>
    <xf numFmtId="4" fontId="52" fillId="33" borderId="13" xfId="0" applyNumberFormat="1" applyFont="1" applyFill="1" applyBorder="1"/>
    <xf numFmtId="0" fontId="52" fillId="33" borderId="16" xfId="0" applyFont="1" applyFill="1" applyBorder="1"/>
    <xf numFmtId="4" fontId="52" fillId="0" borderId="10" xfId="0" applyNumberFormat="1" applyFont="1" applyBorder="1"/>
    <xf numFmtId="0" fontId="33" fillId="34" borderId="0" xfId="0" applyFont="1" applyFill="1" applyBorder="1"/>
    <xf numFmtId="164" fontId="0" fillId="34" borderId="0" xfId="1" applyFont="1" applyFill="1" applyBorder="1" applyAlignment="1">
      <alignment horizontal="left"/>
    </xf>
    <xf numFmtId="16" fontId="33" fillId="34" borderId="0" xfId="0" applyNumberFormat="1" applyFont="1" applyFill="1" applyBorder="1"/>
    <xf numFmtId="16" fontId="0" fillId="34" borderId="0" xfId="0" applyNumberFormat="1" applyFill="1" applyBorder="1"/>
    <xf numFmtId="0" fontId="0" fillId="34" borderId="0" xfId="0" applyFill="1" applyBorder="1"/>
    <xf numFmtId="164" fontId="0" fillId="34" borderId="0" xfId="1" applyFont="1" applyFill="1" applyBorder="1"/>
    <xf numFmtId="164" fontId="35" fillId="34" borderId="10" xfId="1" applyFont="1" applyFill="1" applyBorder="1"/>
    <xf numFmtId="0" fontId="89" fillId="0" borderId="10" xfId="0" applyFont="1" applyBorder="1"/>
    <xf numFmtId="4" fontId="0" fillId="34" borderId="0" xfId="0" applyNumberFormat="1" applyFill="1" applyAlignment="1" applyProtection="1">
      <alignment horizontal="right"/>
    </xf>
    <xf numFmtId="0" fontId="0" fillId="0" borderId="0" xfId="0" applyFill="1" applyBorder="1"/>
    <xf numFmtId="0" fontId="0" fillId="0" borderId="0" xfId="0" applyBorder="1"/>
    <xf numFmtId="164" fontId="0" fillId="0" borderId="0" xfId="1" applyFont="1" applyBorder="1"/>
    <xf numFmtId="164" fontId="0" fillId="0" borderId="0" xfId="0" applyNumberFormat="1" applyBorder="1"/>
    <xf numFmtId="16" fontId="0" fillId="0" borderId="0" xfId="0" applyNumberFormat="1" applyFill="1" applyProtection="1"/>
    <xf numFmtId="0" fontId="33" fillId="0" borderId="0" xfId="0" applyFont="1" applyFill="1" applyProtection="1"/>
    <xf numFmtId="0" fontId="84" fillId="34" borderId="10" xfId="43" applyFont="1" applyFill="1" applyBorder="1"/>
    <xf numFmtId="164" fontId="85" fillId="34" borderId="10" xfId="1" applyFont="1" applyFill="1" applyBorder="1"/>
    <xf numFmtId="0" fontId="0" fillId="0" borderId="0" xfId="0" applyFont="1" applyFill="1" applyAlignment="1" applyProtection="1">
      <alignment horizontal="center"/>
    </xf>
    <xf numFmtId="0" fontId="62" fillId="34" borderId="11" xfId="48" applyFont="1" applyFill="1" applyBorder="1"/>
    <xf numFmtId="0" fontId="62" fillId="34" borderId="33" xfId="48" applyFont="1" applyFill="1" applyBorder="1"/>
    <xf numFmtId="16" fontId="63" fillId="34" borderId="10" xfId="48" applyNumberFormat="1" applyFont="1" applyFill="1" applyBorder="1"/>
    <xf numFmtId="164" fontId="52" fillId="34" borderId="0" xfId="0" applyNumberFormat="1" applyFont="1" applyFill="1"/>
    <xf numFmtId="16" fontId="33" fillId="0" borderId="0" xfId="0" applyNumberFormat="1" applyFont="1"/>
    <xf numFmtId="14" fontId="33" fillId="34" borderId="0" xfId="0" applyNumberFormat="1" applyFont="1" applyFill="1" applyBorder="1"/>
    <xf numFmtId="0" fontId="35" fillId="33" borderId="25" xfId="0" applyFont="1" applyFill="1" applyBorder="1" applyAlignment="1">
      <alignment horizontal="center" vertical="center"/>
    </xf>
    <xf numFmtId="0" fontId="35" fillId="0" borderId="16" xfId="0" applyFont="1" applyBorder="1"/>
    <xf numFmtId="164" fontId="35" fillId="0" borderId="16" xfId="1851" applyFont="1" applyBorder="1"/>
    <xf numFmtId="0" fontId="35" fillId="33" borderId="49" xfId="0" applyFont="1" applyFill="1" applyBorder="1" applyAlignment="1">
      <alignment horizontal="center" vertical="center"/>
    </xf>
    <xf numFmtId="0" fontId="35" fillId="33" borderId="50" xfId="0" applyFont="1" applyFill="1" applyBorder="1" applyAlignment="1">
      <alignment horizontal="center" vertical="center"/>
    </xf>
    <xf numFmtId="164" fontId="33" fillId="34" borderId="0" xfId="1" applyFont="1" applyFill="1"/>
    <xf numFmtId="0" fontId="0" fillId="0" borderId="0" xfId="0"/>
    <xf numFmtId="164" fontId="0" fillId="0" borderId="0" xfId="0" applyNumberFormat="1"/>
    <xf numFmtId="0" fontId="0" fillId="0" borderId="0" xfId="0" applyFill="1" applyAlignment="1" applyProtection="1">
      <alignment horizontal="center"/>
    </xf>
    <xf numFmtId="165" fontId="0" fillId="0" borderId="0" xfId="0" applyNumberFormat="1" applyFill="1" applyAlignment="1" applyProtection="1">
      <alignment horizontal="center"/>
    </xf>
    <xf numFmtId="4" fontId="0" fillId="0" borderId="0" xfId="0" applyNumberFormat="1" applyFill="1" applyAlignment="1" applyProtection="1">
      <alignment horizontal="right"/>
    </xf>
    <xf numFmtId="4" fontId="0" fillId="0" borderId="0" xfId="0" applyNumberFormat="1"/>
    <xf numFmtId="0" fontId="33" fillId="0" borderId="0" xfId="0" applyFont="1" applyFill="1" applyAlignment="1" applyProtection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34" borderId="10" xfId="0" applyFill="1" applyBorder="1" applyAlignment="1">
      <alignment horizontal="left"/>
    </xf>
    <xf numFmtId="0" fontId="0" fillId="0" borderId="41" xfId="0" applyBorder="1" applyAlignment="1">
      <alignment horizontal="left"/>
    </xf>
    <xf numFmtId="0" fontId="0" fillId="35" borderId="0" xfId="0" applyFill="1"/>
    <xf numFmtId="0" fontId="0" fillId="34" borderId="21" xfId="0" applyFill="1" applyBorder="1" applyAlignment="1">
      <alignment horizontal="left"/>
    </xf>
    <xf numFmtId="0" fontId="0" fillId="34" borderId="36" xfId="0" applyFill="1" applyBorder="1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0" fillId="0" borderId="36" xfId="0" applyBorder="1" applyAlignment="1">
      <alignment horizontal="left"/>
    </xf>
    <xf numFmtId="0" fontId="0" fillId="0" borderId="21" xfId="0" applyBorder="1" applyAlignment="1">
      <alignment horizontal="left"/>
    </xf>
    <xf numFmtId="164" fontId="0" fillId="34" borderId="10" xfId="0" applyNumberFormat="1" applyFill="1" applyBorder="1"/>
    <xf numFmtId="0" fontId="0" fillId="0" borderId="15" xfId="0" applyBorder="1" applyAlignment="1">
      <alignment horizontal="left"/>
    </xf>
    <xf numFmtId="0" fontId="33" fillId="40" borderId="0" xfId="0" applyFont="1" applyFill="1"/>
    <xf numFmtId="14" fontId="0" fillId="40" borderId="0" xfId="0" applyNumberFormat="1" applyFill="1"/>
    <xf numFmtId="0" fontId="0" fillId="40" borderId="0" xfId="0" applyFill="1"/>
    <xf numFmtId="0" fontId="0" fillId="0" borderId="48" xfId="0" applyBorder="1" applyAlignment="1">
      <alignment horizontal="left"/>
    </xf>
    <xf numFmtId="164" fontId="0" fillId="33" borderId="10" xfId="0" applyNumberFormat="1" applyFill="1" applyBorder="1"/>
    <xf numFmtId="0" fontId="0" fillId="33" borderId="21" xfId="0" applyFill="1" applyBorder="1" applyAlignment="1">
      <alignment horizontal="left"/>
    </xf>
    <xf numFmtId="164" fontId="0" fillId="42" borderId="0" xfId="1" applyFont="1" applyFill="1"/>
    <xf numFmtId="164" fontId="0" fillId="34" borderId="0" xfId="1" applyFont="1" applyFill="1" applyAlignment="1" applyProtection="1">
      <alignment horizontal="center"/>
    </xf>
    <xf numFmtId="166" fontId="85" fillId="34" borderId="10" xfId="44" applyNumberFormat="1" applyFont="1" applyFill="1" applyBorder="1"/>
    <xf numFmtId="166" fontId="88" fillId="34" borderId="10" xfId="0" applyNumberFormat="1" applyFont="1" applyFill="1" applyBorder="1"/>
    <xf numFmtId="164" fontId="42" fillId="34" borderId="0" xfId="1" applyFont="1" applyFill="1"/>
    <xf numFmtId="0" fontId="37" fillId="34" borderId="0" xfId="0" applyFont="1" applyFill="1"/>
    <xf numFmtId="164" fontId="88" fillId="34" borderId="10" xfId="1" applyFont="1" applyFill="1" applyBorder="1"/>
    <xf numFmtId="4" fontId="33" fillId="0" borderId="0" xfId="0" applyNumberFormat="1" applyFont="1" applyFill="1" applyAlignment="1" applyProtection="1">
      <alignment horizontal="right"/>
    </xf>
    <xf numFmtId="164" fontId="0" fillId="34" borderId="0" xfId="1" applyFont="1" applyFill="1" applyProtection="1"/>
    <xf numFmtId="0" fontId="0" fillId="34" borderId="0" xfId="0" applyFill="1" applyProtection="1"/>
    <xf numFmtId="16" fontId="0" fillId="34" borderId="0" xfId="0" applyNumberFormat="1" applyFill="1" applyProtection="1"/>
    <xf numFmtId="16" fontId="37" fillId="34" borderId="0" xfId="0" applyNumberFormat="1" applyFont="1" applyFill="1"/>
    <xf numFmtId="0" fontId="38" fillId="0" borderId="0" xfId="0" applyFont="1" applyFill="1" applyAlignment="1" applyProtection="1">
      <alignment horizontal="center"/>
    </xf>
    <xf numFmtId="0" fontId="0" fillId="34" borderId="0" xfId="0" applyFont="1" applyFill="1" applyBorder="1"/>
    <xf numFmtId="164" fontId="0" fillId="0" borderId="10" xfId="0" applyNumberFormat="1" applyBorder="1" applyAlignment="1">
      <alignment horizontal="left"/>
    </xf>
    <xf numFmtId="0" fontId="47" fillId="0" borderId="10" xfId="0" applyFont="1" applyFill="1" applyBorder="1"/>
    <xf numFmtId="0" fontId="33" fillId="34" borderId="10" xfId="0" applyFont="1" applyFill="1" applyBorder="1" applyAlignment="1">
      <alignment horizontal="left"/>
    </xf>
    <xf numFmtId="164" fontId="52" fillId="0" borderId="10" xfId="1" applyFont="1" applyFill="1" applyBorder="1" applyAlignment="1" applyProtection="1">
      <alignment horizontal="right"/>
    </xf>
    <xf numFmtId="4" fontId="0" fillId="0" borderId="10" xfId="0" applyNumberFormat="1" applyFill="1" applyBorder="1" applyAlignment="1" applyProtection="1">
      <alignment horizontal="right"/>
    </xf>
    <xf numFmtId="4" fontId="0" fillId="33" borderId="0" xfId="0" applyNumberFormat="1" applyFill="1" applyAlignment="1" applyProtection="1">
      <alignment horizontal="right"/>
    </xf>
    <xf numFmtId="0" fontId="33" fillId="33" borderId="0" xfId="0" applyFont="1" applyFill="1"/>
    <xf numFmtId="0" fontId="0" fillId="0" borderId="10" xfId="0" applyFill="1" applyBorder="1" applyAlignment="1" applyProtection="1">
      <alignment horizontal="center"/>
    </xf>
    <xf numFmtId="164" fontId="0" fillId="0" borderId="0" xfId="1" applyFont="1" applyFill="1" applyAlignment="1" applyProtection="1"/>
    <xf numFmtId="0" fontId="33" fillId="0" borderId="10" xfId="0" applyFont="1" applyFill="1" applyBorder="1" applyAlignment="1" applyProtection="1">
      <alignment horizontal="center"/>
    </xf>
    <xf numFmtId="0" fontId="36" fillId="37" borderId="17" xfId="43" applyFont="1" applyFill="1" applyBorder="1" applyAlignment="1">
      <alignment horizontal="center" vertical="center"/>
    </xf>
    <xf numFmtId="0" fontId="36" fillId="37" borderId="23" xfId="43" applyFont="1" applyFill="1" applyBorder="1" applyAlignment="1">
      <alignment horizontal="center" vertical="center"/>
    </xf>
    <xf numFmtId="0" fontId="36" fillId="37" borderId="24" xfId="43" applyFont="1" applyFill="1" applyBorder="1" applyAlignment="1">
      <alignment horizontal="center" vertical="center"/>
    </xf>
    <xf numFmtId="0" fontId="35" fillId="41" borderId="17" xfId="0" applyFont="1" applyFill="1" applyBorder="1" applyAlignment="1">
      <alignment horizontal="center" vertical="center" wrapText="1"/>
    </xf>
    <xf numFmtId="0" fontId="35" fillId="41" borderId="23" xfId="0" applyFont="1" applyFill="1" applyBorder="1" applyAlignment="1">
      <alignment horizontal="center" vertical="center" wrapText="1"/>
    </xf>
    <xf numFmtId="0" fontId="35" fillId="41" borderId="24" xfId="0" applyFont="1" applyFill="1" applyBorder="1" applyAlignment="1">
      <alignment horizontal="center" vertical="center" wrapText="1"/>
    </xf>
    <xf numFmtId="0" fontId="35" fillId="33" borderId="43" xfId="0" applyFont="1" applyFill="1" applyBorder="1" applyAlignment="1">
      <alignment horizontal="center" wrapText="1"/>
    </xf>
    <xf numFmtId="0" fontId="35" fillId="33" borderId="44" xfId="0" applyFont="1" applyFill="1" applyBorder="1" applyAlignment="1">
      <alignment horizontal="center" wrapText="1"/>
    </xf>
    <xf numFmtId="0" fontId="35" fillId="33" borderId="45" xfId="0" applyFont="1" applyFill="1" applyBorder="1" applyAlignment="1">
      <alignment horizontal="center" wrapText="1"/>
    </xf>
    <xf numFmtId="0" fontId="35" fillId="33" borderId="17" xfId="0" applyFont="1" applyFill="1" applyBorder="1" applyAlignment="1">
      <alignment horizontal="center" wrapText="1"/>
    </xf>
    <xf numFmtId="0" fontId="35" fillId="33" borderId="24" xfId="0" applyFont="1" applyFill="1" applyBorder="1" applyAlignment="1">
      <alignment horizontal="center" wrapText="1"/>
    </xf>
    <xf numFmtId="0" fontId="35" fillId="43" borderId="43" xfId="0" applyFont="1" applyFill="1" applyBorder="1" applyAlignment="1">
      <alignment horizontal="center" vertical="center" wrapText="1"/>
    </xf>
    <xf numFmtId="0" fontId="35" fillId="43" borderId="44" xfId="0" applyFont="1" applyFill="1" applyBorder="1" applyAlignment="1">
      <alignment horizontal="center" vertical="center" wrapText="1"/>
    </xf>
    <xf numFmtId="0" fontId="35" fillId="43" borderId="45" xfId="0" applyFont="1" applyFill="1" applyBorder="1" applyAlignment="1">
      <alignment horizontal="center" vertical="center" wrapText="1"/>
    </xf>
    <xf numFmtId="0" fontId="35" fillId="43" borderId="46" xfId="0" applyFont="1" applyFill="1" applyBorder="1" applyAlignment="1">
      <alignment horizontal="center" vertical="center" wrapText="1"/>
    </xf>
    <xf numFmtId="0" fontId="35" fillId="43" borderId="0" xfId="0" applyFont="1" applyFill="1" applyAlignment="1">
      <alignment horizontal="center" vertical="center" wrapText="1"/>
    </xf>
    <xf numFmtId="0" fontId="35" fillId="43" borderId="47" xfId="0" applyFont="1" applyFill="1" applyBorder="1" applyAlignment="1">
      <alignment horizontal="center" vertical="center" wrapText="1"/>
    </xf>
    <xf numFmtId="0" fontId="91" fillId="34" borderId="21" xfId="0" applyFont="1" applyFill="1" applyBorder="1" applyAlignment="1">
      <alignment horizontal="left"/>
    </xf>
    <xf numFmtId="0" fontId="91" fillId="34" borderId="15" xfId="0" applyFont="1" applyFill="1" applyBorder="1" applyAlignment="1">
      <alignment horizontal="left"/>
    </xf>
    <xf numFmtId="0" fontId="91" fillId="34" borderId="36" xfId="0" applyFont="1" applyFill="1" applyBorder="1" applyAlignment="1">
      <alignment horizontal="left"/>
    </xf>
  </cellXfs>
  <cellStyles count="3619">
    <cellStyle name="20% - Énfasis1" xfId="20" builtinId="30" customBuiltin="1"/>
    <cellStyle name="20% - Énfasis1 10" xfId="794" xr:uid="{00000000-0005-0000-0000-000001000000}"/>
    <cellStyle name="20% - Énfasis1 10 2" xfId="1678" xr:uid="{00000000-0005-0000-0000-000002000000}"/>
    <cellStyle name="20% - Énfasis1 10 2 2" xfId="3445" xr:uid="{00000000-0005-0000-0000-000003000000}"/>
    <cellStyle name="20% - Énfasis1 10 3" xfId="2563" xr:uid="{00000000-0005-0000-0000-000004000000}"/>
    <cellStyle name="20% - Énfasis1 11" xfId="969" xr:uid="{00000000-0005-0000-0000-000005000000}"/>
    <cellStyle name="20% - Énfasis1 11 2" xfId="2737" xr:uid="{00000000-0005-0000-0000-000006000000}"/>
    <cellStyle name="20% - Énfasis1 12" xfId="1855" xr:uid="{00000000-0005-0000-0000-000007000000}"/>
    <cellStyle name="20% - Énfasis1 2" xfId="78" xr:uid="{00000000-0005-0000-0000-000008000000}"/>
    <cellStyle name="20% - Énfasis1 2 2" xfId="133" xr:uid="{00000000-0005-0000-0000-000009000000}"/>
    <cellStyle name="20% - Énfasis1 2 2 2" xfId="329" xr:uid="{00000000-0005-0000-0000-00000A000000}"/>
    <cellStyle name="20% - Énfasis1 2 2 2 2" xfId="703" xr:uid="{00000000-0005-0000-0000-00000B000000}"/>
    <cellStyle name="20% - Énfasis1 2 2 2 2 2" xfId="1597" xr:uid="{00000000-0005-0000-0000-00000C000000}"/>
    <cellStyle name="20% - Énfasis1 2 2 2 2 2 2" xfId="3364" xr:uid="{00000000-0005-0000-0000-00000D000000}"/>
    <cellStyle name="20% - Énfasis1 2 2 2 2 3" xfId="2482" xr:uid="{00000000-0005-0000-0000-00000E000000}"/>
    <cellStyle name="20% - Énfasis1 2 2 2 3" xfId="1242" xr:uid="{00000000-0005-0000-0000-00000F000000}"/>
    <cellStyle name="20% - Énfasis1 2 2 2 3 2" xfId="3010" xr:uid="{00000000-0005-0000-0000-000010000000}"/>
    <cellStyle name="20% - Énfasis1 2 2 2 4" xfId="2128" xr:uid="{00000000-0005-0000-0000-000011000000}"/>
    <cellStyle name="20% - Énfasis1 2 2 3" xfId="525" xr:uid="{00000000-0005-0000-0000-000012000000}"/>
    <cellStyle name="20% - Énfasis1 2 2 3 2" xfId="1420" xr:uid="{00000000-0005-0000-0000-000013000000}"/>
    <cellStyle name="20% - Énfasis1 2 2 3 2 2" xfId="3187" xr:uid="{00000000-0005-0000-0000-000014000000}"/>
    <cellStyle name="20% - Énfasis1 2 2 3 3" xfId="2305" xr:uid="{00000000-0005-0000-0000-000015000000}"/>
    <cellStyle name="20% - Énfasis1 2 2 4" xfId="890" xr:uid="{00000000-0005-0000-0000-000016000000}"/>
    <cellStyle name="20% - Énfasis1 2 2 4 2" xfId="1774" xr:uid="{00000000-0005-0000-0000-000017000000}"/>
    <cellStyle name="20% - Énfasis1 2 2 4 2 2" xfId="3541" xr:uid="{00000000-0005-0000-0000-000018000000}"/>
    <cellStyle name="20% - Énfasis1 2 2 4 3" xfId="2659" xr:uid="{00000000-0005-0000-0000-000019000000}"/>
    <cellStyle name="20% - Énfasis1 2 2 5" xfId="1065" xr:uid="{00000000-0005-0000-0000-00001A000000}"/>
    <cellStyle name="20% - Énfasis1 2 2 5 2" xfId="2833" xr:uid="{00000000-0005-0000-0000-00001B000000}"/>
    <cellStyle name="20% - Énfasis1 2 2 6" xfId="1951" xr:uid="{00000000-0005-0000-0000-00001C000000}"/>
    <cellStyle name="20% - Énfasis1 2 3" xfId="274" xr:uid="{00000000-0005-0000-0000-00001D000000}"/>
    <cellStyle name="20% - Énfasis1 2 3 2" xfId="648" xr:uid="{00000000-0005-0000-0000-00001E000000}"/>
    <cellStyle name="20% - Énfasis1 2 3 2 2" xfId="1542" xr:uid="{00000000-0005-0000-0000-00001F000000}"/>
    <cellStyle name="20% - Énfasis1 2 3 2 2 2" xfId="3309" xr:uid="{00000000-0005-0000-0000-000020000000}"/>
    <cellStyle name="20% - Énfasis1 2 3 2 3" xfId="2427" xr:uid="{00000000-0005-0000-0000-000021000000}"/>
    <cellStyle name="20% - Énfasis1 2 3 3" xfId="1187" xr:uid="{00000000-0005-0000-0000-000022000000}"/>
    <cellStyle name="20% - Énfasis1 2 3 3 2" xfId="2955" xr:uid="{00000000-0005-0000-0000-000023000000}"/>
    <cellStyle name="20% - Énfasis1 2 3 4" xfId="2073" xr:uid="{00000000-0005-0000-0000-000024000000}"/>
    <cellStyle name="20% - Énfasis1 2 4" xfId="470" xr:uid="{00000000-0005-0000-0000-000025000000}"/>
    <cellStyle name="20% - Énfasis1 2 4 2" xfId="1365" xr:uid="{00000000-0005-0000-0000-000026000000}"/>
    <cellStyle name="20% - Énfasis1 2 4 2 2" xfId="3132" xr:uid="{00000000-0005-0000-0000-000027000000}"/>
    <cellStyle name="20% - Énfasis1 2 4 3" xfId="2250" xr:uid="{00000000-0005-0000-0000-000028000000}"/>
    <cellStyle name="20% - Énfasis1 2 5" xfId="835" xr:uid="{00000000-0005-0000-0000-000029000000}"/>
    <cellStyle name="20% - Énfasis1 2 5 2" xfId="1719" xr:uid="{00000000-0005-0000-0000-00002A000000}"/>
    <cellStyle name="20% - Énfasis1 2 5 2 2" xfId="3486" xr:uid="{00000000-0005-0000-0000-00002B000000}"/>
    <cellStyle name="20% - Énfasis1 2 5 3" xfId="2604" xr:uid="{00000000-0005-0000-0000-00002C000000}"/>
    <cellStyle name="20% - Énfasis1 2 6" xfId="1010" xr:uid="{00000000-0005-0000-0000-00002D000000}"/>
    <cellStyle name="20% - Énfasis1 2 6 2" xfId="2778" xr:uid="{00000000-0005-0000-0000-00002E000000}"/>
    <cellStyle name="20% - Énfasis1 2 7" xfId="1896" xr:uid="{00000000-0005-0000-0000-00002F000000}"/>
    <cellStyle name="20% - Énfasis1 3" xfId="56" xr:uid="{00000000-0005-0000-0000-000030000000}"/>
    <cellStyle name="20% - Énfasis1 3 2" xfId="112" xr:uid="{00000000-0005-0000-0000-000031000000}"/>
    <cellStyle name="20% - Énfasis1 3 2 2" xfId="308" xr:uid="{00000000-0005-0000-0000-000032000000}"/>
    <cellStyle name="20% - Énfasis1 3 2 2 2" xfId="682" xr:uid="{00000000-0005-0000-0000-000033000000}"/>
    <cellStyle name="20% - Énfasis1 3 2 2 2 2" xfId="1576" xr:uid="{00000000-0005-0000-0000-000034000000}"/>
    <cellStyle name="20% - Énfasis1 3 2 2 2 2 2" xfId="3343" xr:uid="{00000000-0005-0000-0000-000035000000}"/>
    <cellStyle name="20% - Énfasis1 3 2 2 2 3" xfId="2461" xr:uid="{00000000-0005-0000-0000-000036000000}"/>
    <cellStyle name="20% - Énfasis1 3 2 2 3" xfId="1221" xr:uid="{00000000-0005-0000-0000-000037000000}"/>
    <cellStyle name="20% - Énfasis1 3 2 2 3 2" xfId="2989" xr:uid="{00000000-0005-0000-0000-000038000000}"/>
    <cellStyle name="20% - Énfasis1 3 2 2 4" xfId="2107" xr:uid="{00000000-0005-0000-0000-000039000000}"/>
    <cellStyle name="20% - Énfasis1 3 2 3" xfId="504" xr:uid="{00000000-0005-0000-0000-00003A000000}"/>
    <cellStyle name="20% - Énfasis1 3 2 3 2" xfId="1399" xr:uid="{00000000-0005-0000-0000-00003B000000}"/>
    <cellStyle name="20% - Énfasis1 3 2 3 2 2" xfId="3166" xr:uid="{00000000-0005-0000-0000-00003C000000}"/>
    <cellStyle name="20% - Énfasis1 3 2 3 3" xfId="2284" xr:uid="{00000000-0005-0000-0000-00003D000000}"/>
    <cellStyle name="20% - Énfasis1 3 2 4" xfId="869" xr:uid="{00000000-0005-0000-0000-00003E000000}"/>
    <cellStyle name="20% - Énfasis1 3 2 4 2" xfId="1753" xr:uid="{00000000-0005-0000-0000-00003F000000}"/>
    <cellStyle name="20% - Énfasis1 3 2 4 2 2" xfId="3520" xr:uid="{00000000-0005-0000-0000-000040000000}"/>
    <cellStyle name="20% - Énfasis1 3 2 4 3" xfId="2638" xr:uid="{00000000-0005-0000-0000-000041000000}"/>
    <cellStyle name="20% - Énfasis1 3 2 5" xfId="1044" xr:uid="{00000000-0005-0000-0000-000042000000}"/>
    <cellStyle name="20% - Énfasis1 3 2 5 2" xfId="2812" xr:uid="{00000000-0005-0000-0000-000043000000}"/>
    <cellStyle name="20% - Énfasis1 3 2 6" xfId="1930" xr:uid="{00000000-0005-0000-0000-000044000000}"/>
    <cellStyle name="20% - Énfasis1 3 3" xfId="253" xr:uid="{00000000-0005-0000-0000-000045000000}"/>
    <cellStyle name="20% - Énfasis1 3 3 2" xfId="627" xr:uid="{00000000-0005-0000-0000-000046000000}"/>
    <cellStyle name="20% - Énfasis1 3 3 2 2" xfId="1521" xr:uid="{00000000-0005-0000-0000-000047000000}"/>
    <cellStyle name="20% - Énfasis1 3 3 2 2 2" xfId="3288" xr:uid="{00000000-0005-0000-0000-000048000000}"/>
    <cellStyle name="20% - Énfasis1 3 3 2 3" xfId="2406" xr:uid="{00000000-0005-0000-0000-000049000000}"/>
    <cellStyle name="20% - Énfasis1 3 3 3" xfId="1166" xr:uid="{00000000-0005-0000-0000-00004A000000}"/>
    <cellStyle name="20% - Énfasis1 3 3 3 2" xfId="2934" xr:uid="{00000000-0005-0000-0000-00004B000000}"/>
    <cellStyle name="20% - Énfasis1 3 3 4" xfId="2052" xr:uid="{00000000-0005-0000-0000-00004C000000}"/>
    <cellStyle name="20% - Énfasis1 3 4" xfId="449" xr:uid="{00000000-0005-0000-0000-00004D000000}"/>
    <cellStyle name="20% - Énfasis1 3 4 2" xfId="1344" xr:uid="{00000000-0005-0000-0000-00004E000000}"/>
    <cellStyle name="20% - Énfasis1 3 4 2 2" xfId="3111" xr:uid="{00000000-0005-0000-0000-00004F000000}"/>
    <cellStyle name="20% - Énfasis1 3 4 3" xfId="2229" xr:uid="{00000000-0005-0000-0000-000050000000}"/>
    <cellStyle name="20% - Énfasis1 3 5" xfId="814" xr:uid="{00000000-0005-0000-0000-000051000000}"/>
    <cellStyle name="20% - Énfasis1 3 5 2" xfId="1698" xr:uid="{00000000-0005-0000-0000-000052000000}"/>
    <cellStyle name="20% - Énfasis1 3 5 2 2" xfId="3465" xr:uid="{00000000-0005-0000-0000-000053000000}"/>
    <cellStyle name="20% - Énfasis1 3 5 3" xfId="2583" xr:uid="{00000000-0005-0000-0000-000054000000}"/>
    <cellStyle name="20% - Énfasis1 3 6" xfId="989" xr:uid="{00000000-0005-0000-0000-000055000000}"/>
    <cellStyle name="20% - Énfasis1 3 6 2" xfId="2757" xr:uid="{00000000-0005-0000-0000-000056000000}"/>
    <cellStyle name="20% - Énfasis1 3 7" xfId="1875" xr:uid="{00000000-0005-0000-0000-000057000000}"/>
    <cellStyle name="20% - Énfasis1 4" xfId="92" xr:uid="{00000000-0005-0000-0000-000058000000}"/>
    <cellStyle name="20% - Énfasis1 4 2" xfId="288" xr:uid="{00000000-0005-0000-0000-000059000000}"/>
    <cellStyle name="20% - Énfasis1 4 2 2" xfId="662" xr:uid="{00000000-0005-0000-0000-00005A000000}"/>
    <cellStyle name="20% - Énfasis1 4 2 2 2" xfId="1556" xr:uid="{00000000-0005-0000-0000-00005B000000}"/>
    <cellStyle name="20% - Énfasis1 4 2 2 2 2" xfId="3323" xr:uid="{00000000-0005-0000-0000-00005C000000}"/>
    <cellStyle name="20% - Énfasis1 4 2 2 3" xfId="2441" xr:uid="{00000000-0005-0000-0000-00005D000000}"/>
    <cellStyle name="20% - Énfasis1 4 2 3" xfId="1201" xr:uid="{00000000-0005-0000-0000-00005E000000}"/>
    <cellStyle name="20% - Énfasis1 4 2 3 2" xfId="2969" xr:uid="{00000000-0005-0000-0000-00005F000000}"/>
    <cellStyle name="20% - Énfasis1 4 2 4" xfId="2087" xr:uid="{00000000-0005-0000-0000-000060000000}"/>
    <cellStyle name="20% - Énfasis1 4 3" xfId="484" xr:uid="{00000000-0005-0000-0000-000061000000}"/>
    <cellStyle name="20% - Énfasis1 4 3 2" xfId="1379" xr:uid="{00000000-0005-0000-0000-000062000000}"/>
    <cellStyle name="20% - Énfasis1 4 3 2 2" xfId="3146" xr:uid="{00000000-0005-0000-0000-000063000000}"/>
    <cellStyle name="20% - Énfasis1 4 3 3" xfId="2264" xr:uid="{00000000-0005-0000-0000-000064000000}"/>
    <cellStyle name="20% - Énfasis1 4 4" xfId="849" xr:uid="{00000000-0005-0000-0000-000065000000}"/>
    <cellStyle name="20% - Énfasis1 4 4 2" xfId="1733" xr:uid="{00000000-0005-0000-0000-000066000000}"/>
    <cellStyle name="20% - Énfasis1 4 4 2 2" xfId="3500" xr:uid="{00000000-0005-0000-0000-000067000000}"/>
    <cellStyle name="20% - Énfasis1 4 4 3" xfId="2618" xr:uid="{00000000-0005-0000-0000-000068000000}"/>
    <cellStyle name="20% - Énfasis1 4 5" xfId="1024" xr:uid="{00000000-0005-0000-0000-000069000000}"/>
    <cellStyle name="20% - Énfasis1 4 5 2" xfId="2792" xr:uid="{00000000-0005-0000-0000-00006A000000}"/>
    <cellStyle name="20% - Énfasis1 4 6" xfId="1910" xr:uid="{00000000-0005-0000-0000-00006B000000}"/>
    <cellStyle name="20% - Énfasis1 5" xfId="159" xr:uid="{00000000-0005-0000-0000-00006C000000}"/>
    <cellStyle name="20% - Énfasis1 5 2" xfId="347" xr:uid="{00000000-0005-0000-0000-00006D000000}"/>
    <cellStyle name="20% - Énfasis1 5 2 2" xfId="720" xr:uid="{00000000-0005-0000-0000-00006E000000}"/>
    <cellStyle name="20% - Énfasis1 5 2 2 2" xfId="1614" xr:uid="{00000000-0005-0000-0000-00006F000000}"/>
    <cellStyle name="20% - Énfasis1 5 2 2 2 2" xfId="3381" xr:uid="{00000000-0005-0000-0000-000070000000}"/>
    <cellStyle name="20% - Énfasis1 5 2 2 3" xfId="2499" xr:uid="{00000000-0005-0000-0000-000071000000}"/>
    <cellStyle name="20% - Énfasis1 5 2 3" xfId="1259" xr:uid="{00000000-0005-0000-0000-000072000000}"/>
    <cellStyle name="20% - Énfasis1 5 2 3 2" xfId="3027" xr:uid="{00000000-0005-0000-0000-000073000000}"/>
    <cellStyle name="20% - Énfasis1 5 2 4" xfId="2145" xr:uid="{00000000-0005-0000-0000-000074000000}"/>
    <cellStyle name="20% - Énfasis1 5 3" xfId="542" xr:uid="{00000000-0005-0000-0000-000075000000}"/>
    <cellStyle name="20% - Énfasis1 5 3 2" xfId="1437" xr:uid="{00000000-0005-0000-0000-000076000000}"/>
    <cellStyle name="20% - Énfasis1 5 3 2 2" xfId="3204" xr:uid="{00000000-0005-0000-0000-000077000000}"/>
    <cellStyle name="20% - Énfasis1 5 3 3" xfId="2322" xr:uid="{00000000-0005-0000-0000-000078000000}"/>
    <cellStyle name="20% - Énfasis1 5 4" xfId="907" xr:uid="{00000000-0005-0000-0000-000079000000}"/>
    <cellStyle name="20% - Énfasis1 5 4 2" xfId="1791" xr:uid="{00000000-0005-0000-0000-00007A000000}"/>
    <cellStyle name="20% - Énfasis1 5 4 2 2" xfId="3558" xr:uid="{00000000-0005-0000-0000-00007B000000}"/>
    <cellStyle name="20% - Énfasis1 5 4 3" xfId="2676" xr:uid="{00000000-0005-0000-0000-00007C000000}"/>
    <cellStyle name="20% - Énfasis1 5 5" xfId="1082" xr:uid="{00000000-0005-0000-0000-00007D000000}"/>
    <cellStyle name="20% - Énfasis1 5 5 2" xfId="2850" xr:uid="{00000000-0005-0000-0000-00007E000000}"/>
    <cellStyle name="20% - Énfasis1 5 6" xfId="1968" xr:uid="{00000000-0005-0000-0000-00007F000000}"/>
    <cellStyle name="20% - Énfasis1 6" xfId="178" xr:uid="{00000000-0005-0000-0000-000080000000}"/>
    <cellStyle name="20% - Énfasis1 6 2" xfId="366" xr:uid="{00000000-0005-0000-0000-000081000000}"/>
    <cellStyle name="20% - Énfasis1 6 2 2" xfId="739" xr:uid="{00000000-0005-0000-0000-000082000000}"/>
    <cellStyle name="20% - Énfasis1 6 2 2 2" xfId="1633" xr:uid="{00000000-0005-0000-0000-000083000000}"/>
    <cellStyle name="20% - Énfasis1 6 2 2 2 2" xfId="3400" xr:uid="{00000000-0005-0000-0000-000084000000}"/>
    <cellStyle name="20% - Énfasis1 6 2 2 3" xfId="2518" xr:uid="{00000000-0005-0000-0000-000085000000}"/>
    <cellStyle name="20% - Énfasis1 6 2 3" xfId="1278" xr:uid="{00000000-0005-0000-0000-000086000000}"/>
    <cellStyle name="20% - Énfasis1 6 2 3 2" xfId="3046" xr:uid="{00000000-0005-0000-0000-000087000000}"/>
    <cellStyle name="20% - Énfasis1 6 2 4" xfId="2164" xr:uid="{00000000-0005-0000-0000-000088000000}"/>
    <cellStyle name="20% - Énfasis1 6 3" xfId="561" xr:uid="{00000000-0005-0000-0000-000089000000}"/>
    <cellStyle name="20% - Énfasis1 6 3 2" xfId="1456" xr:uid="{00000000-0005-0000-0000-00008A000000}"/>
    <cellStyle name="20% - Énfasis1 6 3 2 2" xfId="3223" xr:uid="{00000000-0005-0000-0000-00008B000000}"/>
    <cellStyle name="20% - Énfasis1 6 3 3" xfId="2341" xr:uid="{00000000-0005-0000-0000-00008C000000}"/>
    <cellStyle name="20% - Énfasis1 6 4" xfId="926" xr:uid="{00000000-0005-0000-0000-00008D000000}"/>
    <cellStyle name="20% - Énfasis1 6 4 2" xfId="1810" xr:uid="{00000000-0005-0000-0000-00008E000000}"/>
    <cellStyle name="20% - Énfasis1 6 4 2 2" xfId="3577" xr:uid="{00000000-0005-0000-0000-00008F000000}"/>
    <cellStyle name="20% - Énfasis1 6 4 3" xfId="2695" xr:uid="{00000000-0005-0000-0000-000090000000}"/>
    <cellStyle name="20% - Énfasis1 6 5" xfId="1101" xr:uid="{00000000-0005-0000-0000-000091000000}"/>
    <cellStyle name="20% - Énfasis1 6 5 2" xfId="2869" xr:uid="{00000000-0005-0000-0000-000092000000}"/>
    <cellStyle name="20% - Énfasis1 6 6" xfId="1987" xr:uid="{00000000-0005-0000-0000-000093000000}"/>
    <cellStyle name="20% - Énfasis1 7" xfId="208" xr:uid="{00000000-0005-0000-0000-000094000000}"/>
    <cellStyle name="20% - Énfasis1 7 2" xfId="394" xr:uid="{00000000-0005-0000-0000-000095000000}"/>
    <cellStyle name="20% - Énfasis1 7 2 2" xfId="761" xr:uid="{00000000-0005-0000-0000-000096000000}"/>
    <cellStyle name="20% - Énfasis1 7 2 2 2" xfId="1655" xr:uid="{00000000-0005-0000-0000-000097000000}"/>
    <cellStyle name="20% - Énfasis1 7 2 2 2 2" xfId="3422" xr:uid="{00000000-0005-0000-0000-000098000000}"/>
    <cellStyle name="20% - Énfasis1 7 2 2 3" xfId="2540" xr:uid="{00000000-0005-0000-0000-000099000000}"/>
    <cellStyle name="20% - Énfasis1 7 2 3" xfId="1300" xr:uid="{00000000-0005-0000-0000-00009A000000}"/>
    <cellStyle name="20% - Énfasis1 7 2 3 2" xfId="3068" xr:uid="{00000000-0005-0000-0000-00009B000000}"/>
    <cellStyle name="20% - Énfasis1 7 2 4" xfId="2186" xr:uid="{00000000-0005-0000-0000-00009C000000}"/>
    <cellStyle name="20% - Énfasis1 7 3" xfId="583" xr:uid="{00000000-0005-0000-0000-00009D000000}"/>
    <cellStyle name="20% - Énfasis1 7 3 2" xfId="1478" xr:uid="{00000000-0005-0000-0000-00009E000000}"/>
    <cellStyle name="20% - Énfasis1 7 3 2 2" xfId="3245" xr:uid="{00000000-0005-0000-0000-00009F000000}"/>
    <cellStyle name="20% - Énfasis1 7 3 3" xfId="2363" xr:uid="{00000000-0005-0000-0000-0000A0000000}"/>
    <cellStyle name="20% - Énfasis1 7 4" xfId="948" xr:uid="{00000000-0005-0000-0000-0000A1000000}"/>
    <cellStyle name="20% - Énfasis1 7 4 2" xfId="1832" xr:uid="{00000000-0005-0000-0000-0000A2000000}"/>
    <cellStyle name="20% - Énfasis1 7 4 2 2" xfId="3599" xr:uid="{00000000-0005-0000-0000-0000A3000000}"/>
    <cellStyle name="20% - Énfasis1 7 4 3" xfId="2717" xr:uid="{00000000-0005-0000-0000-0000A4000000}"/>
    <cellStyle name="20% - Énfasis1 7 5" xfId="1123" xr:uid="{00000000-0005-0000-0000-0000A5000000}"/>
    <cellStyle name="20% - Énfasis1 7 5 2" xfId="2891" xr:uid="{00000000-0005-0000-0000-0000A6000000}"/>
    <cellStyle name="20% - Énfasis1 7 6" xfId="2009" xr:uid="{00000000-0005-0000-0000-0000A7000000}"/>
    <cellStyle name="20% - Énfasis1 8" xfId="233" xr:uid="{00000000-0005-0000-0000-0000A8000000}"/>
    <cellStyle name="20% - Énfasis1 8 2" xfId="607" xr:uid="{00000000-0005-0000-0000-0000A9000000}"/>
    <cellStyle name="20% - Énfasis1 8 2 2" xfId="1501" xr:uid="{00000000-0005-0000-0000-0000AA000000}"/>
    <cellStyle name="20% - Énfasis1 8 2 2 2" xfId="3268" xr:uid="{00000000-0005-0000-0000-0000AB000000}"/>
    <cellStyle name="20% - Énfasis1 8 2 3" xfId="2386" xr:uid="{00000000-0005-0000-0000-0000AC000000}"/>
    <cellStyle name="20% - Énfasis1 8 3" xfId="1146" xr:uid="{00000000-0005-0000-0000-0000AD000000}"/>
    <cellStyle name="20% - Énfasis1 8 3 2" xfId="2914" xr:uid="{00000000-0005-0000-0000-0000AE000000}"/>
    <cellStyle name="20% - Énfasis1 8 4" xfId="2032" xr:uid="{00000000-0005-0000-0000-0000AF000000}"/>
    <cellStyle name="20% - Énfasis1 9" xfId="429" xr:uid="{00000000-0005-0000-0000-0000B0000000}"/>
    <cellStyle name="20% - Énfasis1 9 2" xfId="1324" xr:uid="{00000000-0005-0000-0000-0000B1000000}"/>
    <cellStyle name="20% - Énfasis1 9 2 2" xfId="3091" xr:uid="{00000000-0005-0000-0000-0000B2000000}"/>
    <cellStyle name="20% - Énfasis1 9 3" xfId="2209" xr:uid="{00000000-0005-0000-0000-0000B3000000}"/>
    <cellStyle name="20% - Énfasis2" xfId="24" builtinId="34" customBuiltin="1"/>
    <cellStyle name="20% - Énfasis2 10" xfId="796" xr:uid="{00000000-0005-0000-0000-0000B5000000}"/>
    <cellStyle name="20% - Énfasis2 10 2" xfId="1680" xr:uid="{00000000-0005-0000-0000-0000B6000000}"/>
    <cellStyle name="20% - Énfasis2 10 2 2" xfId="3447" xr:uid="{00000000-0005-0000-0000-0000B7000000}"/>
    <cellStyle name="20% - Énfasis2 10 3" xfId="2565" xr:uid="{00000000-0005-0000-0000-0000B8000000}"/>
    <cellStyle name="20% - Énfasis2 11" xfId="971" xr:uid="{00000000-0005-0000-0000-0000B9000000}"/>
    <cellStyle name="20% - Énfasis2 11 2" xfId="2739" xr:uid="{00000000-0005-0000-0000-0000BA000000}"/>
    <cellStyle name="20% - Énfasis2 12" xfId="1857" xr:uid="{00000000-0005-0000-0000-0000BB000000}"/>
    <cellStyle name="20% - Énfasis2 2" xfId="80" xr:uid="{00000000-0005-0000-0000-0000BC000000}"/>
    <cellStyle name="20% - Énfasis2 2 2" xfId="135" xr:uid="{00000000-0005-0000-0000-0000BD000000}"/>
    <cellStyle name="20% - Énfasis2 2 2 2" xfId="331" xr:uid="{00000000-0005-0000-0000-0000BE000000}"/>
    <cellStyle name="20% - Énfasis2 2 2 2 2" xfId="705" xr:uid="{00000000-0005-0000-0000-0000BF000000}"/>
    <cellStyle name="20% - Énfasis2 2 2 2 2 2" xfId="1599" xr:uid="{00000000-0005-0000-0000-0000C0000000}"/>
    <cellStyle name="20% - Énfasis2 2 2 2 2 2 2" xfId="3366" xr:uid="{00000000-0005-0000-0000-0000C1000000}"/>
    <cellStyle name="20% - Énfasis2 2 2 2 2 3" xfId="2484" xr:uid="{00000000-0005-0000-0000-0000C2000000}"/>
    <cellStyle name="20% - Énfasis2 2 2 2 3" xfId="1244" xr:uid="{00000000-0005-0000-0000-0000C3000000}"/>
    <cellStyle name="20% - Énfasis2 2 2 2 3 2" xfId="3012" xr:uid="{00000000-0005-0000-0000-0000C4000000}"/>
    <cellStyle name="20% - Énfasis2 2 2 2 4" xfId="2130" xr:uid="{00000000-0005-0000-0000-0000C5000000}"/>
    <cellStyle name="20% - Énfasis2 2 2 3" xfId="527" xr:uid="{00000000-0005-0000-0000-0000C6000000}"/>
    <cellStyle name="20% - Énfasis2 2 2 3 2" xfId="1422" xr:uid="{00000000-0005-0000-0000-0000C7000000}"/>
    <cellStyle name="20% - Énfasis2 2 2 3 2 2" xfId="3189" xr:uid="{00000000-0005-0000-0000-0000C8000000}"/>
    <cellStyle name="20% - Énfasis2 2 2 3 3" xfId="2307" xr:uid="{00000000-0005-0000-0000-0000C9000000}"/>
    <cellStyle name="20% - Énfasis2 2 2 4" xfId="892" xr:uid="{00000000-0005-0000-0000-0000CA000000}"/>
    <cellStyle name="20% - Énfasis2 2 2 4 2" xfId="1776" xr:uid="{00000000-0005-0000-0000-0000CB000000}"/>
    <cellStyle name="20% - Énfasis2 2 2 4 2 2" xfId="3543" xr:uid="{00000000-0005-0000-0000-0000CC000000}"/>
    <cellStyle name="20% - Énfasis2 2 2 4 3" xfId="2661" xr:uid="{00000000-0005-0000-0000-0000CD000000}"/>
    <cellStyle name="20% - Énfasis2 2 2 5" xfId="1067" xr:uid="{00000000-0005-0000-0000-0000CE000000}"/>
    <cellStyle name="20% - Énfasis2 2 2 5 2" xfId="2835" xr:uid="{00000000-0005-0000-0000-0000CF000000}"/>
    <cellStyle name="20% - Énfasis2 2 2 6" xfId="1953" xr:uid="{00000000-0005-0000-0000-0000D0000000}"/>
    <cellStyle name="20% - Énfasis2 2 3" xfId="276" xr:uid="{00000000-0005-0000-0000-0000D1000000}"/>
    <cellStyle name="20% - Énfasis2 2 3 2" xfId="650" xr:uid="{00000000-0005-0000-0000-0000D2000000}"/>
    <cellStyle name="20% - Énfasis2 2 3 2 2" xfId="1544" xr:uid="{00000000-0005-0000-0000-0000D3000000}"/>
    <cellStyle name="20% - Énfasis2 2 3 2 2 2" xfId="3311" xr:uid="{00000000-0005-0000-0000-0000D4000000}"/>
    <cellStyle name="20% - Énfasis2 2 3 2 3" xfId="2429" xr:uid="{00000000-0005-0000-0000-0000D5000000}"/>
    <cellStyle name="20% - Énfasis2 2 3 3" xfId="1189" xr:uid="{00000000-0005-0000-0000-0000D6000000}"/>
    <cellStyle name="20% - Énfasis2 2 3 3 2" xfId="2957" xr:uid="{00000000-0005-0000-0000-0000D7000000}"/>
    <cellStyle name="20% - Énfasis2 2 3 4" xfId="2075" xr:uid="{00000000-0005-0000-0000-0000D8000000}"/>
    <cellStyle name="20% - Énfasis2 2 4" xfId="472" xr:uid="{00000000-0005-0000-0000-0000D9000000}"/>
    <cellStyle name="20% - Énfasis2 2 4 2" xfId="1367" xr:uid="{00000000-0005-0000-0000-0000DA000000}"/>
    <cellStyle name="20% - Énfasis2 2 4 2 2" xfId="3134" xr:uid="{00000000-0005-0000-0000-0000DB000000}"/>
    <cellStyle name="20% - Énfasis2 2 4 3" xfId="2252" xr:uid="{00000000-0005-0000-0000-0000DC000000}"/>
    <cellStyle name="20% - Énfasis2 2 5" xfId="837" xr:uid="{00000000-0005-0000-0000-0000DD000000}"/>
    <cellStyle name="20% - Énfasis2 2 5 2" xfId="1721" xr:uid="{00000000-0005-0000-0000-0000DE000000}"/>
    <cellStyle name="20% - Énfasis2 2 5 2 2" xfId="3488" xr:uid="{00000000-0005-0000-0000-0000DF000000}"/>
    <cellStyle name="20% - Énfasis2 2 5 3" xfId="2606" xr:uid="{00000000-0005-0000-0000-0000E0000000}"/>
    <cellStyle name="20% - Énfasis2 2 6" xfId="1012" xr:uid="{00000000-0005-0000-0000-0000E1000000}"/>
    <cellStyle name="20% - Énfasis2 2 6 2" xfId="2780" xr:uid="{00000000-0005-0000-0000-0000E2000000}"/>
    <cellStyle name="20% - Énfasis2 2 7" xfId="1898" xr:uid="{00000000-0005-0000-0000-0000E3000000}"/>
    <cellStyle name="20% - Énfasis2 3" xfId="58" xr:uid="{00000000-0005-0000-0000-0000E4000000}"/>
    <cellStyle name="20% - Énfasis2 3 2" xfId="114" xr:uid="{00000000-0005-0000-0000-0000E5000000}"/>
    <cellStyle name="20% - Énfasis2 3 2 2" xfId="310" xr:uid="{00000000-0005-0000-0000-0000E6000000}"/>
    <cellStyle name="20% - Énfasis2 3 2 2 2" xfId="684" xr:uid="{00000000-0005-0000-0000-0000E7000000}"/>
    <cellStyle name="20% - Énfasis2 3 2 2 2 2" xfId="1578" xr:uid="{00000000-0005-0000-0000-0000E8000000}"/>
    <cellStyle name="20% - Énfasis2 3 2 2 2 2 2" xfId="3345" xr:uid="{00000000-0005-0000-0000-0000E9000000}"/>
    <cellStyle name="20% - Énfasis2 3 2 2 2 3" xfId="2463" xr:uid="{00000000-0005-0000-0000-0000EA000000}"/>
    <cellStyle name="20% - Énfasis2 3 2 2 3" xfId="1223" xr:uid="{00000000-0005-0000-0000-0000EB000000}"/>
    <cellStyle name="20% - Énfasis2 3 2 2 3 2" xfId="2991" xr:uid="{00000000-0005-0000-0000-0000EC000000}"/>
    <cellStyle name="20% - Énfasis2 3 2 2 4" xfId="2109" xr:uid="{00000000-0005-0000-0000-0000ED000000}"/>
    <cellStyle name="20% - Énfasis2 3 2 3" xfId="506" xr:uid="{00000000-0005-0000-0000-0000EE000000}"/>
    <cellStyle name="20% - Énfasis2 3 2 3 2" xfId="1401" xr:uid="{00000000-0005-0000-0000-0000EF000000}"/>
    <cellStyle name="20% - Énfasis2 3 2 3 2 2" xfId="3168" xr:uid="{00000000-0005-0000-0000-0000F0000000}"/>
    <cellStyle name="20% - Énfasis2 3 2 3 3" xfId="2286" xr:uid="{00000000-0005-0000-0000-0000F1000000}"/>
    <cellStyle name="20% - Énfasis2 3 2 4" xfId="871" xr:uid="{00000000-0005-0000-0000-0000F2000000}"/>
    <cellStyle name="20% - Énfasis2 3 2 4 2" xfId="1755" xr:uid="{00000000-0005-0000-0000-0000F3000000}"/>
    <cellStyle name="20% - Énfasis2 3 2 4 2 2" xfId="3522" xr:uid="{00000000-0005-0000-0000-0000F4000000}"/>
    <cellStyle name="20% - Énfasis2 3 2 4 3" xfId="2640" xr:uid="{00000000-0005-0000-0000-0000F5000000}"/>
    <cellStyle name="20% - Énfasis2 3 2 5" xfId="1046" xr:uid="{00000000-0005-0000-0000-0000F6000000}"/>
    <cellStyle name="20% - Énfasis2 3 2 5 2" xfId="2814" xr:uid="{00000000-0005-0000-0000-0000F7000000}"/>
    <cellStyle name="20% - Énfasis2 3 2 6" xfId="1932" xr:uid="{00000000-0005-0000-0000-0000F8000000}"/>
    <cellStyle name="20% - Énfasis2 3 3" xfId="255" xr:uid="{00000000-0005-0000-0000-0000F9000000}"/>
    <cellStyle name="20% - Énfasis2 3 3 2" xfId="629" xr:uid="{00000000-0005-0000-0000-0000FA000000}"/>
    <cellStyle name="20% - Énfasis2 3 3 2 2" xfId="1523" xr:uid="{00000000-0005-0000-0000-0000FB000000}"/>
    <cellStyle name="20% - Énfasis2 3 3 2 2 2" xfId="3290" xr:uid="{00000000-0005-0000-0000-0000FC000000}"/>
    <cellStyle name="20% - Énfasis2 3 3 2 3" xfId="2408" xr:uid="{00000000-0005-0000-0000-0000FD000000}"/>
    <cellStyle name="20% - Énfasis2 3 3 3" xfId="1168" xr:uid="{00000000-0005-0000-0000-0000FE000000}"/>
    <cellStyle name="20% - Énfasis2 3 3 3 2" xfId="2936" xr:uid="{00000000-0005-0000-0000-0000FF000000}"/>
    <cellStyle name="20% - Énfasis2 3 3 4" xfId="2054" xr:uid="{00000000-0005-0000-0000-000000010000}"/>
    <cellStyle name="20% - Énfasis2 3 4" xfId="451" xr:uid="{00000000-0005-0000-0000-000001010000}"/>
    <cellStyle name="20% - Énfasis2 3 4 2" xfId="1346" xr:uid="{00000000-0005-0000-0000-000002010000}"/>
    <cellStyle name="20% - Énfasis2 3 4 2 2" xfId="3113" xr:uid="{00000000-0005-0000-0000-000003010000}"/>
    <cellStyle name="20% - Énfasis2 3 4 3" xfId="2231" xr:uid="{00000000-0005-0000-0000-000004010000}"/>
    <cellStyle name="20% - Énfasis2 3 5" xfId="816" xr:uid="{00000000-0005-0000-0000-000005010000}"/>
    <cellStyle name="20% - Énfasis2 3 5 2" xfId="1700" xr:uid="{00000000-0005-0000-0000-000006010000}"/>
    <cellStyle name="20% - Énfasis2 3 5 2 2" xfId="3467" xr:uid="{00000000-0005-0000-0000-000007010000}"/>
    <cellStyle name="20% - Énfasis2 3 5 3" xfId="2585" xr:uid="{00000000-0005-0000-0000-000008010000}"/>
    <cellStyle name="20% - Énfasis2 3 6" xfId="991" xr:uid="{00000000-0005-0000-0000-000009010000}"/>
    <cellStyle name="20% - Énfasis2 3 6 2" xfId="2759" xr:uid="{00000000-0005-0000-0000-00000A010000}"/>
    <cellStyle name="20% - Énfasis2 3 7" xfId="1877" xr:uid="{00000000-0005-0000-0000-00000B010000}"/>
    <cellStyle name="20% - Énfasis2 4" xfId="94" xr:uid="{00000000-0005-0000-0000-00000C010000}"/>
    <cellStyle name="20% - Énfasis2 4 2" xfId="290" xr:uid="{00000000-0005-0000-0000-00000D010000}"/>
    <cellStyle name="20% - Énfasis2 4 2 2" xfId="664" xr:uid="{00000000-0005-0000-0000-00000E010000}"/>
    <cellStyle name="20% - Énfasis2 4 2 2 2" xfId="1558" xr:uid="{00000000-0005-0000-0000-00000F010000}"/>
    <cellStyle name="20% - Énfasis2 4 2 2 2 2" xfId="3325" xr:uid="{00000000-0005-0000-0000-000010010000}"/>
    <cellStyle name="20% - Énfasis2 4 2 2 3" xfId="2443" xr:uid="{00000000-0005-0000-0000-000011010000}"/>
    <cellStyle name="20% - Énfasis2 4 2 3" xfId="1203" xr:uid="{00000000-0005-0000-0000-000012010000}"/>
    <cellStyle name="20% - Énfasis2 4 2 3 2" xfId="2971" xr:uid="{00000000-0005-0000-0000-000013010000}"/>
    <cellStyle name="20% - Énfasis2 4 2 4" xfId="2089" xr:uid="{00000000-0005-0000-0000-000014010000}"/>
    <cellStyle name="20% - Énfasis2 4 3" xfId="486" xr:uid="{00000000-0005-0000-0000-000015010000}"/>
    <cellStyle name="20% - Énfasis2 4 3 2" xfId="1381" xr:uid="{00000000-0005-0000-0000-000016010000}"/>
    <cellStyle name="20% - Énfasis2 4 3 2 2" xfId="3148" xr:uid="{00000000-0005-0000-0000-000017010000}"/>
    <cellStyle name="20% - Énfasis2 4 3 3" xfId="2266" xr:uid="{00000000-0005-0000-0000-000018010000}"/>
    <cellStyle name="20% - Énfasis2 4 4" xfId="851" xr:uid="{00000000-0005-0000-0000-000019010000}"/>
    <cellStyle name="20% - Énfasis2 4 4 2" xfId="1735" xr:uid="{00000000-0005-0000-0000-00001A010000}"/>
    <cellStyle name="20% - Énfasis2 4 4 2 2" xfId="3502" xr:uid="{00000000-0005-0000-0000-00001B010000}"/>
    <cellStyle name="20% - Énfasis2 4 4 3" xfId="2620" xr:uid="{00000000-0005-0000-0000-00001C010000}"/>
    <cellStyle name="20% - Énfasis2 4 5" xfId="1026" xr:uid="{00000000-0005-0000-0000-00001D010000}"/>
    <cellStyle name="20% - Énfasis2 4 5 2" xfId="2794" xr:uid="{00000000-0005-0000-0000-00001E010000}"/>
    <cellStyle name="20% - Énfasis2 4 6" xfId="1912" xr:uid="{00000000-0005-0000-0000-00001F010000}"/>
    <cellStyle name="20% - Énfasis2 5" xfId="162" xr:uid="{00000000-0005-0000-0000-000020010000}"/>
    <cellStyle name="20% - Énfasis2 5 2" xfId="350" xr:uid="{00000000-0005-0000-0000-000021010000}"/>
    <cellStyle name="20% - Énfasis2 5 2 2" xfId="723" xr:uid="{00000000-0005-0000-0000-000022010000}"/>
    <cellStyle name="20% - Énfasis2 5 2 2 2" xfId="1617" xr:uid="{00000000-0005-0000-0000-000023010000}"/>
    <cellStyle name="20% - Énfasis2 5 2 2 2 2" xfId="3384" xr:uid="{00000000-0005-0000-0000-000024010000}"/>
    <cellStyle name="20% - Énfasis2 5 2 2 3" xfId="2502" xr:uid="{00000000-0005-0000-0000-000025010000}"/>
    <cellStyle name="20% - Énfasis2 5 2 3" xfId="1262" xr:uid="{00000000-0005-0000-0000-000026010000}"/>
    <cellStyle name="20% - Énfasis2 5 2 3 2" xfId="3030" xr:uid="{00000000-0005-0000-0000-000027010000}"/>
    <cellStyle name="20% - Énfasis2 5 2 4" xfId="2148" xr:uid="{00000000-0005-0000-0000-000028010000}"/>
    <cellStyle name="20% - Énfasis2 5 3" xfId="545" xr:uid="{00000000-0005-0000-0000-000029010000}"/>
    <cellStyle name="20% - Énfasis2 5 3 2" xfId="1440" xr:uid="{00000000-0005-0000-0000-00002A010000}"/>
    <cellStyle name="20% - Énfasis2 5 3 2 2" xfId="3207" xr:uid="{00000000-0005-0000-0000-00002B010000}"/>
    <cellStyle name="20% - Énfasis2 5 3 3" xfId="2325" xr:uid="{00000000-0005-0000-0000-00002C010000}"/>
    <cellStyle name="20% - Énfasis2 5 4" xfId="910" xr:uid="{00000000-0005-0000-0000-00002D010000}"/>
    <cellStyle name="20% - Énfasis2 5 4 2" xfId="1794" xr:uid="{00000000-0005-0000-0000-00002E010000}"/>
    <cellStyle name="20% - Énfasis2 5 4 2 2" xfId="3561" xr:uid="{00000000-0005-0000-0000-00002F010000}"/>
    <cellStyle name="20% - Énfasis2 5 4 3" xfId="2679" xr:uid="{00000000-0005-0000-0000-000030010000}"/>
    <cellStyle name="20% - Énfasis2 5 5" xfId="1085" xr:uid="{00000000-0005-0000-0000-000031010000}"/>
    <cellStyle name="20% - Énfasis2 5 5 2" xfId="2853" xr:uid="{00000000-0005-0000-0000-000032010000}"/>
    <cellStyle name="20% - Énfasis2 5 6" xfId="1971" xr:uid="{00000000-0005-0000-0000-000033010000}"/>
    <cellStyle name="20% - Énfasis2 6" xfId="181" xr:uid="{00000000-0005-0000-0000-000034010000}"/>
    <cellStyle name="20% - Énfasis2 6 2" xfId="369" xr:uid="{00000000-0005-0000-0000-000035010000}"/>
    <cellStyle name="20% - Énfasis2 6 2 2" xfId="742" xr:uid="{00000000-0005-0000-0000-000036010000}"/>
    <cellStyle name="20% - Énfasis2 6 2 2 2" xfId="1636" xr:uid="{00000000-0005-0000-0000-000037010000}"/>
    <cellStyle name="20% - Énfasis2 6 2 2 2 2" xfId="3403" xr:uid="{00000000-0005-0000-0000-000038010000}"/>
    <cellStyle name="20% - Énfasis2 6 2 2 3" xfId="2521" xr:uid="{00000000-0005-0000-0000-000039010000}"/>
    <cellStyle name="20% - Énfasis2 6 2 3" xfId="1281" xr:uid="{00000000-0005-0000-0000-00003A010000}"/>
    <cellStyle name="20% - Énfasis2 6 2 3 2" xfId="3049" xr:uid="{00000000-0005-0000-0000-00003B010000}"/>
    <cellStyle name="20% - Énfasis2 6 2 4" xfId="2167" xr:uid="{00000000-0005-0000-0000-00003C010000}"/>
    <cellStyle name="20% - Énfasis2 6 3" xfId="564" xr:uid="{00000000-0005-0000-0000-00003D010000}"/>
    <cellStyle name="20% - Énfasis2 6 3 2" xfId="1459" xr:uid="{00000000-0005-0000-0000-00003E010000}"/>
    <cellStyle name="20% - Énfasis2 6 3 2 2" xfId="3226" xr:uid="{00000000-0005-0000-0000-00003F010000}"/>
    <cellStyle name="20% - Énfasis2 6 3 3" xfId="2344" xr:uid="{00000000-0005-0000-0000-000040010000}"/>
    <cellStyle name="20% - Énfasis2 6 4" xfId="929" xr:uid="{00000000-0005-0000-0000-000041010000}"/>
    <cellStyle name="20% - Énfasis2 6 4 2" xfId="1813" xr:uid="{00000000-0005-0000-0000-000042010000}"/>
    <cellStyle name="20% - Énfasis2 6 4 2 2" xfId="3580" xr:uid="{00000000-0005-0000-0000-000043010000}"/>
    <cellStyle name="20% - Énfasis2 6 4 3" xfId="2698" xr:uid="{00000000-0005-0000-0000-000044010000}"/>
    <cellStyle name="20% - Énfasis2 6 5" xfId="1104" xr:uid="{00000000-0005-0000-0000-000045010000}"/>
    <cellStyle name="20% - Énfasis2 6 5 2" xfId="2872" xr:uid="{00000000-0005-0000-0000-000046010000}"/>
    <cellStyle name="20% - Énfasis2 6 6" xfId="1990" xr:uid="{00000000-0005-0000-0000-000047010000}"/>
    <cellStyle name="20% - Énfasis2 7" xfId="211" xr:uid="{00000000-0005-0000-0000-000048010000}"/>
    <cellStyle name="20% - Énfasis2 7 2" xfId="397" xr:uid="{00000000-0005-0000-0000-000049010000}"/>
    <cellStyle name="20% - Énfasis2 7 2 2" xfId="764" xr:uid="{00000000-0005-0000-0000-00004A010000}"/>
    <cellStyle name="20% - Énfasis2 7 2 2 2" xfId="1658" xr:uid="{00000000-0005-0000-0000-00004B010000}"/>
    <cellStyle name="20% - Énfasis2 7 2 2 2 2" xfId="3425" xr:uid="{00000000-0005-0000-0000-00004C010000}"/>
    <cellStyle name="20% - Énfasis2 7 2 2 3" xfId="2543" xr:uid="{00000000-0005-0000-0000-00004D010000}"/>
    <cellStyle name="20% - Énfasis2 7 2 3" xfId="1303" xr:uid="{00000000-0005-0000-0000-00004E010000}"/>
    <cellStyle name="20% - Énfasis2 7 2 3 2" xfId="3071" xr:uid="{00000000-0005-0000-0000-00004F010000}"/>
    <cellStyle name="20% - Énfasis2 7 2 4" xfId="2189" xr:uid="{00000000-0005-0000-0000-000050010000}"/>
    <cellStyle name="20% - Énfasis2 7 3" xfId="586" xr:uid="{00000000-0005-0000-0000-000051010000}"/>
    <cellStyle name="20% - Énfasis2 7 3 2" xfId="1481" xr:uid="{00000000-0005-0000-0000-000052010000}"/>
    <cellStyle name="20% - Énfasis2 7 3 2 2" xfId="3248" xr:uid="{00000000-0005-0000-0000-000053010000}"/>
    <cellStyle name="20% - Énfasis2 7 3 3" xfId="2366" xr:uid="{00000000-0005-0000-0000-000054010000}"/>
    <cellStyle name="20% - Énfasis2 7 4" xfId="951" xr:uid="{00000000-0005-0000-0000-000055010000}"/>
    <cellStyle name="20% - Énfasis2 7 4 2" xfId="1835" xr:uid="{00000000-0005-0000-0000-000056010000}"/>
    <cellStyle name="20% - Énfasis2 7 4 2 2" xfId="3602" xr:uid="{00000000-0005-0000-0000-000057010000}"/>
    <cellStyle name="20% - Énfasis2 7 4 3" xfId="2720" xr:uid="{00000000-0005-0000-0000-000058010000}"/>
    <cellStyle name="20% - Énfasis2 7 5" xfId="1126" xr:uid="{00000000-0005-0000-0000-000059010000}"/>
    <cellStyle name="20% - Énfasis2 7 5 2" xfId="2894" xr:uid="{00000000-0005-0000-0000-00005A010000}"/>
    <cellStyle name="20% - Énfasis2 7 6" xfId="2012" xr:uid="{00000000-0005-0000-0000-00005B010000}"/>
    <cellStyle name="20% - Énfasis2 8" xfId="235" xr:uid="{00000000-0005-0000-0000-00005C010000}"/>
    <cellStyle name="20% - Énfasis2 8 2" xfId="609" xr:uid="{00000000-0005-0000-0000-00005D010000}"/>
    <cellStyle name="20% - Énfasis2 8 2 2" xfId="1503" xr:uid="{00000000-0005-0000-0000-00005E010000}"/>
    <cellStyle name="20% - Énfasis2 8 2 2 2" xfId="3270" xr:uid="{00000000-0005-0000-0000-00005F010000}"/>
    <cellStyle name="20% - Énfasis2 8 2 3" xfId="2388" xr:uid="{00000000-0005-0000-0000-000060010000}"/>
    <cellStyle name="20% - Énfasis2 8 3" xfId="1148" xr:uid="{00000000-0005-0000-0000-000061010000}"/>
    <cellStyle name="20% - Énfasis2 8 3 2" xfId="2916" xr:uid="{00000000-0005-0000-0000-000062010000}"/>
    <cellStyle name="20% - Énfasis2 8 4" xfId="2034" xr:uid="{00000000-0005-0000-0000-000063010000}"/>
    <cellStyle name="20% - Énfasis2 9" xfId="431" xr:uid="{00000000-0005-0000-0000-000064010000}"/>
    <cellStyle name="20% - Énfasis2 9 2" xfId="1326" xr:uid="{00000000-0005-0000-0000-000065010000}"/>
    <cellStyle name="20% - Énfasis2 9 2 2" xfId="3093" xr:uid="{00000000-0005-0000-0000-000066010000}"/>
    <cellStyle name="20% - Énfasis2 9 3" xfId="2211" xr:uid="{00000000-0005-0000-0000-000067010000}"/>
    <cellStyle name="20% - Énfasis3" xfId="28" builtinId="38" customBuiltin="1"/>
    <cellStyle name="20% - Énfasis3 10" xfId="798" xr:uid="{00000000-0005-0000-0000-000069010000}"/>
    <cellStyle name="20% - Énfasis3 10 2" xfId="1682" xr:uid="{00000000-0005-0000-0000-00006A010000}"/>
    <cellStyle name="20% - Énfasis3 10 2 2" xfId="3449" xr:uid="{00000000-0005-0000-0000-00006B010000}"/>
    <cellStyle name="20% - Énfasis3 10 3" xfId="2567" xr:uid="{00000000-0005-0000-0000-00006C010000}"/>
    <cellStyle name="20% - Énfasis3 11" xfId="973" xr:uid="{00000000-0005-0000-0000-00006D010000}"/>
    <cellStyle name="20% - Énfasis3 11 2" xfId="2741" xr:uid="{00000000-0005-0000-0000-00006E010000}"/>
    <cellStyle name="20% - Énfasis3 12" xfId="1859" xr:uid="{00000000-0005-0000-0000-00006F010000}"/>
    <cellStyle name="20% - Énfasis3 2" xfId="82" xr:uid="{00000000-0005-0000-0000-000070010000}"/>
    <cellStyle name="20% - Énfasis3 2 2" xfId="137" xr:uid="{00000000-0005-0000-0000-000071010000}"/>
    <cellStyle name="20% - Énfasis3 2 2 2" xfId="333" xr:uid="{00000000-0005-0000-0000-000072010000}"/>
    <cellStyle name="20% - Énfasis3 2 2 2 2" xfId="707" xr:uid="{00000000-0005-0000-0000-000073010000}"/>
    <cellStyle name="20% - Énfasis3 2 2 2 2 2" xfId="1601" xr:uid="{00000000-0005-0000-0000-000074010000}"/>
    <cellStyle name="20% - Énfasis3 2 2 2 2 2 2" xfId="3368" xr:uid="{00000000-0005-0000-0000-000075010000}"/>
    <cellStyle name="20% - Énfasis3 2 2 2 2 3" xfId="2486" xr:uid="{00000000-0005-0000-0000-000076010000}"/>
    <cellStyle name="20% - Énfasis3 2 2 2 3" xfId="1246" xr:uid="{00000000-0005-0000-0000-000077010000}"/>
    <cellStyle name="20% - Énfasis3 2 2 2 3 2" xfId="3014" xr:uid="{00000000-0005-0000-0000-000078010000}"/>
    <cellStyle name="20% - Énfasis3 2 2 2 4" xfId="2132" xr:uid="{00000000-0005-0000-0000-000079010000}"/>
    <cellStyle name="20% - Énfasis3 2 2 3" xfId="529" xr:uid="{00000000-0005-0000-0000-00007A010000}"/>
    <cellStyle name="20% - Énfasis3 2 2 3 2" xfId="1424" xr:uid="{00000000-0005-0000-0000-00007B010000}"/>
    <cellStyle name="20% - Énfasis3 2 2 3 2 2" xfId="3191" xr:uid="{00000000-0005-0000-0000-00007C010000}"/>
    <cellStyle name="20% - Énfasis3 2 2 3 3" xfId="2309" xr:uid="{00000000-0005-0000-0000-00007D010000}"/>
    <cellStyle name="20% - Énfasis3 2 2 4" xfId="894" xr:uid="{00000000-0005-0000-0000-00007E010000}"/>
    <cellStyle name="20% - Énfasis3 2 2 4 2" xfId="1778" xr:uid="{00000000-0005-0000-0000-00007F010000}"/>
    <cellStyle name="20% - Énfasis3 2 2 4 2 2" xfId="3545" xr:uid="{00000000-0005-0000-0000-000080010000}"/>
    <cellStyle name="20% - Énfasis3 2 2 4 3" xfId="2663" xr:uid="{00000000-0005-0000-0000-000081010000}"/>
    <cellStyle name="20% - Énfasis3 2 2 5" xfId="1069" xr:uid="{00000000-0005-0000-0000-000082010000}"/>
    <cellStyle name="20% - Énfasis3 2 2 5 2" xfId="2837" xr:uid="{00000000-0005-0000-0000-000083010000}"/>
    <cellStyle name="20% - Énfasis3 2 2 6" xfId="1955" xr:uid="{00000000-0005-0000-0000-000084010000}"/>
    <cellStyle name="20% - Énfasis3 2 3" xfId="278" xr:uid="{00000000-0005-0000-0000-000085010000}"/>
    <cellStyle name="20% - Énfasis3 2 3 2" xfId="652" xr:uid="{00000000-0005-0000-0000-000086010000}"/>
    <cellStyle name="20% - Énfasis3 2 3 2 2" xfId="1546" xr:uid="{00000000-0005-0000-0000-000087010000}"/>
    <cellStyle name="20% - Énfasis3 2 3 2 2 2" xfId="3313" xr:uid="{00000000-0005-0000-0000-000088010000}"/>
    <cellStyle name="20% - Énfasis3 2 3 2 3" xfId="2431" xr:uid="{00000000-0005-0000-0000-000089010000}"/>
    <cellStyle name="20% - Énfasis3 2 3 3" xfId="1191" xr:uid="{00000000-0005-0000-0000-00008A010000}"/>
    <cellStyle name="20% - Énfasis3 2 3 3 2" xfId="2959" xr:uid="{00000000-0005-0000-0000-00008B010000}"/>
    <cellStyle name="20% - Énfasis3 2 3 4" xfId="2077" xr:uid="{00000000-0005-0000-0000-00008C010000}"/>
    <cellStyle name="20% - Énfasis3 2 4" xfId="474" xr:uid="{00000000-0005-0000-0000-00008D010000}"/>
    <cellStyle name="20% - Énfasis3 2 4 2" xfId="1369" xr:uid="{00000000-0005-0000-0000-00008E010000}"/>
    <cellStyle name="20% - Énfasis3 2 4 2 2" xfId="3136" xr:uid="{00000000-0005-0000-0000-00008F010000}"/>
    <cellStyle name="20% - Énfasis3 2 4 3" xfId="2254" xr:uid="{00000000-0005-0000-0000-000090010000}"/>
    <cellStyle name="20% - Énfasis3 2 5" xfId="839" xr:uid="{00000000-0005-0000-0000-000091010000}"/>
    <cellStyle name="20% - Énfasis3 2 5 2" xfId="1723" xr:uid="{00000000-0005-0000-0000-000092010000}"/>
    <cellStyle name="20% - Énfasis3 2 5 2 2" xfId="3490" xr:uid="{00000000-0005-0000-0000-000093010000}"/>
    <cellStyle name="20% - Énfasis3 2 5 3" xfId="2608" xr:uid="{00000000-0005-0000-0000-000094010000}"/>
    <cellStyle name="20% - Énfasis3 2 6" xfId="1014" xr:uid="{00000000-0005-0000-0000-000095010000}"/>
    <cellStyle name="20% - Énfasis3 2 6 2" xfId="2782" xr:uid="{00000000-0005-0000-0000-000096010000}"/>
    <cellStyle name="20% - Énfasis3 2 7" xfId="1900" xr:uid="{00000000-0005-0000-0000-000097010000}"/>
    <cellStyle name="20% - Énfasis3 3" xfId="60" xr:uid="{00000000-0005-0000-0000-000098010000}"/>
    <cellStyle name="20% - Énfasis3 3 2" xfId="116" xr:uid="{00000000-0005-0000-0000-000099010000}"/>
    <cellStyle name="20% - Énfasis3 3 2 2" xfId="312" xr:uid="{00000000-0005-0000-0000-00009A010000}"/>
    <cellStyle name="20% - Énfasis3 3 2 2 2" xfId="686" xr:uid="{00000000-0005-0000-0000-00009B010000}"/>
    <cellStyle name="20% - Énfasis3 3 2 2 2 2" xfId="1580" xr:uid="{00000000-0005-0000-0000-00009C010000}"/>
    <cellStyle name="20% - Énfasis3 3 2 2 2 2 2" xfId="3347" xr:uid="{00000000-0005-0000-0000-00009D010000}"/>
    <cellStyle name="20% - Énfasis3 3 2 2 2 3" xfId="2465" xr:uid="{00000000-0005-0000-0000-00009E010000}"/>
    <cellStyle name="20% - Énfasis3 3 2 2 3" xfId="1225" xr:uid="{00000000-0005-0000-0000-00009F010000}"/>
    <cellStyle name="20% - Énfasis3 3 2 2 3 2" xfId="2993" xr:uid="{00000000-0005-0000-0000-0000A0010000}"/>
    <cellStyle name="20% - Énfasis3 3 2 2 4" xfId="2111" xr:uid="{00000000-0005-0000-0000-0000A1010000}"/>
    <cellStyle name="20% - Énfasis3 3 2 3" xfId="508" xr:uid="{00000000-0005-0000-0000-0000A2010000}"/>
    <cellStyle name="20% - Énfasis3 3 2 3 2" xfId="1403" xr:uid="{00000000-0005-0000-0000-0000A3010000}"/>
    <cellStyle name="20% - Énfasis3 3 2 3 2 2" xfId="3170" xr:uid="{00000000-0005-0000-0000-0000A4010000}"/>
    <cellStyle name="20% - Énfasis3 3 2 3 3" xfId="2288" xr:uid="{00000000-0005-0000-0000-0000A5010000}"/>
    <cellStyle name="20% - Énfasis3 3 2 4" xfId="873" xr:uid="{00000000-0005-0000-0000-0000A6010000}"/>
    <cellStyle name="20% - Énfasis3 3 2 4 2" xfId="1757" xr:uid="{00000000-0005-0000-0000-0000A7010000}"/>
    <cellStyle name="20% - Énfasis3 3 2 4 2 2" xfId="3524" xr:uid="{00000000-0005-0000-0000-0000A8010000}"/>
    <cellStyle name="20% - Énfasis3 3 2 4 3" xfId="2642" xr:uid="{00000000-0005-0000-0000-0000A9010000}"/>
    <cellStyle name="20% - Énfasis3 3 2 5" xfId="1048" xr:uid="{00000000-0005-0000-0000-0000AA010000}"/>
    <cellStyle name="20% - Énfasis3 3 2 5 2" xfId="2816" xr:uid="{00000000-0005-0000-0000-0000AB010000}"/>
    <cellStyle name="20% - Énfasis3 3 2 6" xfId="1934" xr:uid="{00000000-0005-0000-0000-0000AC010000}"/>
    <cellStyle name="20% - Énfasis3 3 3" xfId="257" xr:uid="{00000000-0005-0000-0000-0000AD010000}"/>
    <cellStyle name="20% - Énfasis3 3 3 2" xfId="631" xr:uid="{00000000-0005-0000-0000-0000AE010000}"/>
    <cellStyle name="20% - Énfasis3 3 3 2 2" xfId="1525" xr:uid="{00000000-0005-0000-0000-0000AF010000}"/>
    <cellStyle name="20% - Énfasis3 3 3 2 2 2" xfId="3292" xr:uid="{00000000-0005-0000-0000-0000B0010000}"/>
    <cellStyle name="20% - Énfasis3 3 3 2 3" xfId="2410" xr:uid="{00000000-0005-0000-0000-0000B1010000}"/>
    <cellStyle name="20% - Énfasis3 3 3 3" xfId="1170" xr:uid="{00000000-0005-0000-0000-0000B2010000}"/>
    <cellStyle name="20% - Énfasis3 3 3 3 2" xfId="2938" xr:uid="{00000000-0005-0000-0000-0000B3010000}"/>
    <cellStyle name="20% - Énfasis3 3 3 4" xfId="2056" xr:uid="{00000000-0005-0000-0000-0000B4010000}"/>
    <cellStyle name="20% - Énfasis3 3 4" xfId="453" xr:uid="{00000000-0005-0000-0000-0000B5010000}"/>
    <cellStyle name="20% - Énfasis3 3 4 2" xfId="1348" xr:uid="{00000000-0005-0000-0000-0000B6010000}"/>
    <cellStyle name="20% - Énfasis3 3 4 2 2" xfId="3115" xr:uid="{00000000-0005-0000-0000-0000B7010000}"/>
    <cellStyle name="20% - Énfasis3 3 4 3" xfId="2233" xr:uid="{00000000-0005-0000-0000-0000B8010000}"/>
    <cellStyle name="20% - Énfasis3 3 5" xfId="818" xr:uid="{00000000-0005-0000-0000-0000B9010000}"/>
    <cellStyle name="20% - Énfasis3 3 5 2" xfId="1702" xr:uid="{00000000-0005-0000-0000-0000BA010000}"/>
    <cellStyle name="20% - Énfasis3 3 5 2 2" xfId="3469" xr:uid="{00000000-0005-0000-0000-0000BB010000}"/>
    <cellStyle name="20% - Énfasis3 3 5 3" xfId="2587" xr:uid="{00000000-0005-0000-0000-0000BC010000}"/>
    <cellStyle name="20% - Énfasis3 3 6" xfId="993" xr:uid="{00000000-0005-0000-0000-0000BD010000}"/>
    <cellStyle name="20% - Énfasis3 3 6 2" xfId="2761" xr:uid="{00000000-0005-0000-0000-0000BE010000}"/>
    <cellStyle name="20% - Énfasis3 3 7" xfId="1879" xr:uid="{00000000-0005-0000-0000-0000BF010000}"/>
    <cellStyle name="20% - Énfasis3 4" xfId="96" xr:uid="{00000000-0005-0000-0000-0000C0010000}"/>
    <cellStyle name="20% - Énfasis3 4 2" xfId="292" xr:uid="{00000000-0005-0000-0000-0000C1010000}"/>
    <cellStyle name="20% - Énfasis3 4 2 2" xfId="666" xr:uid="{00000000-0005-0000-0000-0000C2010000}"/>
    <cellStyle name="20% - Énfasis3 4 2 2 2" xfId="1560" xr:uid="{00000000-0005-0000-0000-0000C3010000}"/>
    <cellStyle name="20% - Énfasis3 4 2 2 2 2" xfId="3327" xr:uid="{00000000-0005-0000-0000-0000C4010000}"/>
    <cellStyle name="20% - Énfasis3 4 2 2 3" xfId="2445" xr:uid="{00000000-0005-0000-0000-0000C5010000}"/>
    <cellStyle name="20% - Énfasis3 4 2 3" xfId="1205" xr:uid="{00000000-0005-0000-0000-0000C6010000}"/>
    <cellStyle name="20% - Énfasis3 4 2 3 2" xfId="2973" xr:uid="{00000000-0005-0000-0000-0000C7010000}"/>
    <cellStyle name="20% - Énfasis3 4 2 4" xfId="2091" xr:uid="{00000000-0005-0000-0000-0000C8010000}"/>
    <cellStyle name="20% - Énfasis3 4 3" xfId="488" xr:uid="{00000000-0005-0000-0000-0000C9010000}"/>
    <cellStyle name="20% - Énfasis3 4 3 2" xfId="1383" xr:uid="{00000000-0005-0000-0000-0000CA010000}"/>
    <cellStyle name="20% - Énfasis3 4 3 2 2" xfId="3150" xr:uid="{00000000-0005-0000-0000-0000CB010000}"/>
    <cellStyle name="20% - Énfasis3 4 3 3" xfId="2268" xr:uid="{00000000-0005-0000-0000-0000CC010000}"/>
    <cellStyle name="20% - Énfasis3 4 4" xfId="853" xr:uid="{00000000-0005-0000-0000-0000CD010000}"/>
    <cellStyle name="20% - Énfasis3 4 4 2" xfId="1737" xr:uid="{00000000-0005-0000-0000-0000CE010000}"/>
    <cellStyle name="20% - Énfasis3 4 4 2 2" xfId="3504" xr:uid="{00000000-0005-0000-0000-0000CF010000}"/>
    <cellStyle name="20% - Énfasis3 4 4 3" xfId="2622" xr:uid="{00000000-0005-0000-0000-0000D0010000}"/>
    <cellStyle name="20% - Énfasis3 4 5" xfId="1028" xr:uid="{00000000-0005-0000-0000-0000D1010000}"/>
    <cellStyle name="20% - Énfasis3 4 5 2" xfId="2796" xr:uid="{00000000-0005-0000-0000-0000D2010000}"/>
    <cellStyle name="20% - Énfasis3 4 6" xfId="1914" xr:uid="{00000000-0005-0000-0000-0000D3010000}"/>
    <cellStyle name="20% - Énfasis3 5" xfId="165" xr:uid="{00000000-0005-0000-0000-0000D4010000}"/>
    <cellStyle name="20% - Énfasis3 5 2" xfId="353" xr:uid="{00000000-0005-0000-0000-0000D5010000}"/>
    <cellStyle name="20% - Énfasis3 5 2 2" xfId="726" xr:uid="{00000000-0005-0000-0000-0000D6010000}"/>
    <cellStyle name="20% - Énfasis3 5 2 2 2" xfId="1620" xr:uid="{00000000-0005-0000-0000-0000D7010000}"/>
    <cellStyle name="20% - Énfasis3 5 2 2 2 2" xfId="3387" xr:uid="{00000000-0005-0000-0000-0000D8010000}"/>
    <cellStyle name="20% - Énfasis3 5 2 2 3" xfId="2505" xr:uid="{00000000-0005-0000-0000-0000D9010000}"/>
    <cellStyle name="20% - Énfasis3 5 2 3" xfId="1265" xr:uid="{00000000-0005-0000-0000-0000DA010000}"/>
    <cellStyle name="20% - Énfasis3 5 2 3 2" xfId="3033" xr:uid="{00000000-0005-0000-0000-0000DB010000}"/>
    <cellStyle name="20% - Énfasis3 5 2 4" xfId="2151" xr:uid="{00000000-0005-0000-0000-0000DC010000}"/>
    <cellStyle name="20% - Énfasis3 5 3" xfId="548" xr:uid="{00000000-0005-0000-0000-0000DD010000}"/>
    <cellStyle name="20% - Énfasis3 5 3 2" xfId="1443" xr:uid="{00000000-0005-0000-0000-0000DE010000}"/>
    <cellStyle name="20% - Énfasis3 5 3 2 2" xfId="3210" xr:uid="{00000000-0005-0000-0000-0000DF010000}"/>
    <cellStyle name="20% - Énfasis3 5 3 3" xfId="2328" xr:uid="{00000000-0005-0000-0000-0000E0010000}"/>
    <cellStyle name="20% - Énfasis3 5 4" xfId="913" xr:uid="{00000000-0005-0000-0000-0000E1010000}"/>
    <cellStyle name="20% - Énfasis3 5 4 2" xfId="1797" xr:uid="{00000000-0005-0000-0000-0000E2010000}"/>
    <cellStyle name="20% - Énfasis3 5 4 2 2" xfId="3564" xr:uid="{00000000-0005-0000-0000-0000E3010000}"/>
    <cellStyle name="20% - Énfasis3 5 4 3" xfId="2682" xr:uid="{00000000-0005-0000-0000-0000E4010000}"/>
    <cellStyle name="20% - Énfasis3 5 5" xfId="1088" xr:uid="{00000000-0005-0000-0000-0000E5010000}"/>
    <cellStyle name="20% - Énfasis3 5 5 2" xfId="2856" xr:uid="{00000000-0005-0000-0000-0000E6010000}"/>
    <cellStyle name="20% - Énfasis3 5 6" xfId="1974" xr:uid="{00000000-0005-0000-0000-0000E7010000}"/>
    <cellStyle name="20% - Énfasis3 6" xfId="184" xr:uid="{00000000-0005-0000-0000-0000E8010000}"/>
    <cellStyle name="20% - Énfasis3 6 2" xfId="372" xr:uid="{00000000-0005-0000-0000-0000E9010000}"/>
    <cellStyle name="20% - Énfasis3 6 2 2" xfId="745" xr:uid="{00000000-0005-0000-0000-0000EA010000}"/>
    <cellStyle name="20% - Énfasis3 6 2 2 2" xfId="1639" xr:uid="{00000000-0005-0000-0000-0000EB010000}"/>
    <cellStyle name="20% - Énfasis3 6 2 2 2 2" xfId="3406" xr:uid="{00000000-0005-0000-0000-0000EC010000}"/>
    <cellStyle name="20% - Énfasis3 6 2 2 3" xfId="2524" xr:uid="{00000000-0005-0000-0000-0000ED010000}"/>
    <cellStyle name="20% - Énfasis3 6 2 3" xfId="1284" xr:uid="{00000000-0005-0000-0000-0000EE010000}"/>
    <cellStyle name="20% - Énfasis3 6 2 3 2" xfId="3052" xr:uid="{00000000-0005-0000-0000-0000EF010000}"/>
    <cellStyle name="20% - Énfasis3 6 2 4" xfId="2170" xr:uid="{00000000-0005-0000-0000-0000F0010000}"/>
    <cellStyle name="20% - Énfasis3 6 3" xfId="567" xr:uid="{00000000-0005-0000-0000-0000F1010000}"/>
    <cellStyle name="20% - Énfasis3 6 3 2" xfId="1462" xr:uid="{00000000-0005-0000-0000-0000F2010000}"/>
    <cellStyle name="20% - Énfasis3 6 3 2 2" xfId="3229" xr:uid="{00000000-0005-0000-0000-0000F3010000}"/>
    <cellStyle name="20% - Énfasis3 6 3 3" xfId="2347" xr:uid="{00000000-0005-0000-0000-0000F4010000}"/>
    <cellStyle name="20% - Énfasis3 6 4" xfId="932" xr:uid="{00000000-0005-0000-0000-0000F5010000}"/>
    <cellStyle name="20% - Énfasis3 6 4 2" xfId="1816" xr:uid="{00000000-0005-0000-0000-0000F6010000}"/>
    <cellStyle name="20% - Énfasis3 6 4 2 2" xfId="3583" xr:uid="{00000000-0005-0000-0000-0000F7010000}"/>
    <cellStyle name="20% - Énfasis3 6 4 3" xfId="2701" xr:uid="{00000000-0005-0000-0000-0000F8010000}"/>
    <cellStyle name="20% - Énfasis3 6 5" xfId="1107" xr:uid="{00000000-0005-0000-0000-0000F9010000}"/>
    <cellStyle name="20% - Énfasis3 6 5 2" xfId="2875" xr:uid="{00000000-0005-0000-0000-0000FA010000}"/>
    <cellStyle name="20% - Énfasis3 6 6" xfId="1993" xr:uid="{00000000-0005-0000-0000-0000FB010000}"/>
    <cellStyle name="20% - Énfasis3 7" xfId="214" xr:uid="{00000000-0005-0000-0000-0000FC010000}"/>
    <cellStyle name="20% - Énfasis3 7 2" xfId="400" xr:uid="{00000000-0005-0000-0000-0000FD010000}"/>
    <cellStyle name="20% - Énfasis3 7 2 2" xfId="767" xr:uid="{00000000-0005-0000-0000-0000FE010000}"/>
    <cellStyle name="20% - Énfasis3 7 2 2 2" xfId="1661" xr:uid="{00000000-0005-0000-0000-0000FF010000}"/>
    <cellStyle name="20% - Énfasis3 7 2 2 2 2" xfId="3428" xr:uid="{00000000-0005-0000-0000-000000020000}"/>
    <cellStyle name="20% - Énfasis3 7 2 2 3" xfId="2546" xr:uid="{00000000-0005-0000-0000-000001020000}"/>
    <cellStyle name="20% - Énfasis3 7 2 3" xfId="1306" xr:uid="{00000000-0005-0000-0000-000002020000}"/>
    <cellStyle name="20% - Énfasis3 7 2 3 2" xfId="3074" xr:uid="{00000000-0005-0000-0000-000003020000}"/>
    <cellStyle name="20% - Énfasis3 7 2 4" xfId="2192" xr:uid="{00000000-0005-0000-0000-000004020000}"/>
    <cellStyle name="20% - Énfasis3 7 3" xfId="589" xr:uid="{00000000-0005-0000-0000-000005020000}"/>
    <cellStyle name="20% - Énfasis3 7 3 2" xfId="1484" xr:uid="{00000000-0005-0000-0000-000006020000}"/>
    <cellStyle name="20% - Énfasis3 7 3 2 2" xfId="3251" xr:uid="{00000000-0005-0000-0000-000007020000}"/>
    <cellStyle name="20% - Énfasis3 7 3 3" xfId="2369" xr:uid="{00000000-0005-0000-0000-000008020000}"/>
    <cellStyle name="20% - Énfasis3 7 4" xfId="954" xr:uid="{00000000-0005-0000-0000-000009020000}"/>
    <cellStyle name="20% - Énfasis3 7 4 2" xfId="1838" xr:uid="{00000000-0005-0000-0000-00000A020000}"/>
    <cellStyle name="20% - Énfasis3 7 4 2 2" xfId="3605" xr:uid="{00000000-0005-0000-0000-00000B020000}"/>
    <cellStyle name="20% - Énfasis3 7 4 3" xfId="2723" xr:uid="{00000000-0005-0000-0000-00000C020000}"/>
    <cellStyle name="20% - Énfasis3 7 5" xfId="1129" xr:uid="{00000000-0005-0000-0000-00000D020000}"/>
    <cellStyle name="20% - Énfasis3 7 5 2" xfId="2897" xr:uid="{00000000-0005-0000-0000-00000E020000}"/>
    <cellStyle name="20% - Énfasis3 7 6" xfId="2015" xr:uid="{00000000-0005-0000-0000-00000F020000}"/>
    <cellStyle name="20% - Énfasis3 8" xfId="237" xr:uid="{00000000-0005-0000-0000-000010020000}"/>
    <cellStyle name="20% - Énfasis3 8 2" xfId="611" xr:uid="{00000000-0005-0000-0000-000011020000}"/>
    <cellStyle name="20% - Énfasis3 8 2 2" xfId="1505" xr:uid="{00000000-0005-0000-0000-000012020000}"/>
    <cellStyle name="20% - Énfasis3 8 2 2 2" xfId="3272" xr:uid="{00000000-0005-0000-0000-000013020000}"/>
    <cellStyle name="20% - Énfasis3 8 2 3" xfId="2390" xr:uid="{00000000-0005-0000-0000-000014020000}"/>
    <cellStyle name="20% - Énfasis3 8 3" xfId="1150" xr:uid="{00000000-0005-0000-0000-000015020000}"/>
    <cellStyle name="20% - Énfasis3 8 3 2" xfId="2918" xr:uid="{00000000-0005-0000-0000-000016020000}"/>
    <cellStyle name="20% - Énfasis3 8 4" xfId="2036" xr:uid="{00000000-0005-0000-0000-000017020000}"/>
    <cellStyle name="20% - Énfasis3 9" xfId="433" xr:uid="{00000000-0005-0000-0000-000018020000}"/>
    <cellStyle name="20% - Énfasis3 9 2" xfId="1328" xr:uid="{00000000-0005-0000-0000-000019020000}"/>
    <cellStyle name="20% - Énfasis3 9 2 2" xfId="3095" xr:uid="{00000000-0005-0000-0000-00001A020000}"/>
    <cellStyle name="20% - Énfasis3 9 3" xfId="2213" xr:uid="{00000000-0005-0000-0000-00001B020000}"/>
    <cellStyle name="20% - Énfasis4" xfId="32" builtinId="42" customBuiltin="1"/>
    <cellStyle name="20% - Énfasis4 10" xfId="800" xr:uid="{00000000-0005-0000-0000-00001D020000}"/>
    <cellStyle name="20% - Énfasis4 10 2" xfId="1684" xr:uid="{00000000-0005-0000-0000-00001E020000}"/>
    <cellStyle name="20% - Énfasis4 10 2 2" xfId="3451" xr:uid="{00000000-0005-0000-0000-00001F020000}"/>
    <cellStyle name="20% - Énfasis4 10 3" xfId="2569" xr:uid="{00000000-0005-0000-0000-000020020000}"/>
    <cellStyle name="20% - Énfasis4 11" xfId="975" xr:uid="{00000000-0005-0000-0000-000021020000}"/>
    <cellStyle name="20% - Énfasis4 11 2" xfId="2743" xr:uid="{00000000-0005-0000-0000-000022020000}"/>
    <cellStyle name="20% - Énfasis4 12" xfId="1861" xr:uid="{00000000-0005-0000-0000-000023020000}"/>
    <cellStyle name="20% - Énfasis4 2" xfId="84" xr:uid="{00000000-0005-0000-0000-000024020000}"/>
    <cellStyle name="20% - Énfasis4 2 2" xfId="139" xr:uid="{00000000-0005-0000-0000-000025020000}"/>
    <cellStyle name="20% - Énfasis4 2 2 2" xfId="335" xr:uid="{00000000-0005-0000-0000-000026020000}"/>
    <cellStyle name="20% - Énfasis4 2 2 2 2" xfId="709" xr:uid="{00000000-0005-0000-0000-000027020000}"/>
    <cellStyle name="20% - Énfasis4 2 2 2 2 2" xfId="1603" xr:uid="{00000000-0005-0000-0000-000028020000}"/>
    <cellStyle name="20% - Énfasis4 2 2 2 2 2 2" xfId="3370" xr:uid="{00000000-0005-0000-0000-000029020000}"/>
    <cellStyle name="20% - Énfasis4 2 2 2 2 3" xfId="2488" xr:uid="{00000000-0005-0000-0000-00002A020000}"/>
    <cellStyle name="20% - Énfasis4 2 2 2 3" xfId="1248" xr:uid="{00000000-0005-0000-0000-00002B020000}"/>
    <cellStyle name="20% - Énfasis4 2 2 2 3 2" xfId="3016" xr:uid="{00000000-0005-0000-0000-00002C020000}"/>
    <cellStyle name="20% - Énfasis4 2 2 2 4" xfId="2134" xr:uid="{00000000-0005-0000-0000-00002D020000}"/>
    <cellStyle name="20% - Énfasis4 2 2 3" xfId="531" xr:uid="{00000000-0005-0000-0000-00002E020000}"/>
    <cellStyle name="20% - Énfasis4 2 2 3 2" xfId="1426" xr:uid="{00000000-0005-0000-0000-00002F020000}"/>
    <cellStyle name="20% - Énfasis4 2 2 3 2 2" xfId="3193" xr:uid="{00000000-0005-0000-0000-000030020000}"/>
    <cellStyle name="20% - Énfasis4 2 2 3 3" xfId="2311" xr:uid="{00000000-0005-0000-0000-000031020000}"/>
    <cellStyle name="20% - Énfasis4 2 2 4" xfId="896" xr:uid="{00000000-0005-0000-0000-000032020000}"/>
    <cellStyle name="20% - Énfasis4 2 2 4 2" xfId="1780" xr:uid="{00000000-0005-0000-0000-000033020000}"/>
    <cellStyle name="20% - Énfasis4 2 2 4 2 2" xfId="3547" xr:uid="{00000000-0005-0000-0000-000034020000}"/>
    <cellStyle name="20% - Énfasis4 2 2 4 3" xfId="2665" xr:uid="{00000000-0005-0000-0000-000035020000}"/>
    <cellStyle name="20% - Énfasis4 2 2 5" xfId="1071" xr:uid="{00000000-0005-0000-0000-000036020000}"/>
    <cellStyle name="20% - Énfasis4 2 2 5 2" xfId="2839" xr:uid="{00000000-0005-0000-0000-000037020000}"/>
    <cellStyle name="20% - Énfasis4 2 2 6" xfId="1957" xr:uid="{00000000-0005-0000-0000-000038020000}"/>
    <cellStyle name="20% - Énfasis4 2 3" xfId="280" xr:uid="{00000000-0005-0000-0000-000039020000}"/>
    <cellStyle name="20% - Énfasis4 2 3 2" xfId="654" xr:uid="{00000000-0005-0000-0000-00003A020000}"/>
    <cellStyle name="20% - Énfasis4 2 3 2 2" xfId="1548" xr:uid="{00000000-0005-0000-0000-00003B020000}"/>
    <cellStyle name="20% - Énfasis4 2 3 2 2 2" xfId="3315" xr:uid="{00000000-0005-0000-0000-00003C020000}"/>
    <cellStyle name="20% - Énfasis4 2 3 2 3" xfId="2433" xr:uid="{00000000-0005-0000-0000-00003D020000}"/>
    <cellStyle name="20% - Énfasis4 2 3 3" xfId="1193" xr:uid="{00000000-0005-0000-0000-00003E020000}"/>
    <cellStyle name="20% - Énfasis4 2 3 3 2" xfId="2961" xr:uid="{00000000-0005-0000-0000-00003F020000}"/>
    <cellStyle name="20% - Énfasis4 2 3 4" xfId="2079" xr:uid="{00000000-0005-0000-0000-000040020000}"/>
    <cellStyle name="20% - Énfasis4 2 4" xfId="476" xr:uid="{00000000-0005-0000-0000-000041020000}"/>
    <cellStyle name="20% - Énfasis4 2 4 2" xfId="1371" xr:uid="{00000000-0005-0000-0000-000042020000}"/>
    <cellStyle name="20% - Énfasis4 2 4 2 2" xfId="3138" xr:uid="{00000000-0005-0000-0000-000043020000}"/>
    <cellStyle name="20% - Énfasis4 2 4 3" xfId="2256" xr:uid="{00000000-0005-0000-0000-000044020000}"/>
    <cellStyle name="20% - Énfasis4 2 5" xfId="841" xr:uid="{00000000-0005-0000-0000-000045020000}"/>
    <cellStyle name="20% - Énfasis4 2 5 2" xfId="1725" xr:uid="{00000000-0005-0000-0000-000046020000}"/>
    <cellStyle name="20% - Énfasis4 2 5 2 2" xfId="3492" xr:uid="{00000000-0005-0000-0000-000047020000}"/>
    <cellStyle name="20% - Énfasis4 2 5 3" xfId="2610" xr:uid="{00000000-0005-0000-0000-000048020000}"/>
    <cellStyle name="20% - Énfasis4 2 6" xfId="1016" xr:uid="{00000000-0005-0000-0000-000049020000}"/>
    <cellStyle name="20% - Énfasis4 2 6 2" xfId="2784" xr:uid="{00000000-0005-0000-0000-00004A020000}"/>
    <cellStyle name="20% - Énfasis4 2 7" xfId="1902" xr:uid="{00000000-0005-0000-0000-00004B020000}"/>
    <cellStyle name="20% - Énfasis4 3" xfId="62" xr:uid="{00000000-0005-0000-0000-00004C020000}"/>
    <cellStyle name="20% - Énfasis4 3 2" xfId="118" xr:uid="{00000000-0005-0000-0000-00004D020000}"/>
    <cellStyle name="20% - Énfasis4 3 2 2" xfId="314" xr:uid="{00000000-0005-0000-0000-00004E020000}"/>
    <cellStyle name="20% - Énfasis4 3 2 2 2" xfId="688" xr:uid="{00000000-0005-0000-0000-00004F020000}"/>
    <cellStyle name="20% - Énfasis4 3 2 2 2 2" xfId="1582" xr:uid="{00000000-0005-0000-0000-000050020000}"/>
    <cellStyle name="20% - Énfasis4 3 2 2 2 2 2" xfId="3349" xr:uid="{00000000-0005-0000-0000-000051020000}"/>
    <cellStyle name="20% - Énfasis4 3 2 2 2 3" xfId="2467" xr:uid="{00000000-0005-0000-0000-000052020000}"/>
    <cellStyle name="20% - Énfasis4 3 2 2 3" xfId="1227" xr:uid="{00000000-0005-0000-0000-000053020000}"/>
    <cellStyle name="20% - Énfasis4 3 2 2 3 2" xfId="2995" xr:uid="{00000000-0005-0000-0000-000054020000}"/>
    <cellStyle name="20% - Énfasis4 3 2 2 4" xfId="2113" xr:uid="{00000000-0005-0000-0000-000055020000}"/>
    <cellStyle name="20% - Énfasis4 3 2 3" xfId="510" xr:uid="{00000000-0005-0000-0000-000056020000}"/>
    <cellStyle name="20% - Énfasis4 3 2 3 2" xfId="1405" xr:uid="{00000000-0005-0000-0000-000057020000}"/>
    <cellStyle name="20% - Énfasis4 3 2 3 2 2" xfId="3172" xr:uid="{00000000-0005-0000-0000-000058020000}"/>
    <cellStyle name="20% - Énfasis4 3 2 3 3" xfId="2290" xr:uid="{00000000-0005-0000-0000-000059020000}"/>
    <cellStyle name="20% - Énfasis4 3 2 4" xfId="875" xr:uid="{00000000-0005-0000-0000-00005A020000}"/>
    <cellStyle name="20% - Énfasis4 3 2 4 2" xfId="1759" xr:uid="{00000000-0005-0000-0000-00005B020000}"/>
    <cellStyle name="20% - Énfasis4 3 2 4 2 2" xfId="3526" xr:uid="{00000000-0005-0000-0000-00005C020000}"/>
    <cellStyle name="20% - Énfasis4 3 2 4 3" xfId="2644" xr:uid="{00000000-0005-0000-0000-00005D020000}"/>
    <cellStyle name="20% - Énfasis4 3 2 5" xfId="1050" xr:uid="{00000000-0005-0000-0000-00005E020000}"/>
    <cellStyle name="20% - Énfasis4 3 2 5 2" xfId="2818" xr:uid="{00000000-0005-0000-0000-00005F020000}"/>
    <cellStyle name="20% - Énfasis4 3 2 6" xfId="1936" xr:uid="{00000000-0005-0000-0000-000060020000}"/>
    <cellStyle name="20% - Énfasis4 3 3" xfId="259" xr:uid="{00000000-0005-0000-0000-000061020000}"/>
    <cellStyle name="20% - Énfasis4 3 3 2" xfId="633" xr:uid="{00000000-0005-0000-0000-000062020000}"/>
    <cellStyle name="20% - Énfasis4 3 3 2 2" xfId="1527" xr:uid="{00000000-0005-0000-0000-000063020000}"/>
    <cellStyle name="20% - Énfasis4 3 3 2 2 2" xfId="3294" xr:uid="{00000000-0005-0000-0000-000064020000}"/>
    <cellStyle name="20% - Énfasis4 3 3 2 3" xfId="2412" xr:uid="{00000000-0005-0000-0000-000065020000}"/>
    <cellStyle name="20% - Énfasis4 3 3 3" xfId="1172" xr:uid="{00000000-0005-0000-0000-000066020000}"/>
    <cellStyle name="20% - Énfasis4 3 3 3 2" xfId="2940" xr:uid="{00000000-0005-0000-0000-000067020000}"/>
    <cellStyle name="20% - Énfasis4 3 3 4" xfId="2058" xr:uid="{00000000-0005-0000-0000-000068020000}"/>
    <cellStyle name="20% - Énfasis4 3 4" xfId="455" xr:uid="{00000000-0005-0000-0000-000069020000}"/>
    <cellStyle name="20% - Énfasis4 3 4 2" xfId="1350" xr:uid="{00000000-0005-0000-0000-00006A020000}"/>
    <cellStyle name="20% - Énfasis4 3 4 2 2" xfId="3117" xr:uid="{00000000-0005-0000-0000-00006B020000}"/>
    <cellStyle name="20% - Énfasis4 3 4 3" xfId="2235" xr:uid="{00000000-0005-0000-0000-00006C020000}"/>
    <cellStyle name="20% - Énfasis4 3 5" xfId="820" xr:uid="{00000000-0005-0000-0000-00006D020000}"/>
    <cellStyle name="20% - Énfasis4 3 5 2" xfId="1704" xr:uid="{00000000-0005-0000-0000-00006E020000}"/>
    <cellStyle name="20% - Énfasis4 3 5 2 2" xfId="3471" xr:uid="{00000000-0005-0000-0000-00006F020000}"/>
    <cellStyle name="20% - Énfasis4 3 5 3" xfId="2589" xr:uid="{00000000-0005-0000-0000-000070020000}"/>
    <cellStyle name="20% - Énfasis4 3 6" xfId="995" xr:uid="{00000000-0005-0000-0000-000071020000}"/>
    <cellStyle name="20% - Énfasis4 3 6 2" xfId="2763" xr:uid="{00000000-0005-0000-0000-000072020000}"/>
    <cellStyle name="20% - Énfasis4 3 7" xfId="1881" xr:uid="{00000000-0005-0000-0000-000073020000}"/>
    <cellStyle name="20% - Énfasis4 4" xfId="98" xr:uid="{00000000-0005-0000-0000-000074020000}"/>
    <cellStyle name="20% - Énfasis4 4 2" xfId="294" xr:uid="{00000000-0005-0000-0000-000075020000}"/>
    <cellStyle name="20% - Énfasis4 4 2 2" xfId="668" xr:uid="{00000000-0005-0000-0000-000076020000}"/>
    <cellStyle name="20% - Énfasis4 4 2 2 2" xfId="1562" xr:uid="{00000000-0005-0000-0000-000077020000}"/>
    <cellStyle name="20% - Énfasis4 4 2 2 2 2" xfId="3329" xr:uid="{00000000-0005-0000-0000-000078020000}"/>
    <cellStyle name="20% - Énfasis4 4 2 2 3" xfId="2447" xr:uid="{00000000-0005-0000-0000-000079020000}"/>
    <cellStyle name="20% - Énfasis4 4 2 3" xfId="1207" xr:uid="{00000000-0005-0000-0000-00007A020000}"/>
    <cellStyle name="20% - Énfasis4 4 2 3 2" xfId="2975" xr:uid="{00000000-0005-0000-0000-00007B020000}"/>
    <cellStyle name="20% - Énfasis4 4 2 4" xfId="2093" xr:uid="{00000000-0005-0000-0000-00007C020000}"/>
    <cellStyle name="20% - Énfasis4 4 3" xfId="490" xr:uid="{00000000-0005-0000-0000-00007D020000}"/>
    <cellStyle name="20% - Énfasis4 4 3 2" xfId="1385" xr:uid="{00000000-0005-0000-0000-00007E020000}"/>
    <cellStyle name="20% - Énfasis4 4 3 2 2" xfId="3152" xr:uid="{00000000-0005-0000-0000-00007F020000}"/>
    <cellStyle name="20% - Énfasis4 4 3 3" xfId="2270" xr:uid="{00000000-0005-0000-0000-000080020000}"/>
    <cellStyle name="20% - Énfasis4 4 4" xfId="855" xr:uid="{00000000-0005-0000-0000-000081020000}"/>
    <cellStyle name="20% - Énfasis4 4 4 2" xfId="1739" xr:uid="{00000000-0005-0000-0000-000082020000}"/>
    <cellStyle name="20% - Énfasis4 4 4 2 2" xfId="3506" xr:uid="{00000000-0005-0000-0000-000083020000}"/>
    <cellStyle name="20% - Énfasis4 4 4 3" xfId="2624" xr:uid="{00000000-0005-0000-0000-000084020000}"/>
    <cellStyle name="20% - Énfasis4 4 5" xfId="1030" xr:uid="{00000000-0005-0000-0000-000085020000}"/>
    <cellStyle name="20% - Énfasis4 4 5 2" xfId="2798" xr:uid="{00000000-0005-0000-0000-000086020000}"/>
    <cellStyle name="20% - Énfasis4 4 6" xfId="1916" xr:uid="{00000000-0005-0000-0000-000087020000}"/>
    <cellStyle name="20% - Énfasis4 5" xfId="168" xr:uid="{00000000-0005-0000-0000-000088020000}"/>
    <cellStyle name="20% - Énfasis4 5 2" xfId="356" xr:uid="{00000000-0005-0000-0000-000089020000}"/>
    <cellStyle name="20% - Énfasis4 5 2 2" xfId="729" xr:uid="{00000000-0005-0000-0000-00008A020000}"/>
    <cellStyle name="20% - Énfasis4 5 2 2 2" xfId="1623" xr:uid="{00000000-0005-0000-0000-00008B020000}"/>
    <cellStyle name="20% - Énfasis4 5 2 2 2 2" xfId="3390" xr:uid="{00000000-0005-0000-0000-00008C020000}"/>
    <cellStyle name="20% - Énfasis4 5 2 2 3" xfId="2508" xr:uid="{00000000-0005-0000-0000-00008D020000}"/>
    <cellStyle name="20% - Énfasis4 5 2 3" xfId="1268" xr:uid="{00000000-0005-0000-0000-00008E020000}"/>
    <cellStyle name="20% - Énfasis4 5 2 3 2" xfId="3036" xr:uid="{00000000-0005-0000-0000-00008F020000}"/>
    <cellStyle name="20% - Énfasis4 5 2 4" xfId="2154" xr:uid="{00000000-0005-0000-0000-000090020000}"/>
    <cellStyle name="20% - Énfasis4 5 3" xfId="551" xr:uid="{00000000-0005-0000-0000-000091020000}"/>
    <cellStyle name="20% - Énfasis4 5 3 2" xfId="1446" xr:uid="{00000000-0005-0000-0000-000092020000}"/>
    <cellStyle name="20% - Énfasis4 5 3 2 2" xfId="3213" xr:uid="{00000000-0005-0000-0000-000093020000}"/>
    <cellStyle name="20% - Énfasis4 5 3 3" xfId="2331" xr:uid="{00000000-0005-0000-0000-000094020000}"/>
    <cellStyle name="20% - Énfasis4 5 4" xfId="916" xr:uid="{00000000-0005-0000-0000-000095020000}"/>
    <cellStyle name="20% - Énfasis4 5 4 2" xfId="1800" xr:uid="{00000000-0005-0000-0000-000096020000}"/>
    <cellStyle name="20% - Énfasis4 5 4 2 2" xfId="3567" xr:uid="{00000000-0005-0000-0000-000097020000}"/>
    <cellStyle name="20% - Énfasis4 5 4 3" xfId="2685" xr:uid="{00000000-0005-0000-0000-000098020000}"/>
    <cellStyle name="20% - Énfasis4 5 5" xfId="1091" xr:uid="{00000000-0005-0000-0000-000099020000}"/>
    <cellStyle name="20% - Énfasis4 5 5 2" xfId="2859" xr:uid="{00000000-0005-0000-0000-00009A020000}"/>
    <cellStyle name="20% - Énfasis4 5 6" xfId="1977" xr:uid="{00000000-0005-0000-0000-00009B020000}"/>
    <cellStyle name="20% - Énfasis4 6" xfId="187" xr:uid="{00000000-0005-0000-0000-00009C020000}"/>
    <cellStyle name="20% - Énfasis4 6 2" xfId="375" xr:uid="{00000000-0005-0000-0000-00009D020000}"/>
    <cellStyle name="20% - Énfasis4 6 2 2" xfId="748" xr:uid="{00000000-0005-0000-0000-00009E020000}"/>
    <cellStyle name="20% - Énfasis4 6 2 2 2" xfId="1642" xr:uid="{00000000-0005-0000-0000-00009F020000}"/>
    <cellStyle name="20% - Énfasis4 6 2 2 2 2" xfId="3409" xr:uid="{00000000-0005-0000-0000-0000A0020000}"/>
    <cellStyle name="20% - Énfasis4 6 2 2 3" xfId="2527" xr:uid="{00000000-0005-0000-0000-0000A1020000}"/>
    <cellStyle name="20% - Énfasis4 6 2 3" xfId="1287" xr:uid="{00000000-0005-0000-0000-0000A2020000}"/>
    <cellStyle name="20% - Énfasis4 6 2 3 2" xfId="3055" xr:uid="{00000000-0005-0000-0000-0000A3020000}"/>
    <cellStyle name="20% - Énfasis4 6 2 4" xfId="2173" xr:uid="{00000000-0005-0000-0000-0000A4020000}"/>
    <cellStyle name="20% - Énfasis4 6 3" xfId="570" xr:uid="{00000000-0005-0000-0000-0000A5020000}"/>
    <cellStyle name="20% - Énfasis4 6 3 2" xfId="1465" xr:uid="{00000000-0005-0000-0000-0000A6020000}"/>
    <cellStyle name="20% - Énfasis4 6 3 2 2" xfId="3232" xr:uid="{00000000-0005-0000-0000-0000A7020000}"/>
    <cellStyle name="20% - Énfasis4 6 3 3" xfId="2350" xr:uid="{00000000-0005-0000-0000-0000A8020000}"/>
    <cellStyle name="20% - Énfasis4 6 4" xfId="935" xr:uid="{00000000-0005-0000-0000-0000A9020000}"/>
    <cellStyle name="20% - Énfasis4 6 4 2" xfId="1819" xr:uid="{00000000-0005-0000-0000-0000AA020000}"/>
    <cellStyle name="20% - Énfasis4 6 4 2 2" xfId="3586" xr:uid="{00000000-0005-0000-0000-0000AB020000}"/>
    <cellStyle name="20% - Énfasis4 6 4 3" xfId="2704" xr:uid="{00000000-0005-0000-0000-0000AC020000}"/>
    <cellStyle name="20% - Énfasis4 6 5" xfId="1110" xr:uid="{00000000-0005-0000-0000-0000AD020000}"/>
    <cellStyle name="20% - Énfasis4 6 5 2" xfId="2878" xr:uid="{00000000-0005-0000-0000-0000AE020000}"/>
    <cellStyle name="20% - Énfasis4 6 6" xfId="1996" xr:uid="{00000000-0005-0000-0000-0000AF020000}"/>
    <cellStyle name="20% - Énfasis4 7" xfId="217" xr:uid="{00000000-0005-0000-0000-0000B0020000}"/>
    <cellStyle name="20% - Énfasis4 7 2" xfId="403" xr:uid="{00000000-0005-0000-0000-0000B1020000}"/>
    <cellStyle name="20% - Énfasis4 7 2 2" xfId="770" xr:uid="{00000000-0005-0000-0000-0000B2020000}"/>
    <cellStyle name="20% - Énfasis4 7 2 2 2" xfId="1664" xr:uid="{00000000-0005-0000-0000-0000B3020000}"/>
    <cellStyle name="20% - Énfasis4 7 2 2 2 2" xfId="3431" xr:uid="{00000000-0005-0000-0000-0000B4020000}"/>
    <cellStyle name="20% - Énfasis4 7 2 2 3" xfId="2549" xr:uid="{00000000-0005-0000-0000-0000B5020000}"/>
    <cellStyle name="20% - Énfasis4 7 2 3" xfId="1309" xr:uid="{00000000-0005-0000-0000-0000B6020000}"/>
    <cellStyle name="20% - Énfasis4 7 2 3 2" xfId="3077" xr:uid="{00000000-0005-0000-0000-0000B7020000}"/>
    <cellStyle name="20% - Énfasis4 7 2 4" xfId="2195" xr:uid="{00000000-0005-0000-0000-0000B8020000}"/>
    <cellStyle name="20% - Énfasis4 7 3" xfId="592" xr:uid="{00000000-0005-0000-0000-0000B9020000}"/>
    <cellStyle name="20% - Énfasis4 7 3 2" xfId="1487" xr:uid="{00000000-0005-0000-0000-0000BA020000}"/>
    <cellStyle name="20% - Énfasis4 7 3 2 2" xfId="3254" xr:uid="{00000000-0005-0000-0000-0000BB020000}"/>
    <cellStyle name="20% - Énfasis4 7 3 3" xfId="2372" xr:uid="{00000000-0005-0000-0000-0000BC020000}"/>
    <cellStyle name="20% - Énfasis4 7 4" xfId="957" xr:uid="{00000000-0005-0000-0000-0000BD020000}"/>
    <cellStyle name="20% - Énfasis4 7 4 2" xfId="1841" xr:uid="{00000000-0005-0000-0000-0000BE020000}"/>
    <cellStyle name="20% - Énfasis4 7 4 2 2" xfId="3608" xr:uid="{00000000-0005-0000-0000-0000BF020000}"/>
    <cellStyle name="20% - Énfasis4 7 4 3" xfId="2726" xr:uid="{00000000-0005-0000-0000-0000C0020000}"/>
    <cellStyle name="20% - Énfasis4 7 5" xfId="1132" xr:uid="{00000000-0005-0000-0000-0000C1020000}"/>
    <cellStyle name="20% - Énfasis4 7 5 2" xfId="2900" xr:uid="{00000000-0005-0000-0000-0000C2020000}"/>
    <cellStyle name="20% - Énfasis4 7 6" xfId="2018" xr:uid="{00000000-0005-0000-0000-0000C3020000}"/>
    <cellStyle name="20% - Énfasis4 8" xfId="239" xr:uid="{00000000-0005-0000-0000-0000C4020000}"/>
    <cellStyle name="20% - Énfasis4 8 2" xfId="613" xr:uid="{00000000-0005-0000-0000-0000C5020000}"/>
    <cellStyle name="20% - Énfasis4 8 2 2" xfId="1507" xr:uid="{00000000-0005-0000-0000-0000C6020000}"/>
    <cellStyle name="20% - Énfasis4 8 2 2 2" xfId="3274" xr:uid="{00000000-0005-0000-0000-0000C7020000}"/>
    <cellStyle name="20% - Énfasis4 8 2 3" xfId="2392" xr:uid="{00000000-0005-0000-0000-0000C8020000}"/>
    <cellStyle name="20% - Énfasis4 8 3" xfId="1152" xr:uid="{00000000-0005-0000-0000-0000C9020000}"/>
    <cellStyle name="20% - Énfasis4 8 3 2" xfId="2920" xr:uid="{00000000-0005-0000-0000-0000CA020000}"/>
    <cellStyle name="20% - Énfasis4 8 4" xfId="2038" xr:uid="{00000000-0005-0000-0000-0000CB020000}"/>
    <cellStyle name="20% - Énfasis4 9" xfId="435" xr:uid="{00000000-0005-0000-0000-0000CC020000}"/>
    <cellStyle name="20% - Énfasis4 9 2" xfId="1330" xr:uid="{00000000-0005-0000-0000-0000CD020000}"/>
    <cellStyle name="20% - Énfasis4 9 2 2" xfId="3097" xr:uid="{00000000-0005-0000-0000-0000CE020000}"/>
    <cellStyle name="20% - Énfasis4 9 3" xfId="2215" xr:uid="{00000000-0005-0000-0000-0000CF020000}"/>
    <cellStyle name="20% - Énfasis5" xfId="36" builtinId="46" customBuiltin="1"/>
    <cellStyle name="20% - Énfasis5 10" xfId="802" xr:uid="{00000000-0005-0000-0000-0000D1020000}"/>
    <cellStyle name="20% - Énfasis5 10 2" xfId="1686" xr:uid="{00000000-0005-0000-0000-0000D2020000}"/>
    <cellStyle name="20% - Énfasis5 10 2 2" xfId="3453" xr:uid="{00000000-0005-0000-0000-0000D3020000}"/>
    <cellStyle name="20% - Énfasis5 10 3" xfId="2571" xr:uid="{00000000-0005-0000-0000-0000D4020000}"/>
    <cellStyle name="20% - Énfasis5 11" xfId="977" xr:uid="{00000000-0005-0000-0000-0000D5020000}"/>
    <cellStyle name="20% - Énfasis5 11 2" xfId="2745" xr:uid="{00000000-0005-0000-0000-0000D6020000}"/>
    <cellStyle name="20% - Énfasis5 12" xfId="1863" xr:uid="{00000000-0005-0000-0000-0000D7020000}"/>
    <cellStyle name="20% - Énfasis5 2" xfId="86" xr:uid="{00000000-0005-0000-0000-0000D8020000}"/>
    <cellStyle name="20% - Énfasis5 2 2" xfId="141" xr:uid="{00000000-0005-0000-0000-0000D9020000}"/>
    <cellStyle name="20% - Énfasis5 2 2 2" xfId="337" xr:uid="{00000000-0005-0000-0000-0000DA020000}"/>
    <cellStyle name="20% - Énfasis5 2 2 2 2" xfId="711" xr:uid="{00000000-0005-0000-0000-0000DB020000}"/>
    <cellStyle name="20% - Énfasis5 2 2 2 2 2" xfId="1605" xr:uid="{00000000-0005-0000-0000-0000DC020000}"/>
    <cellStyle name="20% - Énfasis5 2 2 2 2 2 2" xfId="3372" xr:uid="{00000000-0005-0000-0000-0000DD020000}"/>
    <cellStyle name="20% - Énfasis5 2 2 2 2 3" xfId="2490" xr:uid="{00000000-0005-0000-0000-0000DE020000}"/>
    <cellStyle name="20% - Énfasis5 2 2 2 3" xfId="1250" xr:uid="{00000000-0005-0000-0000-0000DF020000}"/>
    <cellStyle name="20% - Énfasis5 2 2 2 3 2" xfId="3018" xr:uid="{00000000-0005-0000-0000-0000E0020000}"/>
    <cellStyle name="20% - Énfasis5 2 2 2 4" xfId="2136" xr:uid="{00000000-0005-0000-0000-0000E1020000}"/>
    <cellStyle name="20% - Énfasis5 2 2 3" xfId="533" xr:uid="{00000000-0005-0000-0000-0000E2020000}"/>
    <cellStyle name="20% - Énfasis5 2 2 3 2" xfId="1428" xr:uid="{00000000-0005-0000-0000-0000E3020000}"/>
    <cellStyle name="20% - Énfasis5 2 2 3 2 2" xfId="3195" xr:uid="{00000000-0005-0000-0000-0000E4020000}"/>
    <cellStyle name="20% - Énfasis5 2 2 3 3" xfId="2313" xr:uid="{00000000-0005-0000-0000-0000E5020000}"/>
    <cellStyle name="20% - Énfasis5 2 2 4" xfId="898" xr:uid="{00000000-0005-0000-0000-0000E6020000}"/>
    <cellStyle name="20% - Énfasis5 2 2 4 2" xfId="1782" xr:uid="{00000000-0005-0000-0000-0000E7020000}"/>
    <cellStyle name="20% - Énfasis5 2 2 4 2 2" xfId="3549" xr:uid="{00000000-0005-0000-0000-0000E8020000}"/>
    <cellStyle name="20% - Énfasis5 2 2 4 3" xfId="2667" xr:uid="{00000000-0005-0000-0000-0000E9020000}"/>
    <cellStyle name="20% - Énfasis5 2 2 5" xfId="1073" xr:uid="{00000000-0005-0000-0000-0000EA020000}"/>
    <cellStyle name="20% - Énfasis5 2 2 5 2" xfId="2841" xr:uid="{00000000-0005-0000-0000-0000EB020000}"/>
    <cellStyle name="20% - Énfasis5 2 2 6" xfId="1959" xr:uid="{00000000-0005-0000-0000-0000EC020000}"/>
    <cellStyle name="20% - Énfasis5 2 3" xfId="282" xr:uid="{00000000-0005-0000-0000-0000ED020000}"/>
    <cellStyle name="20% - Énfasis5 2 3 2" xfId="656" xr:uid="{00000000-0005-0000-0000-0000EE020000}"/>
    <cellStyle name="20% - Énfasis5 2 3 2 2" xfId="1550" xr:uid="{00000000-0005-0000-0000-0000EF020000}"/>
    <cellStyle name="20% - Énfasis5 2 3 2 2 2" xfId="3317" xr:uid="{00000000-0005-0000-0000-0000F0020000}"/>
    <cellStyle name="20% - Énfasis5 2 3 2 3" xfId="2435" xr:uid="{00000000-0005-0000-0000-0000F1020000}"/>
    <cellStyle name="20% - Énfasis5 2 3 3" xfId="1195" xr:uid="{00000000-0005-0000-0000-0000F2020000}"/>
    <cellStyle name="20% - Énfasis5 2 3 3 2" xfId="2963" xr:uid="{00000000-0005-0000-0000-0000F3020000}"/>
    <cellStyle name="20% - Énfasis5 2 3 4" xfId="2081" xr:uid="{00000000-0005-0000-0000-0000F4020000}"/>
    <cellStyle name="20% - Énfasis5 2 4" xfId="478" xr:uid="{00000000-0005-0000-0000-0000F5020000}"/>
    <cellStyle name="20% - Énfasis5 2 4 2" xfId="1373" xr:uid="{00000000-0005-0000-0000-0000F6020000}"/>
    <cellStyle name="20% - Énfasis5 2 4 2 2" xfId="3140" xr:uid="{00000000-0005-0000-0000-0000F7020000}"/>
    <cellStyle name="20% - Énfasis5 2 4 3" xfId="2258" xr:uid="{00000000-0005-0000-0000-0000F8020000}"/>
    <cellStyle name="20% - Énfasis5 2 5" xfId="843" xr:uid="{00000000-0005-0000-0000-0000F9020000}"/>
    <cellStyle name="20% - Énfasis5 2 5 2" xfId="1727" xr:uid="{00000000-0005-0000-0000-0000FA020000}"/>
    <cellStyle name="20% - Énfasis5 2 5 2 2" xfId="3494" xr:uid="{00000000-0005-0000-0000-0000FB020000}"/>
    <cellStyle name="20% - Énfasis5 2 5 3" xfId="2612" xr:uid="{00000000-0005-0000-0000-0000FC020000}"/>
    <cellStyle name="20% - Énfasis5 2 6" xfId="1018" xr:uid="{00000000-0005-0000-0000-0000FD020000}"/>
    <cellStyle name="20% - Énfasis5 2 6 2" xfId="2786" xr:uid="{00000000-0005-0000-0000-0000FE020000}"/>
    <cellStyle name="20% - Énfasis5 2 7" xfId="1904" xr:uid="{00000000-0005-0000-0000-0000FF020000}"/>
    <cellStyle name="20% - Énfasis5 3" xfId="64" xr:uid="{00000000-0005-0000-0000-000000030000}"/>
    <cellStyle name="20% - Énfasis5 3 2" xfId="120" xr:uid="{00000000-0005-0000-0000-000001030000}"/>
    <cellStyle name="20% - Énfasis5 3 2 2" xfId="316" xr:uid="{00000000-0005-0000-0000-000002030000}"/>
    <cellStyle name="20% - Énfasis5 3 2 2 2" xfId="690" xr:uid="{00000000-0005-0000-0000-000003030000}"/>
    <cellStyle name="20% - Énfasis5 3 2 2 2 2" xfId="1584" xr:uid="{00000000-0005-0000-0000-000004030000}"/>
    <cellStyle name="20% - Énfasis5 3 2 2 2 2 2" xfId="3351" xr:uid="{00000000-0005-0000-0000-000005030000}"/>
    <cellStyle name="20% - Énfasis5 3 2 2 2 3" xfId="2469" xr:uid="{00000000-0005-0000-0000-000006030000}"/>
    <cellStyle name="20% - Énfasis5 3 2 2 3" xfId="1229" xr:uid="{00000000-0005-0000-0000-000007030000}"/>
    <cellStyle name="20% - Énfasis5 3 2 2 3 2" xfId="2997" xr:uid="{00000000-0005-0000-0000-000008030000}"/>
    <cellStyle name="20% - Énfasis5 3 2 2 4" xfId="2115" xr:uid="{00000000-0005-0000-0000-000009030000}"/>
    <cellStyle name="20% - Énfasis5 3 2 3" xfId="512" xr:uid="{00000000-0005-0000-0000-00000A030000}"/>
    <cellStyle name="20% - Énfasis5 3 2 3 2" xfId="1407" xr:uid="{00000000-0005-0000-0000-00000B030000}"/>
    <cellStyle name="20% - Énfasis5 3 2 3 2 2" xfId="3174" xr:uid="{00000000-0005-0000-0000-00000C030000}"/>
    <cellStyle name="20% - Énfasis5 3 2 3 3" xfId="2292" xr:uid="{00000000-0005-0000-0000-00000D030000}"/>
    <cellStyle name="20% - Énfasis5 3 2 4" xfId="877" xr:uid="{00000000-0005-0000-0000-00000E030000}"/>
    <cellStyle name="20% - Énfasis5 3 2 4 2" xfId="1761" xr:uid="{00000000-0005-0000-0000-00000F030000}"/>
    <cellStyle name="20% - Énfasis5 3 2 4 2 2" xfId="3528" xr:uid="{00000000-0005-0000-0000-000010030000}"/>
    <cellStyle name="20% - Énfasis5 3 2 4 3" xfId="2646" xr:uid="{00000000-0005-0000-0000-000011030000}"/>
    <cellStyle name="20% - Énfasis5 3 2 5" xfId="1052" xr:uid="{00000000-0005-0000-0000-000012030000}"/>
    <cellStyle name="20% - Énfasis5 3 2 5 2" xfId="2820" xr:uid="{00000000-0005-0000-0000-000013030000}"/>
    <cellStyle name="20% - Énfasis5 3 2 6" xfId="1938" xr:uid="{00000000-0005-0000-0000-000014030000}"/>
    <cellStyle name="20% - Énfasis5 3 3" xfId="261" xr:uid="{00000000-0005-0000-0000-000015030000}"/>
    <cellStyle name="20% - Énfasis5 3 3 2" xfId="635" xr:uid="{00000000-0005-0000-0000-000016030000}"/>
    <cellStyle name="20% - Énfasis5 3 3 2 2" xfId="1529" xr:uid="{00000000-0005-0000-0000-000017030000}"/>
    <cellStyle name="20% - Énfasis5 3 3 2 2 2" xfId="3296" xr:uid="{00000000-0005-0000-0000-000018030000}"/>
    <cellStyle name="20% - Énfasis5 3 3 2 3" xfId="2414" xr:uid="{00000000-0005-0000-0000-000019030000}"/>
    <cellStyle name="20% - Énfasis5 3 3 3" xfId="1174" xr:uid="{00000000-0005-0000-0000-00001A030000}"/>
    <cellStyle name="20% - Énfasis5 3 3 3 2" xfId="2942" xr:uid="{00000000-0005-0000-0000-00001B030000}"/>
    <cellStyle name="20% - Énfasis5 3 3 4" xfId="2060" xr:uid="{00000000-0005-0000-0000-00001C030000}"/>
    <cellStyle name="20% - Énfasis5 3 4" xfId="457" xr:uid="{00000000-0005-0000-0000-00001D030000}"/>
    <cellStyle name="20% - Énfasis5 3 4 2" xfId="1352" xr:uid="{00000000-0005-0000-0000-00001E030000}"/>
    <cellStyle name="20% - Énfasis5 3 4 2 2" xfId="3119" xr:uid="{00000000-0005-0000-0000-00001F030000}"/>
    <cellStyle name="20% - Énfasis5 3 4 3" xfId="2237" xr:uid="{00000000-0005-0000-0000-000020030000}"/>
    <cellStyle name="20% - Énfasis5 3 5" xfId="822" xr:uid="{00000000-0005-0000-0000-000021030000}"/>
    <cellStyle name="20% - Énfasis5 3 5 2" xfId="1706" xr:uid="{00000000-0005-0000-0000-000022030000}"/>
    <cellStyle name="20% - Énfasis5 3 5 2 2" xfId="3473" xr:uid="{00000000-0005-0000-0000-000023030000}"/>
    <cellStyle name="20% - Énfasis5 3 5 3" xfId="2591" xr:uid="{00000000-0005-0000-0000-000024030000}"/>
    <cellStyle name="20% - Énfasis5 3 6" xfId="997" xr:uid="{00000000-0005-0000-0000-000025030000}"/>
    <cellStyle name="20% - Énfasis5 3 6 2" xfId="2765" xr:uid="{00000000-0005-0000-0000-000026030000}"/>
    <cellStyle name="20% - Énfasis5 3 7" xfId="1883" xr:uid="{00000000-0005-0000-0000-000027030000}"/>
    <cellStyle name="20% - Énfasis5 4" xfId="100" xr:uid="{00000000-0005-0000-0000-000028030000}"/>
    <cellStyle name="20% - Énfasis5 4 2" xfId="296" xr:uid="{00000000-0005-0000-0000-000029030000}"/>
    <cellStyle name="20% - Énfasis5 4 2 2" xfId="670" xr:uid="{00000000-0005-0000-0000-00002A030000}"/>
    <cellStyle name="20% - Énfasis5 4 2 2 2" xfId="1564" xr:uid="{00000000-0005-0000-0000-00002B030000}"/>
    <cellStyle name="20% - Énfasis5 4 2 2 2 2" xfId="3331" xr:uid="{00000000-0005-0000-0000-00002C030000}"/>
    <cellStyle name="20% - Énfasis5 4 2 2 3" xfId="2449" xr:uid="{00000000-0005-0000-0000-00002D030000}"/>
    <cellStyle name="20% - Énfasis5 4 2 3" xfId="1209" xr:uid="{00000000-0005-0000-0000-00002E030000}"/>
    <cellStyle name="20% - Énfasis5 4 2 3 2" xfId="2977" xr:uid="{00000000-0005-0000-0000-00002F030000}"/>
    <cellStyle name="20% - Énfasis5 4 2 4" xfId="2095" xr:uid="{00000000-0005-0000-0000-000030030000}"/>
    <cellStyle name="20% - Énfasis5 4 3" xfId="492" xr:uid="{00000000-0005-0000-0000-000031030000}"/>
    <cellStyle name="20% - Énfasis5 4 3 2" xfId="1387" xr:uid="{00000000-0005-0000-0000-000032030000}"/>
    <cellStyle name="20% - Énfasis5 4 3 2 2" xfId="3154" xr:uid="{00000000-0005-0000-0000-000033030000}"/>
    <cellStyle name="20% - Énfasis5 4 3 3" xfId="2272" xr:uid="{00000000-0005-0000-0000-000034030000}"/>
    <cellStyle name="20% - Énfasis5 4 4" xfId="857" xr:uid="{00000000-0005-0000-0000-000035030000}"/>
    <cellStyle name="20% - Énfasis5 4 4 2" xfId="1741" xr:uid="{00000000-0005-0000-0000-000036030000}"/>
    <cellStyle name="20% - Énfasis5 4 4 2 2" xfId="3508" xr:uid="{00000000-0005-0000-0000-000037030000}"/>
    <cellStyle name="20% - Énfasis5 4 4 3" xfId="2626" xr:uid="{00000000-0005-0000-0000-000038030000}"/>
    <cellStyle name="20% - Énfasis5 4 5" xfId="1032" xr:uid="{00000000-0005-0000-0000-000039030000}"/>
    <cellStyle name="20% - Énfasis5 4 5 2" xfId="2800" xr:uid="{00000000-0005-0000-0000-00003A030000}"/>
    <cellStyle name="20% - Énfasis5 4 6" xfId="1918" xr:uid="{00000000-0005-0000-0000-00003B030000}"/>
    <cellStyle name="20% - Énfasis5 5" xfId="171" xr:uid="{00000000-0005-0000-0000-00003C030000}"/>
    <cellStyle name="20% - Énfasis5 5 2" xfId="359" xr:uid="{00000000-0005-0000-0000-00003D030000}"/>
    <cellStyle name="20% - Énfasis5 5 2 2" xfId="732" xr:uid="{00000000-0005-0000-0000-00003E030000}"/>
    <cellStyle name="20% - Énfasis5 5 2 2 2" xfId="1626" xr:uid="{00000000-0005-0000-0000-00003F030000}"/>
    <cellStyle name="20% - Énfasis5 5 2 2 2 2" xfId="3393" xr:uid="{00000000-0005-0000-0000-000040030000}"/>
    <cellStyle name="20% - Énfasis5 5 2 2 3" xfId="2511" xr:uid="{00000000-0005-0000-0000-000041030000}"/>
    <cellStyle name="20% - Énfasis5 5 2 3" xfId="1271" xr:uid="{00000000-0005-0000-0000-000042030000}"/>
    <cellStyle name="20% - Énfasis5 5 2 3 2" xfId="3039" xr:uid="{00000000-0005-0000-0000-000043030000}"/>
    <cellStyle name="20% - Énfasis5 5 2 4" xfId="2157" xr:uid="{00000000-0005-0000-0000-000044030000}"/>
    <cellStyle name="20% - Énfasis5 5 3" xfId="554" xr:uid="{00000000-0005-0000-0000-000045030000}"/>
    <cellStyle name="20% - Énfasis5 5 3 2" xfId="1449" xr:uid="{00000000-0005-0000-0000-000046030000}"/>
    <cellStyle name="20% - Énfasis5 5 3 2 2" xfId="3216" xr:uid="{00000000-0005-0000-0000-000047030000}"/>
    <cellStyle name="20% - Énfasis5 5 3 3" xfId="2334" xr:uid="{00000000-0005-0000-0000-000048030000}"/>
    <cellStyle name="20% - Énfasis5 5 4" xfId="919" xr:uid="{00000000-0005-0000-0000-000049030000}"/>
    <cellStyle name="20% - Énfasis5 5 4 2" xfId="1803" xr:uid="{00000000-0005-0000-0000-00004A030000}"/>
    <cellStyle name="20% - Énfasis5 5 4 2 2" xfId="3570" xr:uid="{00000000-0005-0000-0000-00004B030000}"/>
    <cellStyle name="20% - Énfasis5 5 4 3" xfId="2688" xr:uid="{00000000-0005-0000-0000-00004C030000}"/>
    <cellStyle name="20% - Énfasis5 5 5" xfId="1094" xr:uid="{00000000-0005-0000-0000-00004D030000}"/>
    <cellStyle name="20% - Énfasis5 5 5 2" xfId="2862" xr:uid="{00000000-0005-0000-0000-00004E030000}"/>
    <cellStyle name="20% - Énfasis5 5 6" xfId="1980" xr:uid="{00000000-0005-0000-0000-00004F030000}"/>
    <cellStyle name="20% - Énfasis5 6" xfId="190" xr:uid="{00000000-0005-0000-0000-000050030000}"/>
    <cellStyle name="20% - Énfasis5 6 2" xfId="378" xr:uid="{00000000-0005-0000-0000-000051030000}"/>
    <cellStyle name="20% - Énfasis5 6 2 2" xfId="751" xr:uid="{00000000-0005-0000-0000-000052030000}"/>
    <cellStyle name="20% - Énfasis5 6 2 2 2" xfId="1645" xr:uid="{00000000-0005-0000-0000-000053030000}"/>
    <cellStyle name="20% - Énfasis5 6 2 2 2 2" xfId="3412" xr:uid="{00000000-0005-0000-0000-000054030000}"/>
    <cellStyle name="20% - Énfasis5 6 2 2 3" xfId="2530" xr:uid="{00000000-0005-0000-0000-000055030000}"/>
    <cellStyle name="20% - Énfasis5 6 2 3" xfId="1290" xr:uid="{00000000-0005-0000-0000-000056030000}"/>
    <cellStyle name="20% - Énfasis5 6 2 3 2" xfId="3058" xr:uid="{00000000-0005-0000-0000-000057030000}"/>
    <cellStyle name="20% - Énfasis5 6 2 4" xfId="2176" xr:uid="{00000000-0005-0000-0000-000058030000}"/>
    <cellStyle name="20% - Énfasis5 6 3" xfId="573" xr:uid="{00000000-0005-0000-0000-000059030000}"/>
    <cellStyle name="20% - Énfasis5 6 3 2" xfId="1468" xr:uid="{00000000-0005-0000-0000-00005A030000}"/>
    <cellStyle name="20% - Énfasis5 6 3 2 2" xfId="3235" xr:uid="{00000000-0005-0000-0000-00005B030000}"/>
    <cellStyle name="20% - Énfasis5 6 3 3" xfId="2353" xr:uid="{00000000-0005-0000-0000-00005C030000}"/>
    <cellStyle name="20% - Énfasis5 6 4" xfId="938" xr:uid="{00000000-0005-0000-0000-00005D030000}"/>
    <cellStyle name="20% - Énfasis5 6 4 2" xfId="1822" xr:uid="{00000000-0005-0000-0000-00005E030000}"/>
    <cellStyle name="20% - Énfasis5 6 4 2 2" xfId="3589" xr:uid="{00000000-0005-0000-0000-00005F030000}"/>
    <cellStyle name="20% - Énfasis5 6 4 3" xfId="2707" xr:uid="{00000000-0005-0000-0000-000060030000}"/>
    <cellStyle name="20% - Énfasis5 6 5" xfId="1113" xr:uid="{00000000-0005-0000-0000-000061030000}"/>
    <cellStyle name="20% - Énfasis5 6 5 2" xfId="2881" xr:uid="{00000000-0005-0000-0000-000062030000}"/>
    <cellStyle name="20% - Énfasis5 6 6" xfId="1999" xr:uid="{00000000-0005-0000-0000-000063030000}"/>
    <cellStyle name="20% - Énfasis5 7" xfId="220" xr:uid="{00000000-0005-0000-0000-000064030000}"/>
    <cellStyle name="20% - Énfasis5 7 2" xfId="406" xr:uid="{00000000-0005-0000-0000-000065030000}"/>
    <cellStyle name="20% - Énfasis5 7 2 2" xfId="773" xr:uid="{00000000-0005-0000-0000-000066030000}"/>
    <cellStyle name="20% - Énfasis5 7 2 2 2" xfId="1667" xr:uid="{00000000-0005-0000-0000-000067030000}"/>
    <cellStyle name="20% - Énfasis5 7 2 2 2 2" xfId="3434" xr:uid="{00000000-0005-0000-0000-000068030000}"/>
    <cellStyle name="20% - Énfasis5 7 2 2 3" xfId="2552" xr:uid="{00000000-0005-0000-0000-000069030000}"/>
    <cellStyle name="20% - Énfasis5 7 2 3" xfId="1312" xr:uid="{00000000-0005-0000-0000-00006A030000}"/>
    <cellStyle name="20% - Énfasis5 7 2 3 2" xfId="3080" xr:uid="{00000000-0005-0000-0000-00006B030000}"/>
    <cellStyle name="20% - Énfasis5 7 2 4" xfId="2198" xr:uid="{00000000-0005-0000-0000-00006C030000}"/>
    <cellStyle name="20% - Énfasis5 7 3" xfId="595" xr:uid="{00000000-0005-0000-0000-00006D030000}"/>
    <cellStyle name="20% - Énfasis5 7 3 2" xfId="1490" xr:uid="{00000000-0005-0000-0000-00006E030000}"/>
    <cellStyle name="20% - Énfasis5 7 3 2 2" xfId="3257" xr:uid="{00000000-0005-0000-0000-00006F030000}"/>
    <cellStyle name="20% - Énfasis5 7 3 3" xfId="2375" xr:uid="{00000000-0005-0000-0000-000070030000}"/>
    <cellStyle name="20% - Énfasis5 7 4" xfId="960" xr:uid="{00000000-0005-0000-0000-000071030000}"/>
    <cellStyle name="20% - Énfasis5 7 4 2" xfId="1844" xr:uid="{00000000-0005-0000-0000-000072030000}"/>
    <cellStyle name="20% - Énfasis5 7 4 2 2" xfId="3611" xr:uid="{00000000-0005-0000-0000-000073030000}"/>
    <cellStyle name="20% - Énfasis5 7 4 3" xfId="2729" xr:uid="{00000000-0005-0000-0000-000074030000}"/>
    <cellStyle name="20% - Énfasis5 7 5" xfId="1135" xr:uid="{00000000-0005-0000-0000-000075030000}"/>
    <cellStyle name="20% - Énfasis5 7 5 2" xfId="2903" xr:uid="{00000000-0005-0000-0000-000076030000}"/>
    <cellStyle name="20% - Énfasis5 7 6" xfId="2021" xr:uid="{00000000-0005-0000-0000-000077030000}"/>
    <cellStyle name="20% - Énfasis5 8" xfId="241" xr:uid="{00000000-0005-0000-0000-000078030000}"/>
    <cellStyle name="20% - Énfasis5 8 2" xfId="615" xr:uid="{00000000-0005-0000-0000-000079030000}"/>
    <cellStyle name="20% - Énfasis5 8 2 2" xfId="1509" xr:uid="{00000000-0005-0000-0000-00007A030000}"/>
    <cellStyle name="20% - Énfasis5 8 2 2 2" xfId="3276" xr:uid="{00000000-0005-0000-0000-00007B030000}"/>
    <cellStyle name="20% - Énfasis5 8 2 3" xfId="2394" xr:uid="{00000000-0005-0000-0000-00007C030000}"/>
    <cellStyle name="20% - Énfasis5 8 3" xfId="1154" xr:uid="{00000000-0005-0000-0000-00007D030000}"/>
    <cellStyle name="20% - Énfasis5 8 3 2" xfId="2922" xr:uid="{00000000-0005-0000-0000-00007E030000}"/>
    <cellStyle name="20% - Énfasis5 8 4" xfId="2040" xr:uid="{00000000-0005-0000-0000-00007F030000}"/>
    <cellStyle name="20% - Énfasis5 9" xfId="437" xr:uid="{00000000-0005-0000-0000-000080030000}"/>
    <cellStyle name="20% - Énfasis5 9 2" xfId="1332" xr:uid="{00000000-0005-0000-0000-000081030000}"/>
    <cellStyle name="20% - Énfasis5 9 2 2" xfId="3099" xr:uid="{00000000-0005-0000-0000-000082030000}"/>
    <cellStyle name="20% - Énfasis5 9 3" xfId="2217" xr:uid="{00000000-0005-0000-0000-000083030000}"/>
    <cellStyle name="20% - Énfasis6" xfId="40" builtinId="50" customBuiltin="1"/>
    <cellStyle name="20% - Énfasis6 10" xfId="804" xr:uid="{00000000-0005-0000-0000-000085030000}"/>
    <cellStyle name="20% - Énfasis6 10 2" xfId="1688" xr:uid="{00000000-0005-0000-0000-000086030000}"/>
    <cellStyle name="20% - Énfasis6 10 2 2" xfId="3455" xr:uid="{00000000-0005-0000-0000-000087030000}"/>
    <cellStyle name="20% - Énfasis6 10 3" xfId="2573" xr:uid="{00000000-0005-0000-0000-000088030000}"/>
    <cellStyle name="20% - Énfasis6 11" xfId="979" xr:uid="{00000000-0005-0000-0000-000089030000}"/>
    <cellStyle name="20% - Énfasis6 11 2" xfId="2747" xr:uid="{00000000-0005-0000-0000-00008A030000}"/>
    <cellStyle name="20% - Énfasis6 12" xfId="1865" xr:uid="{00000000-0005-0000-0000-00008B030000}"/>
    <cellStyle name="20% - Énfasis6 2" xfId="88" xr:uid="{00000000-0005-0000-0000-00008C030000}"/>
    <cellStyle name="20% - Énfasis6 2 2" xfId="143" xr:uid="{00000000-0005-0000-0000-00008D030000}"/>
    <cellStyle name="20% - Énfasis6 2 2 2" xfId="339" xr:uid="{00000000-0005-0000-0000-00008E030000}"/>
    <cellStyle name="20% - Énfasis6 2 2 2 2" xfId="713" xr:uid="{00000000-0005-0000-0000-00008F030000}"/>
    <cellStyle name="20% - Énfasis6 2 2 2 2 2" xfId="1607" xr:uid="{00000000-0005-0000-0000-000090030000}"/>
    <cellStyle name="20% - Énfasis6 2 2 2 2 2 2" xfId="3374" xr:uid="{00000000-0005-0000-0000-000091030000}"/>
    <cellStyle name="20% - Énfasis6 2 2 2 2 3" xfId="2492" xr:uid="{00000000-0005-0000-0000-000092030000}"/>
    <cellStyle name="20% - Énfasis6 2 2 2 3" xfId="1252" xr:uid="{00000000-0005-0000-0000-000093030000}"/>
    <cellStyle name="20% - Énfasis6 2 2 2 3 2" xfId="3020" xr:uid="{00000000-0005-0000-0000-000094030000}"/>
    <cellStyle name="20% - Énfasis6 2 2 2 4" xfId="2138" xr:uid="{00000000-0005-0000-0000-000095030000}"/>
    <cellStyle name="20% - Énfasis6 2 2 3" xfId="535" xr:uid="{00000000-0005-0000-0000-000096030000}"/>
    <cellStyle name="20% - Énfasis6 2 2 3 2" xfId="1430" xr:uid="{00000000-0005-0000-0000-000097030000}"/>
    <cellStyle name="20% - Énfasis6 2 2 3 2 2" xfId="3197" xr:uid="{00000000-0005-0000-0000-000098030000}"/>
    <cellStyle name="20% - Énfasis6 2 2 3 3" xfId="2315" xr:uid="{00000000-0005-0000-0000-000099030000}"/>
    <cellStyle name="20% - Énfasis6 2 2 4" xfId="900" xr:uid="{00000000-0005-0000-0000-00009A030000}"/>
    <cellStyle name="20% - Énfasis6 2 2 4 2" xfId="1784" xr:uid="{00000000-0005-0000-0000-00009B030000}"/>
    <cellStyle name="20% - Énfasis6 2 2 4 2 2" xfId="3551" xr:uid="{00000000-0005-0000-0000-00009C030000}"/>
    <cellStyle name="20% - Énfasis6 2 2 4 3" xfId="2669" xr:uid="{00000000-0005-0000-0000-00009D030000}"/>
    <cellStyle name="20% - Énfasis6 2 2 5" xfId="1075" xr:uid="{00000000-0005-0000-0000-00009E030000}"/>
    <cellStyle name="20% - Énfasis6 2 2 5 2" xfId="2843" xr:uid="{00000000-0005-0000-0000-00009F030000}"/>
    <cellStyle name="20% - Énfasis6 2 2 6" xfId="1961" xr:uid="{00000000-0005-0000-0000-0000A0030000}"/>
    <cellStyle name="20% - Énfasis6 2 3" xfId="284" xr:uid="{00000000-0005-0000-0000-0000A1030000}"/>
    <cellStyle name="20% - Énfasis6 2 3 2" xfId="658" xr:uid="{00000000-0005-0000-0000-0000A2030000}"/>
    <cellStyle name="20% - Énfasis6 2 3 2 2" xfId="1552" xr:uid="{00000000-0005-0000-0000-0000A3030000}"/>
    <cellStyle name="20% - Énfasis6 2 3 2 2 2" xfId="3319" xr:uid="{00000000-0005-0000-0000-0000A4030000}"/>
    <cellStyle name="20% - Énfasis6 2 3 2 3" xfId="2437" xr:uid="{00000000-0005-0000-0000-0000A5030000}"/>
    <cellStyle name="20% - Énfasis6 2 3 3" xfId="1197" xr:uid="{00000000-0005-0000-0000-0000A6030000}"/>
    <cellStyle name="20% - Énfasis6 2 3 3 2" xfId="2965" xr:uid="{00000000-0005-0000-0000-0000A7030000}"/>
    <cellStyle name="20% - Énfasis6 2 3 4" xfId="2083" xr:uid="{00000000-0005-0000-0000-0000A8030000}"/>
    <cellStyle name="20% - Énfasis6 2 4" xfId="480" xr:uid="{00000000-0005-0000-0000-0000A9030000}"/>
    <cellStyle name="20% - Énfasis6 2 4 2" xfId="1375" xr:uid="{00000000-0005-0000-0000-0000AA030000}"/>
    <cellStyle name="20% - Énfasis6 2 4 2 2" xfId="3142" xr:uid="{00000000-0005-0000-0000-0000AB030000}"/>
    <cellStyle name="20% - Énfasis6 2 4 3" xfId="2260" xr:uid="{00000000-0005-0000-0000-0000AC030000}"/>
    <cellStyle name="20% - Énfasis6 2 5" xfId="845" xr:uid="{00000000-0005-0000-0000-0000AD030000}"/>
    <cellStyle name="20% - Énfasis6 2 5 2" xfId="1729" xr:uid="{00000000-0005-0000-0000-0000AE030000}"/>
    <cellStyle name="20% - Énfasis6 2 5 2 2" xfId="3496" xr:uid="{00000000-0005-0000-0000-0000AF030000}"/>
    <cellStyle name="20% - Énfasis6 2 5 3" xfId="2614" xr:uid="{00000000-0005-0000-0000-0000B0030000}"/>
    <cellStyle name="20% - Énfasis6 2 6" xfId="1020" xr:uid="{00000000-0005-0000-0000-0000B1030000}"/>
    <cellStyle name="20% - Énfasis6 2 6 2" xfId="2788" xr:uid="{00000000-0005-0000-0000-0000B2030000}"/>
    <cellStyle name="20% - Énfasis6 2 7" xfId="1906" xr:uid="{00000000-0005-0000-0000-0000B3030000}"/>
    <cellStyle name="20% - Énfasis6 3" xfId="66" xr:uid="{00000000-0005-0000-0000-0000B4030000}"/>
    <cellStyle name="20% - Énfasis6 3 2" xfId="122" xr:uid="{00000000-0005-0000-0000-0000B5030000}"/>
    <cellStyle name="20% - Énfasis6 3 2 2" xfId="318" xr:uid="{00000000-0005-0000-0000-0000B6030000}"/>
    <cellStyle name="20% - Énfasis6 3 2 2 2" xfId="692" xr:uid="{00000000-0005-0000-0000-0000B7030000}"/>
    <cellStyle name="20% - Énfasis6 3 2 2 2 2" xfId="1586" xr:uid="{00000000-0005-0000-0000-0000B8030000}"/>
    <cellStyle name="20% - Énfasis6 3 2 2 2 2 2" xfId="3353" xr:uid="{00000000-0005-0000-0000-0000B9030000}"/>
    <cellStyle name="20% - Énfasis6 3 2 2 2 3" xfId="2471" xr:uid="{00000000-0005-0000-0000-0000BA030000}"/>
    <cellStyle name="20% - Énfasis6 3 2 2 3" xfId="1231" xr:uid="{00000000-0005-0000-0000-0000BB030000}"/>
    <cellStyle name="20% - Énfasis6 3 2 2 3 2" xfId="2999" xr:uid="{00000000-0005-0000-0000-0000BC030000}"/>
    <cellStyle name="20% - Énfasis6 3 2 2 4" xfId="2117" xr:uid="{00000000-0005-0000-0000-0000BD030000}"/>
    <cellStyle name="20% - Énfasis6 3 2 3" xfId="514" xr:uid="{00000000-0005-0000-0000-0000BE030000}"/>
    <cellStyle name="20% - Énfasis6 3 2 3 2" xfId="1409" xr:uid="{00000000-0005-0000-0000-0000BF030000}"/>
    <cellStyle name="20% - Énfasis6 3 2 3 2 2" xfId="3176" xr:uid="{00000000-0005-0000-0000-0000C0030000}"/>
    <cellStyle name="20% - Énfasis6 3 2 3 3" xfId="2294" xr:uid="{00000000-0005-0000-0000-0000C1030000}"/>
    <cellStyle name="20% - Énfasis6 3 2 4" xfId="879" xr:uid="{00000000-0005-0000-0000-0000C2030000}"/>
    <cellStyle name="20% - Énfasis6 3 2 4 2" xfId="1763" xr:uid="{00000000-0005-0000-0000-0000C3030000}"/>
    <cellStyle name="20% - Énfasis6 3 2 4 2 2" xfId="3530" xr:uid="{00000000-0005-0000-0000-0000C4030000}"/>
    <cellStyle name="20% - Énfasis6 3 2 4 3" xfId="2648" xr:uid="{00000000-0005-0000-0000-0000C5030000}"/>
    <cellStyle name="20% - Énfasis6 3 2 5" xfId="1054" xr:uid="{00000000-0005-0000-0000-0000C6030000}"/>
    <cellStyle name="20% - Énfasis6 3 2 5 2" xfId="2822" xr:uid="{00000000-0005-0000-0000-0000C7030000}"/>
    <cellStyle name="20% - Énfasis6 3 2 6" xfId="1940" xr:uid="{00000000-0005-0000-0000-0000C8030000}"/>
    <cellStyle name="20% - Énfasis6 3 3" xfId="263" xr:uid="{00000000-0005-0000-0000-0000C9030000}"/>
    <cellStyle name="20% - Énfasis6 3 3 2" xfId="637" xr:uid="{00000000-0005-0000-0000-0000CA030000}"/>
    <cellStyle name="20% - Énfasis6 3 3 2 2" xfId="1531" xr:uid="{00000000-0005-0000-0000-0000CB030000}"/>
    <cellStyle name="20% - Énfasis6 3 3 2 2 2" xfId="3298" xr:uid="{00000000-0005-0000-0000-0000CC030000}"/>
    <cellStyle name="20% - Énfasis6 3 3 2 3" xfId="2416" xr:uid="{00000000-0005-0000-0000-0000CD030000}"/>
    <cellStyle name="20% - Énfasis6 3 3 3" xfId="1176" xr:uid="{00000000-0005-0000-0000-0000CE030000}"/>
    <cellStyle name="20% - Énfasis6 3 3 3 2" xfId="2944" xr:uid="{00000000-0005-0000-0000-0000CF030000}"/>
    <cellStyle name="20% - Énfasis6 3 3 4" xfId="2062" xr:uid="{00000000-0005-0000-0000-0000D0030000}"/>
    <cellStyle name="20% - Énfasis6 3 4" xfId="459" xr:uid="{00000000-0005-0000-0000-0000D1030000}"/>
    <cellStyle name="20% - Énfasis6 3 4 2" xfId="1354" xr:uid="{00000000-0005-0000-0000-0000D2030000}"/>
    <cellStyle name="20% - Énfasis6 3 4 2 2" xfId="3121" xr:uid="{00000000-0005-0000-0000-0000D3030000}"/>
    <cellStyle name="20% - Énfasis6 3 4 3" xfId="2239" xr:uid="{00000000-0005-0000-0000-0000D4030000}"/>
    <cellStyle name="20% - Énfasis6 3 5" xfId="824" xr:uid="{00000000-0005-0000-0000-0000D5030000}"/>
    <cellStyle name="20% - Énfasis6 3 5 2" xfId="1708" xr:uid="{00000000-0005-0000-0000-0000D6030000}"/>
    <cellStyle name="20% - Énfasis6 3 5 2 2" xfId="3475" xr:uid="{00000000-0005-0000-0000-0000D7030000}"/>
    <cellStyle name="20% - Énfasis6 3 5 3" xfId="2593" xr:uid="{00000000-0005-0000-0000-0000D8030000}"/>
    <cellStyle name="20% - Énfasis6 3 6" xfId="999" xr:uid="{00000000-0005-0000-0000-0000D9030000}"/>
    <cellStyle name="20% - Énfasis6 3 6 2" xfId="2767" xr:uid="{00000000-0005-0000-0000-0000DA030000}"/>
    <cellStyle name="20% - Énfasis6 3 7" xfId="1885" xr:uid="{00000000-0005-0000-0000-0000DB030000}"/>
    <cellStyle name="20% - Énfasis6 4" xfId="102" xr:uid="{00000000-0005-0000-0000-0000DC030000}"/>
    <cellStyle name="20% - Énfasis6 4 2" xfId="298" xr:uid="{00000000-0005-0000-0000-0000DD030000}"/>
    <cellStyle name="20% - Énfasis6 4 2 2" xfId="672" xr:uid="{00000000-0005-0000-0000-0000DE030000}"/>
    <cellStyle name="20% - Énfasis6 4 2 2 2" xfId="1566" xr:uid="{00000000-0005-0000-0000-0000DF030000}"/>
    <cellStyle name="20% - Énfasis6 4 2 2 2 2" xfId="3333" xr:uid="{00000000-0005-0000-0000-0000E0030000}"/>
    <cellStyle name="20% - Énfasis6 4 2 2 3" xfId="2451" xr:uid="{00000000-0005-0000-0000-0000E1030000}"/>
    <cellStyle name="20% - Énfasis6 4 2 3" xfId="1211" xr:uid="{00000000-0005-0000-0000-0000E2030000}"/>
    <cellStyle name="20% - Énfasis6 4 2 3 2" xfId="2979" xr:uid="{00000000-0005-0000-0000-0000E3030000}"/>
    <cellStyle name="20% - Énfasis6 4 2 4" xfId="2097" xr:uid="{00000000-0005-0000-0000-0000E4030000}"/>
    <cellStyle name="20% - Énfasis6 4 3" xfId="494" xr:uid="{00000000-0005-0000-0000-0000E5030000}"/>
    <cellStyle name="20% - Énfasis6 4 3 2" xfId="1389" xr:uid="{00000000-0005-0000-0000-0000E6030000}"/>
    <cellStyle name="20% - Énfasis6 4 3 2 2" xfId="3156" xr:uid="{00000000-0005-0000-0000-0000E7030000}"/>
    <cellStyle name="20% - Énfasis6 4 3 3" xfId="2274" xr:uid="{00000000-0005-0000-0000-0000E8030000}"/>
    <cellStyle name="20% - Énfasis6 4 4" xfId="859" xr:uid="{00000000-0005-0000-0000-0000E9030000}"/>
    <cellStyle name="20% - Énfasis6 4 4 2" xfId="1743" xr:uid="{00000000-0005-0000-0000-0000EA030000}"/>
    <cellStyle name="20% - Énfasis6 4 4 2 2" xfId="3510" xr:uid="{00000000-0005-0000-0000-0000EB030000}"/>
    <cellStyle name="20% - Énfasis6 4 4 3" xfId="2628" xr:uid="{00000000-0005-0000-0000-0000EC030000}"/>
    <cellStyle name="20% - Énfasis6 4 5" xfId="1034" xr:uid="{00000000-0005-0000-0000-0000ED030000}"/>
    <cellStyle name="20% - Énfasis6 4 5 2" xfId="2802" xr:uid="{00000000-0005-0000-0000-0000EE030000}"/>
    <cellStyle name="20% - Énfasis6 4 6" xfId="1920" xr:uid="{00000000-0005-0000-0000-0000EF030000}"/>
    <cellStyle name="20% - Énfasis6 5" xfId="174" xr:uid="{00000000-0005-0000-0000-0000F0030000}"/>
    <cellStyle name="20% - Énfasis6 5 2" xfId="362" xr:uid="{00000000-0005-0000-0000-0000F1030000}"/>
    <cellStyle name="20% - Énfasis6 5 2 2" xfId="735" xr:uid="{00000000-0005-0000-0000-0000F2030000}"/>
    <cellStyle name="20% - Énfasis6 5 2 2 2" xfId="1629" xr:uid="{00000000-0005-0000-0000-0000F3030000}"/>
    <cellStyle name="20% - Énfasis6 5 2 2 2 2" xfId="3396" xr:uid="{00000000-0005-0000-0000-0000F4030000}"/>
    <cellStyle name="20% - Énfasis6 5 2 2 3" xfId="2514" xr:uid="{00000000-0005-0000-0000-0000F5030000}"/>
    <cellStyle name="20% - Énfasis6 5 2 3" xfId="1274" xr:uid="{00000000-0005-0000-0000-0000F6030000}"/>
    <cellStyle name="20% - Énfasis6 5 2 3 2" xfId="3042" xr:uid="{00000000-0005-0000-0000-0000F7030000}"/>
    <cellStyle name="20% - Énfasis6 5 2 4" xfId="2160" xr:uid="{00000000-0005-0000-0000-0000F8030000}"/>
    <cellStyle name="20% - Énfasis6 5 3" xfId="557" xr:uid="{00000000-0005-0000-0000-0000F9030000}"/>
    <cellStyle name="20% - Énfasis6 5 3 2" xfId="1452" xr:uid="{00000000-0005-0000-0000-0000FA030000}"/>
    <cellStyle name="20% - Énfasis6 5 3 2 2" xfId="3219" xr:uid="{00000000-0005-0000-0000-0000FB030000}"/>
    <cellStyle name="20% - Énfasis6 5 3 3" xfId="2337" xr:uid="{00000000-0005-0000-0000-0000FC030000}"/>
    <cellStyle name="20% - Énfasis6 5 4" xfId="922" xr:uid="{00000000-0005-0000-0000-0000FD030000}"/>
    <cellStyle name="20% - Énfasis6 5 4 2" xfId="1806" xr:uid="{00000000-0005-0000-0000-0000FE030000}"/>
    <cellStyle name="20% - Énfasis6 5 4 2 2" xfId="3573" xr:uid="{00000000-0005-0000-0000-0000FF030000}"/>
    <cellStyle name="20% - Énfasis6 5 4 3" xfId="2691" xr:uid="{00000000-0005-0000-0000-000000040000}"/>
    <cellStyle name="20% - Énfasis6 5 5" xfId="1097" xr:uid="{00000000-0005-0000-0000-000001040000}"/>
    <cellStyle name="20% - Énfasis6 5 5 2" xfId="2865" xr:uid="{00000000-0005-0000-0000-000002040000}"/>
    <cellStyle name="20% - Énfasis6 5 6" xfId="1983" xr:uid="{00000000-0005-0000-0000-000003040000}"/>
    <cellStyle name="20% - Énfasis6 6" xfId="193" xr:uid="{00000000-0005-0000-0000-000004040000}"/>
    <cellStyle name="20% - Énfasis6 6 2" xfId="381" xr:uid="{00000000-0005-0000-0000-000005040000}"/>
    <cellStyle name="20% - Énfasis6 6 2 2" xfId="754" xr:uid="{00000000-0005-0000-0000-000006040000}"/>
    <cellStyle name="20% - Énfasis6 6 2 2 2" xfId="1648" xr:uid="{00000000-0005-0000-0000-000007040000}"/>
    <cellStyle name="20% - Énfasis6 6 2 2 2 2" xfId="3415" xr:uid="{00000000-0005-0000-0000-000008040000}"/>
    <cellStyle name="20% - Énfasis6 6 2 2 3" xfId="2533" xr:uid="{00000000-0005-0000-0000-000009040000}"/>
    <cellStyle name="20% - Énfasis6 6 2 3" xfId="1293" xr:uid="{00000000-0005-0000-0000-00000A040000}"/>
    <cellStyle name="20% - Énfasis6 6 2 3 2" xfId="3061" xr:uid="{00000000-0005-0000-0000-00000B040000}"/>
    <cellStyle name="20% - Énfasis6 6 2 4" xfId="2179" xr:uid="{00000000-0005-0000-0000-00000C040000}"/>
    <cellStyle name="20% - Énfasis6 6 3" xfId="576" xr:uid="{00000000-0005-0000-0000-00000D040000}"/>
    <cellStyle name="20% - Énfasis6 6 3 2" xfId="1471" xr:uid="{00000000-0005-0000-0000-00000E040000}"/>
    <cellStyle name="20% - Énfasis6 6 3 2 2" xfId="3238" xr:uid="{00000000-0005-0000-0000-00000F040000}"/>
    <cellStyle name="20% - Énfasis6 6 3 3" xfId="2356" xr:uid="{00000000-0005-0000-0000-000010040000}"/>
    <cellStyle name="20% - Énfasis6 6 4" xfId="941" xr:uid="{00000000-0005-0000-0000-000011040000}"/>
    <cellStyle name="20% - Énfasis6 6 4 2" xfId="1825" xr:uid="{00000000-0005-0000-0000-000012040000}"/>
    <cellStyle name="20% - Énfasis6 6 4 2 2" xfId="3592" xr:uid="{00000000-0005-0000-0000-000013040000}"/>
    <cellStyle name="20% - Énfasis6 6 4 3" xfId="2710" xr:uid="{00000000-0005-0000-0000-000014040000}"/>
    <cellStyle name="20% - Énfasis6 6 5" xfId="1116" xr:uid="{00000000-0005-0000-0000-000015040000}"/>
    <cellStyle name="20% - Énfasis6 6 5 2" xfId="2884" xr:uid="{00000000-0005-0000-0000-000016040000}"/>
    <cellStyle name="20% - Énfasis6 6 6" xfId="2002" xr:uid="{00000000-0005-0000-0000-000017040000}"/>
    <cellStyle name="20% - Énfasis6 7" xfId="223" xr:uid="{00000000-0005-0000-0000-000018040000}"/>
    <cellStyle name="20% - Énfasis6 7 2" xfId="409" xr:uid="{00000000-0005-0000-0000-000019040000}"/>
    <cellStyle name="20% - Énfasis6 7 2 2" xfId="776" xr:uid="{00000000-0005-0000-0000-00001A040000}"/>
    <cellStyle name="20% - Énfasis6 7 2 2 2" xfId="1670" xr:uid="{00000000-0005-0000-0000-00001B040000}"/>
    <cellStyle name="20% - Énfasis6 7 2 2 2 2" xfId="3437" xr:uid="{00000000-0005-0000-0000-00001C040000}"/>
    <cellStyle name="20% - Énfasis6 7 2 2 3" xfId="2555" xr:uid="{00000000-0005-0000-0000-00001D040000}"/>
    <cellStyle name="20% - Énfasis6 7 2 3" xfId="1315" xr:uid="{00000000-0005-0000-0000-00001E040000}"/>
    <cellStyle name="20% - Énfasis6 7 2 3 2" xfId="3083" xr:uid="{00000000-0005-0000-0000-00001F040000}"/>
    <cellStyle name="20% - Énfasis6 7 2 4" xfId="2201" xr:uid="{00000000-0005-0000-0000-000020040000}"/>
    <cellStyle name="20% - Énfasis6 7 3" xfId="598" xr:uid="{00000000-0005-0000-0000-000021040000}"/>
    <cellStyle name="20% - Énfasis6 7 3 2" xfId="1493" xr:uid="{00000000-0005-0000-0000-000022040000}"/>
    <cellStyle name="20% - Énfasis6 7 3 2 2" xfId="3260" xr:uid="{00000000-0005-0000-0000-000023040000}"/>
    <cellStyle name="20% - Énfasis6 7 3 3" xfId="2378" xr:uid="{00000000-0005-0000-0000-000024040000}"/>
    <cellStyle name="20% - Énfasis6 7 4" xfId="963" xr:uid="{00000000-0005-0000-0000-000025040000}"/>
    <cellStyle name="20% - Énfasis6 7 4 2" xfId="1847" xr:uid="{00000000-0005-0000-0000-000026040000}"/>
    <cellStyle name="20% - Énfasis6 7 4 2 2" xfId="3614" xr:uid="{00000000-0005-0000-0000-000027040000}"/>
    <cellStyle name="20% - Énfasis6 7 4 3" xfId="2732" xr:uid="{00000000-0005-0000-0000-000028040000}"/>
    <cellStyle name="20% - Énfasis6 7 5" xfId="1138" xr:uid="{00000000-0005-0000-0000-000029040000}"/>
    <cellStyle name="20% - Énfasis6 7 5 2" xfId="2906" xr:uid="{00000000-0005-0000-0000-00002A040000}"/>
    <cellStyle name="20% - Énfasis6 7 6" xfId="2024" xr:uid="{00000000-0005-0000-0000-00002B040000}"/>
    <cellStyle name="20% - Énfasis6 8" xfId="243" xr:uid="{00000000-0005-0000-0000-00002C040000}"/>
    <cellStyle name="20% - Énfasis6 8 2" xfId="617" xr:uid="{00000000-0005-0000-0000-00002D040000}"/>
    <cellStyle name="20% - Énfasis6 8 2 2" xfId="1511" xr:uid="{00000000-0005-0000-0000-00002E040000}"/>
    <cellStyle name="20% - Énfasis6 8 2 2 2" xfId="3278" xr:uid="{00000000-0005-0000-0000-00002F040000}"/>
    <cellStyle name="20% - Énfasis6 8 2 3" xfId="2396" xr:uid="{00000000-0005-0000-0000-000030040000}"/>
    <cellStyle name="20% - Énfasis6 8 3" xfId="1156" xr:uid="{00000000-0005-0000-0000-000031040000}"/>
    <cellStyle name="20% - Énfasis6 8 3 2" xfId="2924" xr:uid="{00000000-0005-0000-0000-000032040000}"/>
    <cellStyle name="20% - Énfasis6 8 4" xfId="2042" xr:uid="{00000000-0005-0000-0000-000033040000}"/>
    <cellStyle name="20% - Énfasis6 9" xfId="439" xr:uid="{00000000-0005-0000-0000-000034040000}"/>
    <cellStyle name="20% - Énfasis6 9 2" xfId="1334" xr:uid="{00000000-0005-0000-0000-000035040000}"/>
    <cellStyle name="20% - Énfasis6 9 2 2" xfId="3101" xr:uid="{00000000-0005-0000-0000-000036040000}"/>
    <cellStyle name="20% - Énfasis6 9 3" xfId="2219" xr:uid="{00000000-0005-0000-0000-000037040000}"/>
    <cellStyle name="40% - Énfasis1" xfId="21" builtinId="31" customBuiltin="1"/>
    <cellStyle name="40% - Énfasis1 10" xfId="795" xr:uid="{00000000-0005-0000-0000-000039040000}"/>
    <cellStyle name="40% - Énfasis1 10 2" xfId="1679" xr:uid="{00000000-0005-0000-0000-00003A040000}"/>
    <cellStyle name="40% - Énfasis1 10 2 2" xfId="3446" xr:uid="{00000000-0005-0000-0000-00003B040000}"/>
    <cellStyle name="40% - Énfasis1 10 3" xfId="2564" xr:uid="{00000000-0005-0000-0000-00003C040000}"/>
    <cellStyle name="40% - Énfasis1 11" xfId="970" xr:uid="{00000000-0005-0000-0000-00003D040000}"/>
    <cellStyle name="40% - Énfasis1 11 2" xfId="2738" xr:uid="{00000000-0005-0000-0000-00003E040000}"/>
    <cellStyle name="40% - Énfasis1 12" xfId="1856" xr:uid="{00000000-0005-0000-0000-00003F040000}"/>
    <cellStyle name="40% - Énfasis1 2" xfId="79" xr:uid="{00000000-0005-0000-0000-000040040000}"/>
    <cellStyle name="40% - Énfasis1 2 2" xfId="134" xr:uid="{00000000-0005-0000-0000-000041040000}"/>
    <cellStyle name="40% - Énfasis1 2 2 2" xfId="330" xr:uid="{00000000-0005-0000-0000-000042040000}"/>
    <cellStyle name="40% - Énfasis1 2 2 2 2" xfId="704" xr:uid="{00000000-0005-0000-0000-000043040000}"/>
    <cellStyle name="40% - Énfasis1 2 2 2 2 2" xfId="1598" xr:uid="{00000000-0005-0000-0000-000044040000}"/>
    <cellStyle name="40% - Énfasis1 2 2 2 2 2 2" xfId="3365" xr:uid="{00000000-0005-0000-0000-000045040000}"/>
    <cellStyle name="40% - Énfasis1 2 2 2 2 3" xfId="2483" xr:uid="{00000000-0005-0000-0000-000046040000}"/>
    <cellStyle name="40% - Énfasis1 2 2 2 3" xfId="1243" xr:uid="{00000000-0005-0000-0000-000047040000}"/>
    <cellStyle name="40% - Énfasis1 2 2 2 3 2" xfId="3011" xr:uid="{00000000-0005-0000-0000-000048040000}"/>
    <cellStyle name="40% - Énfasis1 2 2 2 4" xfId="2129" xr:uid="{00000000-0005-0000-0000-000049040000}"/>
    <cellStyle name="40% - Énfasis1 2 2 3" xfId="526" xr:uid="{00000000-0005-0000-0000-00004A040000}"/>
    <cellStyle name="40% - Énfasis1 2 2 3 2" xfId="1421" xr:uid="{00000000-0005-0000-0000-00004B040000}"/>
    <cellStyle name="40% - Énfasis1 2 2 3 2 2" xfId="3188" xr:uid="{00000000-0005-0000-0000-00004C040000}"/>
    <cellStyle name="40% - Énfasis1 2 2 3 3" xfId="2306" xr:uid="{00000000-0005-0000-0000-00004D040000}"/>
    <cellStyle name="40% - Énfasis1 2 2 4" xfId="891" xr:uid="{00000000-0005-0000-0000-00004E040000}"/>
    <cellStyle name="40% - Énfasis1 2 2 4 2" xfId="1775" xr:uid="{00000000-0005-0000-0000-00004F040000}"/>
    <cellStyle name="40% - Énfasis1 2 2 4 2 2" xfId="3542" xr:uid="{00000000-0005-0000-0000-000050040000}"/>
    <cellStyle name="40% - Énfasis1 2 2 4 3" xfId="2660" xr:uid="{00000000-0005-0000-0000-000051040000}"/>
    <cellStyle name="40% - Énfasis1 2 2 5" xfId="1066" xr:uid="{00000000-0005-0000-0000-000052040000}"/>
    <cellStyle name="40% - Énfasis1 2 2 5 2" xfId="2834" xr:uid="{00000000-0005-0000-0000-000053040000}"/>
    <cellStyle name="40% - Énfasis1 2 2 6" xfId="1952" xr:uid="{00000000-0005-0000-0000-000054040000}"/>
    <cellStyle name="40% - Énfasis1 2 3" xfId="275" xr:uid="{00000000-0005-0000-0000-000055040000}"/>
    <cellStyle name="40% - Énfasis1 2 3 2" xfId="649" xr:uid="{00000000-0005-0000-0000-000056040000}"/>
    <cellStyle name="40% - Énfasis1 2 3 2 2" xfId="1543" xr:uid="{00000000-0005-0000-0000-000057040000}"/>
    <cellStyle name="40% - Énfasis1 2 3 2 2 2" xfId="3310" xr:uid="{00000000-0005-0000-0000-000058040000}"/>
    <cellStyle name="40% - Énfasis1 2 3 2 3" xfId="2428" xr:uid="{00000000-0005-0000-0000-000059040000}"/>
    <cellStyle name="40% - Énfasis1 2 3 3" xfId="1188" xr:uid="{00000000-0005-0000-0000-00005A040000}"/>
    <cellStyle name="40% - Énfasis1 2 3 3 2" xfId="2956" xr:uid="{00000000-0005-0000-0000-00005B040000}"/>
    <cellStyle name="40% - Énfasis1 2 3 4" xfId="2074" xr:uid="{00000000-0005-0000-0000-00005C040000}"/>
    <cellStyle name="40% - Énfasis1 2 4" xfId="471" xr:uid="{00000000-0005-0000-0000-00005D040000}"/>
    <cellStyle name="40% - Énfasis1 2 4 2" xfId="1366" xr:uid="{00000000-0005-0000-0000-00005E040000}"/>
    <cellStyle name="40% - Énfasis1 2 4 2 2" xfId="3133" xr:uid="{00000000-0005-0000-0000-00005F040000}"/>
    <cellStyle name="40% - Énfasis1 2 4 3" xfId="2251" xr:uid="{00000000-0005-0000-0000-000060040000}"/>
    <cellStyle name="40% - Énfasis1 2 5" xfId="836" xr:uid="{00000000-0005-0000-0000-000061040000}"/>
    <cellStyle name="40% - Énfasis1 2 5 2" xfId="1720" xr:uid="{00000000-0005-0000-0000-000062040000}"/>
    <cellStyle name="40% - Énfasis1 2 5 2 2" xfId="3487" xr:uid="{00000000-0005-0000-0000-000063040000}"/>
    <cellStyle name="40% - Énfasis1 2 5 3" xfId="2605" xr:uid="{00000000-0005-0000-0000-000064040000}"/>
    <cellStyle name="40% - Énfasis1 2 6" xfId="1011" xr:uid="{00000000-0005-0000-0000-000065040000}"/>
    <cellStyle name="40% - Énfasis1 2 6 2" xfId="2779" xr:uid="{00000000-0005-0000-0000-000066040000}"/>
    <cellStyle name="40% - Énfasis1 2 7" xfId="1897" xr:uid="{00000000-0005-0000-0000-000067040000}"/>
    <cellStyle name="40% - Énfasis1 3" xfId="57" xr:uid="{00000000-0005-0000-0000-000068040000}"/>
    <cellStyle name="40% - Énfasis1 3 2" xfId="113" xr:uid="{00000000-0005-0000-0000-000069040000}"/>
    <cellStyle name="40% - Énfasis1 3 2 2" xfId="309" xr:uid="{00000000-0005-0000-0000-00006A040000}"/>
    <cellStyle name="40% - Énfasis1 3 2 2 2" xfId="683" xr:uid="{00000000-0005-0000-0000-00006B040000}"/>
    <cellStyle name="40% - Énfasis1 3 2 2 2 2" xfId="1577" xr:uid="{00000000-0005-0000-0000-00006C040000}"/>
    <cellStyle name="40% - Énfasis1 3 2 2 2 2 2" xfId="3344" xr:uid="{00000000-0005-0000-0000-00006D040000}"/>
    <cellStyle name="40% - Énfasis1 3 2 2 2 3" xfId="2462" xr:uid="{00000000-0005-0000-0000-00006E040000}"/>
    <cellStyle name="40% - Énfasis1 3 2 2 3" xfId="1222" xr:uid="{00000000-0005-0000-0000-00006F040000}"/>
    <cellStyle name="40% - Énfasis1 3 2 2 3 2" xfId="2990" xr:uid="{00000000-0005-0000-0000-000070040000}"/>
    <cellStyle name="40% - Énfasis1 3 2 2 4" xfId="2108" xr:uid="{00000000-0005-0000-0000-000071040000}"/>
    <cellStyle name="40% - Énfasis1 3 2 3" xfId="505" xr:uid="{00000000-0005-0000-0000-000072040000}"/>
    <cellStyle name="40% - Énfasis1 3 2 3 2" xfId="1400" xr:uid="{00000000-0005-0000-0000-000073040000}"/>
    <cellStyle name="40% - Énfasis1 3 2 3 2 2" xfId="3167" xr:uid="{00000000-0005-0000-0000-000074040000}"/>
    <cellStyle name="40% - Énfasis1 3 2 3 3" xfId="2285" xr:uid="{00000000-0005-0000-0000-000075040000}"/>
    <cellStyle name="40% - Énfasis1 3 2 4" xfId="870" xr:uid="{00000000-0005-0000-0000-000076040000}"/>
    <cellStyle name="40% - Énfasis1 3 2 4 2" xfId="1754" xr:uid="{00000000-0005-0000-0000-000077040000}"/>
    <cellStyle name="40% - Énfasis1 3 2 4 2 2" xfId="3521" xr:uid="{00000000-0005-0000-0000-000078040000}"/>
    <cellStyle name="40% - Énfasis1 3 2 4 3" xfId="2639" xr:uid="{00000000-0005-0000-0000-000079040000}"/>
    <cellStyle name="40% - Énfasis1 3 2 5" xfId="1045" xr:uid="{00000000-0005-0000-0000-00007A040000}"/>
    <cellStyle name="40% - Énfasis1 3 2 5 2" xfId="2813" xr:uid="{00000000-0005-0000-0000-00007B040000}"/>
    <cellStyle name="40% - Énfasis1 3 2 6" xfId="1931" xr:uid="{00000000-0005-0000-0000-00007C040000}"/>
    <cellStyle name="40% - Énfasis1 3 3" xfId="254" xr:uid="{00000000-0005-0000-0000-00007D040000}"/>
    <cellStyle name="40% - Énfasis1 3 3 2" xfId="628" xr:uid="{00000000-0005-0000-0000-00007E040000}"/>
    <cellStyle name="40% - Énfasis1 3 3 2 2" xfId="1522" xr:uid="{00000000-0005-0000-0000-00007F040000}"/>
    <cellStyle name="40% - Énfasis1 3 3 2 2 2" xfId="3289" xr:uid="{00000000-0005-0000-0000-000080040000}"/>
    <cellStyle name="40% - Énfasis1 3 3 2 3" xfId="2407" xr:uid="{00000000-0005-0000-0000-000081040000}"/>
    <cellStyle name="40% - Énfasis1 3 3 3" xfId="1167" xr:uid="{00000000-0005-0000-0000-000082040000}"/>
    <cellStyle name="40% - Énfasis1 3 3 3 2" xfId="2935" xr:uid="{00000000-0005-0000-0000-000083040000}"/>
    <cellStyle name="40% - Énfasis1 3 3 4" xfId="2053" xr:uid="{00000000-0005-0000-0000-000084040000}"/>
    <cellStyle name="40% - Énfasis1 3 4" xfId="450" xr:uid="{00000000-0005-0000-0000-000085040000}"/>
    <cellStyle name="40% - Énfasis1 3 4 2" xfId="1345" xr:uid="{00000000-0005-0000-0000-000086040000}"/>
    <cellStyle name="40% - Énfasis1 3 4 2 2" xfId="3112" xr:uid="{00000000-0005-0000-0000-000087040000}"/>
    <cellStyle name="40% - Énfasis1 3 4 3" xfId="2230" xr:uid="{00000000-0005-0000-0000-000088040000}"/>
    <cellStyle name="40% - Énfasis1 3 5" xfId="815" xr:uid="{00000000-0005-0000-0000-000089040000}"/>
    <cellStyle name="40% - Énfasis1 3 5 2" xfId="1699" xr:uid="{00000000-0005-0000-0000-00008A040000}"/>
    <cellStyle name="40% - Énfasis1 3 5 2 2" xfId="3466" xr:uid="{00000000-0005-0000-0000-00008B040000}"/>
    <cellStyle name="40% - Énfasis1 3 5 3" xfId="2584" xr:uid="{00000000-0005-0000-0000-00008C040000}"/>
    <cellStyle name="40% - Énfasis1 3 6" xfId="990" xr:uid="{00000000-0005-0000-0000-00008D040000}"/>
    <cellStyle name="40% - Énfasis1 3 6 2" xfId="2758" xr:uid="{00000000-0005-0000-0000-00008E040000}"/>
    <cellStyle name="40% - Énfasis1 3 7" xfId="1876" xr:uid="{00000000-0005-0000-0000-00008F040000}"/>
    <cellStyle name="40% - Énfasis1 4" xfId="93" xr:uid="{00000000-0005-0000-0000-000090040000}"/>
    <cellStyle name="40% - Énfasis1 4 2" xfId="289" xr:uid="{00000000-0005-0000-0000-000091040000}"/>
    <cellStyle name="40% - Énfasis1 4 2 2" xfId="663" xr:uid="{00000000-0005-0000-0000-000092040000}"/>
    <cellStyle name="40% - Énfasis1 4 2 2 2" xfId="1557" xr:uid="{00000000-0005-0000-0000-000093040000}"/>
    <cellStyle name="40% - Énfasis1 4 2 2 2 2" xfId="3324" xr:uid="{00000000-0005-0000-0000-000094040000}"/>
    <cellStyle name="40% - Énfasis1 4 2 2 3" xfId="2442" xr:uid="{00000000-0005-0000-0000-000095040000}"/>
    <cellStyle name="40% - Énfasis1 4 2 3" xfId="1202" xr:uid="{00000000-0005-0000-0000-000096040000}"/>
    <cellStyle name="40% - Énfasis1 4 2 3 2" xfId="2970" xr:uid="{00000000-0005-0000-0000-000097040000}"/>
    <cellStyle name="40% - Énfasis1 4 2 4" xfId="2088" xr:uid="{00000000-0005-0000-0000-000098040000}"/>
    <cellStyle name="40% - Énfasis1 4 3" xfId="485" xr:uid="{00000000-0005-0000-0000-000099040000}"/>
    <cellStyle name="40% - Énfasis1 4 3 2" xfId="1380" xr:uid="{00000000-0005-0000-0000-00009A040000}"/>
    <cellStyle name="40% - Énfasis1 4 3 2 2" xfId="3147" xr:uid="{00000000-0005-0000-0000-00009B040000}"/>
    <cellStyle name="40% - Énfasis1 4 3 3" xfId="2265" xr:uid="{00000000-0005-0000-0000-00009C040000}"/>
    <cellStyle name="40% - Énfasis1 4 4" xfId="850" xr:uid="{00000000-0005-0000-0000-00009D040000}"/>
    <cellStyle name="40% - Énfasis1 4 4 2" xfId="1734" xr:uid="{00000000-0005-0000-0000-00009E040000}"/>
    <cellStyle name="40% - Énfasis1 4 4 2 2" xfId="3501" xr:uid="{00000000-0005-0000-0000-00009F040000}"/>
    <cellStyle name="40% - Énfasis1 4 4 3" xfId="2619" xr:uid="{00000000-0005-0000-0000-0000A0040000}"/>
    <cellStyle name="40% - Énfasis1 4 5" xfId="1025" xr:uid="{00000000-0005-0000-0000-0000A1040000}"/>
    <cellStyle name="40% - Énfasis1 4 5 2" xfId="2793" xr:uid="{00000000-0005-0000-0000-0000A2040000}"/>
    <cellStyle name="40% - Énfasis1 4 6" xfId="1911" xr:uid="{00000000-0005-0000-0000-0000A3040000}"/>
    <cellStyle name="40% - Énfasis1 5" xfId="160" xr:uid="{00000000-0005-0000-0000-0000A4040000}"/>
    <cellStyle name="40% - Énfasis1 5 2" xfId="348" xr:uid="{00000000-0005-0000-0000-0000A5040000}"/>
    <cellStyle name="40% - Énfasis1 5 2 2" xfId="721" xr:uid="{00000000-0005-0000-0000-0000A6040000}"/>
    <cellStyle name="40% - Énfasis1 5 2 2 2" xfId="1615" xr:uid="{00000000-0005-0000-0000-0000A7040000}"/>
    <cellStyle name="40% - Énfasis1 5 2 2 2 2" xfId="3382" xr:uid="{00000000-0005-0000-0000-0000A8040000}"/>
    <cellStyle name="40% - Énfasis1 5 2 2 3" xfId="2500" xr:uid="{00000000-0005-0000-0000-0000A9040000}"/>
    <cellStyle name="40% - Énfasis1 5 2 3" xfId="1260" xr:uid="{00000000-0005-0000-0000-0000AA040000}"/>
    <cellStyle name="40% - Énfasis1 5 2 3 2" xfId="3028" xr:uid="{00000000-0005-0000-0000-0000AB040000}"/>
    <cellStyle name="40% - Énfasis1 5 2 4" xfId="2146" xr:uid="{00000000-0005-0000-0000-0000AC040000}"/>
    <cellStyle name="40% - Énfasis1 5 3" xfId="543" xr:uid="{00000000-0005-0000-0000-0000AD040000}"/>
    <cellStyle name="40% - Énfasis1 5 3 2" xfId="1438" xr:uid="{00000000-0005-0000-0000-0000AE040000}"/>
    <cellStyle name="40% - Énfasis1 5 3 2 2" xfId="3205" xr:uid="{00000000-0005-0000-0000-0000AF040000}"/>
    <cellStyle name="40% - Énfasis1 5 3 3" xfId="2323" xr:uid="{00000000-0005-0000-0000-0000B0040000}"/>
    <cellStyle name="40% - Énfasis1 5 4" xfId="908" xr:uid="{00000000-0005-0000-0000-0000B1040000}"/>
    <cellStyle name="40% - Énfasis1 5 4 2" xfId="1792" xr:uid="{00000000-0005-0000-0000-0000B2040000}"/>
    <cellStyle name="40% - Énfasis1 5 4 2 2" xfId="3559" xr:uid="{00000000-0005-0000-0000-0000B3040000}"/>
    <cellStyle name="40% - Énfasis1 5 4 3" xfId="2677" xr:uid="{00000000-0005-0000-0000-0000B4040000}"/>
    <cellStyle name="40% - Énfasis1 5 5" xfId="1083" xr:uid="{00000000-0005-0000-0000-0000B5040000}"/>
    <cellStyle name="40% - Énfasis1 5 5 2" xfId="2851" xr:uid="{00000000-0005-0000-0000-0000B6040000}"/>
    <cellStyle name="40% - Énfasis1 5 6" xfId="1969" xr:uid="{00000000-0005-0000-0000-0000B7040000}"/>
    <cellStyle name="40% - Énfasis1 6" xfId="179" xr:uid="{00000000-0005-0000-0000-0000B8040000}"/>
    <cellStyle name="40% - Énfasis1 6 2" xfId="367" xr:uid="{00000000-0005-0000-0000-0000B9040000}"/>
    <cellStyle name="40% - Énfasis1 6 2 2" xfId="740" xr:uid="{00000000-0005-0000-0000-0000BA040000}"/>
    <cellStyle name="40% - Énfasis1 6 2 2 2" xfId="1634" xr:uid="{00000000-0005-0000-0000-0000BB040000}"/>
    <cellStyle name="40% - Énfasis1 6 2 2 2 2" xfId="3401" xr:uid="{00000000-0005-0000-0000-0000BC040000}"/>
    <cellStyle name="40% - Énfasis1 6 2 2 3" xfId="2519" xr:uid="{00000000-0005-0000-0000-0000BD040000}"/>
    <cellStyle name="40% - Énfasis1 6 2 3" xfId="1279" xr:uid="{00000000-0005-0000-0000-0000BE040000}"/>
    <cellStyle name="40% - Énfasis1 6 2 3 2" xfId="3047" xr:uid="{00000000-0005-0000-0000-0000BF040000}"/>
    <cellStyle name="40% - Énfasis1 6 2 4" xfId="2165" xr:uid="{00000000-0005-0000-0000-0000C0040000}"/>
    <cellStyle name="40% - Énfasis1 6 3" xfId="562" xr:uid="{00000000-0005-0000-0000-0000C1040000}"/>
    <cellStyle name="40% - Énfasis1 6 3 2" xfId="1457" xr:uid="{00000000-0005-0000-0000-0000C2040000}"/>
    <cellStyle name="40% - Énfasis1 6 3 2 2" xfId="3224" xr:uid="{00000000-0005-0000-0000-0000C3040000}"/>
    <cellStyle name="40% - Énfasis1 6 3 3" xfId="2342" xr:uid="{00000000-0005-0000-0000-0000C4040000}"/>
    <cellStyle name="40% - Énfasis1 6 4" xfId="927" xr:uid="{00000000-0005-0000-0000-0000C5040000}"/>
    <cellStyle name="40% - Énfasis1 6 4 2" xfId="1811" xr:uid="{00000000-0005-0000-0000-0000C6040000}"/>
    <cellStyle name="40% - Énfasis1 6 4 2 2" xfId="3578" xr:uid="{00000000-0005-0000-0000-0000C7040000}"/>
    <cellStyle name="40% - Énfasis1 6 4 3" xfId="2696" xr:uid="{00000000-0005-0000-0000-0000C8040000}"/>
    <cellStyle name="40% - Énfasis1 6 5" xfId="1102" xr:uid="{00000000-0005-0000-0000-0000C9040000}"/>
    <cellStyle name="40% - Énfasis1 6 5 2" xfId="2870" xr:uid="{00000000-0005-0000-0000-0000CA040000}"/>
    <cellStyle name="40% - Énfasis1 6 6" xfId="1988" xr:uid="{00000000-0005-0000-0000-0000CB040000}"/>
    <cellStyle name="40% - Énfasis1 7" xfId="209" xr:uid="{00000000-0005-0000-0000-0000CC040000}"/>
    <cellStyle name="40% - Énfasis1 7 2" xfId="395" xr:uid="{00000000-0005-0000-0000-0000CD040000}"/>
    <cellStyle name="40% - Énfasis1 7 2 2" xfId="762" xr:uid="{00000000-0005-0000-0000-0000CE040000}"/>
    <cellStyle name="40% - Énfasis1 7 2 2 2" xfId="1656" xr:uid="{00000000-0005-0000-0000-0000CF040000}"/>
    <cellStyle name="40% - Énfasis1 7 2 2 2 2" xfId="3423" xr:uid="{00000000-0005-0000-0000-0000D0040000}"/>
    <cellStyle name="40% - Énfasis1 7 2 2 3" xfId="2541" xr:uid="{00000000-0005-0000-0000-0000D1040000}"/>
    <cellStyle name="40% - Énfasis1 7 2 3" xfId="1301" xr:uid="{00000000-0005-0000-0000-0000D2040000}"/>
    <cellStyle name="40% - Énfasis1 7 2 3 2" xfId="3069" xr:uid="{00000000-0005-0000-0000-0000D3040000}"/>
    <cellStyle name="40% - Énfasis1 7 2 4" xfId="2187" xr:uid="{00000000-0005-0000-0000-0000D4040000}"/>
    <cellStyle name="40% - Énfasis1 7 3" xfId="584" xr:uid="{00000000-0005-0000-0000-0000D5040000}"/>
    <cellStyle name="40% - Énfasis1 7 3 2" xfId="1479" xr:uid="{00000000-0005-0000-0000-0000D6040000}"/>
    <cellStyle name="40% - Énfasis1 7 3 2 2" xfId="3246" xr:uid="{00000000-0005-0000-0000-0000D7040000}"/>
    <cellStyle name="40% - Énfasis1 7 3 3" xfId="2364" xr:uid="{00000000-0005-0000-0000-0000D8040000}"/>
    <cellStyle name="40% - Énfasis1 7 4" xfId="949" xr:uid="{00000000-0005-0000-0000-0000D9040000}"/>
    <cellStyle name="40% - Énfasis1 7 4 2" xfId="1833" xr:uid="{00000000-0005-0000-0000-0000DA040000}"/>
    <cellStyle name="40% - Énfasis1 7 4 2 2" xfId="3600" xr:uid="{00000000-0005-0000-0000-0000DB040000}"/>
    <cellStyle name="40% - Énfasis1 7 4 3" xfId="2718" xr:uid="{00000000-0005-0000-0000-0000DC040000}"/>
    <cellStyle name="40% - Énfasis1 7 5" xfId="1124" xr:uid="{00000000-0005-0000-0000-0000DD040000}"/>
    <cellStyle name="40% - Énfasis1 7 5 2" xfId="2892" xr:uid="{00000000-0005-0000-0000-0000DE040000}"/>
    <cellStyle name="40% - Énfasis1 7 6" xfId="2010" xr:uid="{00000000-0005-0000-0000-0000DF040000}"/>
    <cellStyle name="40% - Énfasis1 8" xfId="234" xr:uid="{00000000-0005-0000-0000-0000E0040000}"/>
    <cellStyle name="40% - Énfasis1 8 2" xfId="608" xr:uid="{00000000-0005-0000-0000-0000E1040000}"/>
    <cellStyle name="40% - Énfasis1 8 2 2" xfId="1502" xr:uid="{00000000-0005-0000-0000-0000E2040000}"/>
    <cellStyle name="40% - Énfasis1 8 2 2 2" xfId="3269" xr:uid="{00000000-0005-0000-0000-0000E3040000}"/>
    <cellStyle name="40% - Énfasis1 8 2 3" xfId="2387" xr:uid="{00000000-0005-0000-0000-0000E4040000}"/>
    <cellStyle name="40% - Énfasis1 8 3" xfId="1147" xr:uid="{00000000-0005-0000-0000-0000E5040000}"/>
    <cellStyle name="40% - Énfasis1 8 3 2" xfId="2915" xr:uid="{00000000-0005-0000-0000-0000E6040000}"/>
    <cellStyle name="40% - Énfasis1 8 4" xfId="2033" xr:uid="{00000000-0005-0000-0000-0000E7040000}"/>
    <cellStyle name="40% - Énfasis1 9" xfId="430" xr:uid="{00000000-0005-0000-0000-0000E8040000}"/>
    <cellStyle name="40% - Énfasis1 9 2" xfId="1325" xr:uid="{00000000-0005-0000-0000-0000E9040000}"/>
    <cellStyle name="40% - Énfasis1 9 2 2" xfId="3092" xr:uid="{00000000-0005-0000-0000-0000EA040000}"/>
    <cellStyle name="40% - Énfasis1 9 3" xfId="2210" xr:uid="{00000000-0005-0000-0000-0000EB040000}"/>
    <cellStyle name="40% - Énfasis2" xfId="25" builtinId="35" customBuiltin="1"/>
    <cellStyle name="40% - Énfasis2 10" xfId="797" xr:uid="{00000000-0005-0000-0000-0000ED040000}"/>
    <cellStyle name="40% - Énfasis2 10 2" xfId="1681" xr:uid="{00000000-0005-0000-0000-0000EE040000}"/>
    <cellStyle name="40% - Énfasis2 10 2 2" xfId="3448" xr:uid="{00000000-0005-0000-0000-0000EF040000}"/>
    <cellStyle name="40% - Énfasis2 10 3" xfId="2566" xr:uid="{00000000-0005-0000-0000-0000F0040000}"/>
    <cellStyle name="40% - Énfasis2 11" xfId="972" xr:uid="{00000000-0005-0000-0000-0000F1040000}"/>
    <cellStyle name="40% - Énfasis2 11 2" xfId="2740" xr:uid="{00000000-0005-0000-0000-0000F2040000}"/>
    <cellStyle name="40% - Énfasis2 12" xfId="1858" xr:uid="{00000000-0005-0000-0000-0000F3040000}"/>
    <cellStyle name="40% - Énfasis2 2" xfId="81" xr:uid="{00000000-0005-0000-0000-0000F4040000}"/>
    <cellStyle name="40% - Énfasis2 2 2" xfId="136" xr:uid="{00000000-0005-0000-0000-0000F5040000}"/>
    <cellStyle name="40% - Énfasis2 2 2 2" xfId="332" xr:uid="{00000000-0005-0000-0000-0000F6040000}"/>
    <cellStyle name="40% - Énfasis2 2 2 2 2" xfId="706" xr:uid="{00000000-0005-0000-0000-0000F7040000}"/>
    <cellStyle name="40% - Énfasis2 2 2 2 2 2" xfId="1600" xr:uid="{00000000-0005-0000-0000-0000F8040000}"/>
    <cellStyle name="40% - Énfasis2 2 2 2 2 2 2" xfId="3367" xr:uid="{00000000-0005-0000-0000-0000F9040000}"/>
    <cellStyle name="40% - Énfasis2 2 2 2 2 3" xfId="2485" xr:uid="{00000000-0005-0000-0000-0000FA040000}"/>
    <cellStyle name="40% - Énfasis2 2 2 2 3" xfId="1245" xr:uid="{00000000-0005-0000-0000-0000FB040000}"/>
    <cellStyle name="40% - Énfasis2 2 2 2 3 2" xfId="3013" xr:uid="{00000000-0005-0000-0000-0000FC040000}"/>
    <cellStyle name="40% - Énfasis2 2 2 2 4" xfId="2131" xr:uid="{00000000-0005-0000-0000-0000FD040000}"/>
    <cellStyle name="40% - Énfasis2 2 2 3" xfId="528" xr:uid="{00000000-0005-0000-0000-0000FE040000}"/>
    <cellStyle name="40% - Énfasis2 2 2 3 2" xfId="1423" xr:uid="{00000000-0005-0000-0000-0000FF040000}"/>
    <cellStyle name="40% - Énfasis2 2 2 3 2 2" xfId="3190" xr:uid="{00000000-0005-0000-0000-000000050000}"/>
    <cellStyle name="40% - Énfasis2 2 2 3 3" xfId="2308" xr:uid="{00000000-0005-0000-0000-000001050000}"/>
    <cellStyle name="40% - Énfasis2 2 2 4" xfId="893" xr:uid="{00000000-0005-0000-0000-000002050000}"/>
    <cellStyle name="40% - Énfasis2 2 2 4 2" xfId="1777" xr:uid="{00000000-0005-0000-0000-000003050000}"/>
    <cellStyle name="40% - Énfasis2 2 2 4 2 2" xfId="3544" xr:uid="{00000000-0005-0000-0000-000004050000}"/>
    <cellStyle name="40% - Énfasis2 2 2 4 3" xfId="2662" xr:uid="{00000000-0005-0000-0000-000005050000}"/>
    <cellStyle name="40% - Énfasis2 2 2 5" xfId="1068" xr:uid="{00000000-0005-0000-0000-000006050000}"/>
    <cellStyle name="40% - Énfasis2 2 2 5 2" xfId="2836" xr:uid="{00000000-0005-0000-0000-000007050000}"/>
    <cellStyle name="40% - Énfasis2 2 2 6" xfId="1954" xr:uid="{00000000-0005-0000-0000-000008050000}"/>
    <cellStyle name="40% - Énfasis2 2 3" xfId="277" xr:uid="{00000000-0005-0000-0000-000009050000}"/>
    <cellStyle name="40% - Énfasis2 2 3 2" xfId="651" xr:uid="{00000000-0005-0000-0000-00000A050000}"/>
    <cellStyle name="40% - Énfasis2 2 3 2 2" xfId="1545" xr:uid="{00000000-0005-0000-0000-00000B050000}"/>
    <cellStyle name="40% - Énfasis2 2 3 2 2 2" xfId="3312" xr:uid="{00000000-0005-0000-0000-00000C050000}"/>
    <cellStyle name="40% - Énfasis2 2 3 2 3" xfId="2430" xr:uid="{00000000-0005-0000-0000-00000D050000}"/>
    <cellStyle name="40% - Énfasis2 2 3 3" xfId="1190" xr:uid="{00000000-0005-0000-0000-00000E050000}"/>
    <cellStyle name="40% - Énfasis2 2 3 3 2" xfId="2958" xr:uid="{00000000-0005-0000-0000-00000F050000}"/>
    <cellStyle name="40% - Énfasis2 2 3 4" xfId="2076" xr:uid="{00000000-0005-0000-0000-000010050000}"/>
    <cellStyle name="40% - Énfasis2 2 4" xfId="473" xr:uid="{00000000-0005-0000-0000-000011050000}"/>
    <cellStyle name="40% - Énfasis2 2 4 2" xfId="1368" xr:uid="{00000000-0005-0000-0000-000012050000}"/>
    <cellStyle name="40% - Énfasis2 2 4 2 2" xfId="3135" xr:uid="{00000000-0005-0000-0000-000013050000}"/>
    <cellStyle name="40% - Énfasis2 2 4 3" xfId="2253" xr:uid="{00000000-0005-0000-0000-000014050000}"/>
    <cellStyle name="40% - Énfasis2 2 5" xfId="838" xr:uid="{00000000-0005-0000-0000-000015050000}"/>
    <cellStyle name="40% - Énfasis2 2 5 2" xfId="1722" xr:uid="{00000000-0005-0000-0000-000016050000}"/>
    <cellStyle name="40% - Énfasis2 2 5 2 2" xfId="3489" xr:uid="{00000000-0005-0000-0000-000017050000}"/>
    <cellStyle name="40% - Énfasis2 2 5 3" xfId="2607" xr:uid="{00000000-0005-0000-0000-000018050000}"/>
    <cellStyle name="40% - Énfasis2 2 6" xfId="1013" xr:uid="{00000000-0005-0000-0000-000019050000}"/>
    <cellStyle name="40% - Énfasis2 2 6 2" xfId="2781" xr:uid="{00000000-0005-0000-0000-00001A050000}"/>
    <cellStyle name="40% - Énfasis2 2 7" xfId="1899" xr:uid="{00000000-0005-0000-0000-00001B050000}"/>
    <cellStyle name="40% - Énfasis2 3" xfId="59" xr:uid="{00000000-0005-0000-0000-00001C050000}"/>
    <cellStyle name="40% - Énfasis2 3 2" xfId="115" xr:uid="{00000000-0005-0000-0000-00001D050000}"/>
    <cellStyle name="40% - Énfasis2 3 2 2" xfId="311" xr:uid="{00000000-0005-0000-0000-00001E050000}"/>
    <cellStyle name="40% - Énfasis2 3 2 2 2" xfId="685" xr:uid="{00000000-0005-0000-0000-00001F050000}"/>
    <cellStyle name="40% - Énfasis2 3 2 2 2 2" xfId="1579" xr:uid="{00000000-0005-0000-0000-000020050000}"/>
    <cellStyle name="40% - Énfasis2 3 2 2 2 2 2" xfId="3346" xr:uid="{00000000-0005-0000-0000-000021050000}"/>
    <cellStyle name="40% - Énfasis2 3 2 2 2 3" xfId="2464" xr:uid="{00000000-0005-0000-0000-000022050000}"/>
    <cellStyle name="40% - Énfasis2 3 2 2 3" xfId="1224" xr:uid="{00000000-0005-0000-0000-000023050000}"/>
    <cellStyle name="40% - Énfasis2 3 2 2 3 2" xfId="2992" xr:uid="{00000000-0005-0000-0000-000024050000}"/>
    <cellStyle name="40% - Énfasis2 3 2 2 4" xfId="2110" xr:uid="{00000000-0005-0000-0000-000025050000}"/>
    <cellStyle name="40% - Énfasis2 3 2 3" xfId="507" xr:uid="{00000000-0005-0000-0000-000026050000}"/>
    <cellStyle name="40% - Énfasis2 3 2 3 2" xfId="1402" xr:uid="{00000000-0005-0000-0000-000027050000}"/>
    <cellStyle name="40% - Énfasis2 3 2 3 2 2" xfId="3169" xr:uid="{00000000-0005-0000-0000-000028050000}"/>
    <cellStyle name="40% - Énfasis2 3 2 3 3" xfId="2287" xr:uid="{00000000-0005-0000-0000-000029050000}"/>
    <cellStyle name="40% - Énfasis2 3 2 4" xfId="872" xr:uid="{00000000-0005-0000-0000-00002A050000}"/>
    <cellStyle name="40% - Énfasis2 3 2 4 2" xfId="1756" xr:uid="{00000000-0005-0000-0000-00002B050000}"/>
    <cellStyle name="40% - Énfasis2 3 2 4 2 2" xfId="3523" xr:uid="{00000000-0005-0000-0000-00002C050000}"/>
    <cellStyle name="40% - Énfasis2 3 2 4 3" xfId="2641" xr:uid="{00000000-0005-0000-0000-00002D050000}"/>
    <cellStyle name="40% - Énfasis2 3 2 5" xfId="1047" xr:uid="{00000000-0005-0000-0000-00002E050000}"/>
    <cellStyle name="40% - Énfasis2 3 2 5 2" xfId="2815" xr:uid="{00000000-0005-0000-0000-00002F050000}"/>
    <cellStyle name="40% - Énfasis2 3 2 6" xfId="1933" xr:uid="{00000000-0005-0000-0000-000030050000}"/>
    <cellStyle name="40% - Énfasis2 3 3" xfId="256" xr:uid="{00000000-0005-0000-0000-000031050000}"/>
    <cellStyle name="40% - Énfasis2 3 3 2" xfId="630" xr:uid="{00000000-0005-0000-0000-000032050000}"/>
    <cellStyle name="40% - Énfasis2 3 3 2 2" xfId="1524" xr:uid="{00000000-0005-0000-0000-000033050000}"/>
    <cellStyle name="40% - Énfasis2 3 3 2 2 2" xfId="3291" xr:uid="{00000000-0005-0000-0000-000034050000}"/>
    <cellStyle name="40% - Énfasis2 3 3 2 3" xfId="2409" xr:uid="{00000000-0005-0000-0000-000035050000}"/>
    <cellStyle name="40% - Énfasis2 3 3 3" xfId="1169" xr:uid="{00000000-0005-0000-0000-000036050000}"/>
    <cellStyle name="40% - Énfasis2 3 3 3 2" xfId="2937" xr:uid="{00000000-0005-0000-0000-000037050000}"/>
    <cellStyle name="40% - Énfasis2 3 3 4" xfId="2055" xr:uid="{00000000-0005-0000-0000-000038050000}"/>
    <cellStyle name="40% - Énfasis2 3 4" xfId="452" xr:uid="{00000000-0005-0000-0000-000039050000}"/>
    <cellStyle name="40% - Énfasis2 3 4 2" xfId="1347" xr:uid="{00000000-0005-0000-0000-00003A050000}"/>
    <cellStyle name="40% - Énfasis2 3 4 2 2" xfId="3114" xr:uid="{00000000-0005-0000-0000-00003B050000}"/>
    <cellStyle name="40% - Énfasis2 3 4 3" xfId="2232" xr:uid="{00000000-0005-0000-0000-00003C050000}"/>
    <cellStyle name="40% - Énfasis2 3 5" xfId="817" xr:uid="{00000000-0005-0000-0000-00003D050000}"/>
    <cellStyle name="40% - Énfasis2 3 5 2" xfId="1701" xr:uid="{00000000-0005-0000-0000-00003E050000}"/>
    <cellStyle name="40% - Énfasis2 3 5 2 2" xfId="3468" xr:uid="{00000000-0005-0000-0000-00003F050000}"/>
    <cellStyle name="40% - Énfasis2 3 5 3" xfId="2586" xr:uid="{00000000-0005-0000-0000-000040050000}"/>
    <cellStyle name="40% - Énfasis2 3 6" xfId="992" xr:uid="{00000000-0005-0000-0000-000041050000}"/>
    <cellStyle name="40% - Énfasis2 3 6 2" xfId="2760" xr:uid="{00000000-0005-0000-0000-000042050000}"/>
    <cellStyle name="40% - Énfasis2 3 7" xfId="1878" xr:uid="{00000000-0005-0000-0000-000043050000}"/>
    <cellStyle name="40% - Énfasis2 4" xfId="95" xr:uid="{00000000-0005-0000-0000-000044050000}"/>
    <cellStyle name="40% - Énfasis2 4 2" xfId="291" xr:uid="{00000000-0005-0000-0000-000045050000}"/>
    <cellStyle name="40% - Énfasis2 4 2 2" xfId="665" xr:uid="{00000000-0005-0000-0000-000046050000}"/>
    <cellStyle name="40% - Énfasis2 4 2 2 2" xfId="1559" xr:uid="{00000000-0005-0000-0000-000047050000}"/>
    <cellStyle name="40% - Énfasis2 4 2 2 2 2" xfId="3326" xr:uid="{00000000-0005-0000-0000-000048050000}"/>
    <cellStyle name="40% - Énfasis2 4 2 2 3" xfId="2444" xr:uid="{00000000-0005-0000-0000-000049050000}"/>
    <cellStyle name="40% - Énfasis2 4 2 3" xfId="1204" xr:uid="{00000000-0005-0000-0000-00004A050000}"/>
    <cellStyle name="40% - Énfasis2 4 2 3 2" xfId="2972" xr:uid="{00000000-0005-0000-0000-00004B050000}"/>
    <cellStyle name="40% - Énfasis2 4 2 4" xfId="2090" xr:uid="{00000000-0005-0000-0000-00004C050000}"/>
    <cellStyle name="40% - Énfasis2 4 3" xfId="487" xr:uid="{00000000-0005-0000-0000-00004D050000}"/>
    <cellStyle name="40% - Énfasis2 4 3 2" xfId="1382" xr:uid="{00000000-0005-0000-0000-00004E050000}"/>
    <cellStyle name="40% - Énfasis2 4 3 2 2" xfId="3149" xr:uid="{00000000-0005-0000-0000-00004F050000}"/>
    <cellStyle name="40% - Énfasis2 4 3 3" xfId="2267" xr:uid="{00000000-0005-0000-0000-000050050000}"/>
    <cellStyle name="40% - Énfasis2 4 4" xfId="852" xr:uid="{00000000-0005-0000-0000-000051050000}"/>
    <cellStyle name="40% - Énfasis2 4 4 2" xfId="1736" xr:uid="{00000000-0005-0000-0000-000052050000}"/>
    <cellStyle name="40% - Énfasis2 4 4 2 2" xfId="3503" xr:uid="{00000000-0005-0000-0000-000053050000}"/>
    <cellStyle name="40% - Énfasis2 4 4 3" xfId="2621" xr:uid="{00000000-0005-0000-0000-000054050000}"/>
    <cellStyle name="40% - Énfasis2 4 5" xfId="1027" xr:uid="{00000000-0005-0000-0000-000055050000}"/>
    <cellStyle name="40% - Énfasis2 4 5 2" xfId="2795" xr:uid="{00000000-0005-0000-0000-000056050000}"/>
    <cellStyle name="40% - Énfasis2 4 6" xfId="1913" xr:uid="{00000000-0005-0000-0000-000057050000}"/>
    <cellStyle name="40% - Énfasis2 5" xfId="163" xr:uid="{00000000-0005-0000-0000-000058050000}"/>
    <cellStyle name="40% - Énfasis2 5 2" xfId="351" xr:uid="{00000000-0005-0000-0000-000059050000}"/>
    <cellStyle name="40% - Énfasis2 5 2 2" xfId="724" xr:uid="{00000000-0005-0000-0000-00005A050000}"/>
    <cellStyle name="40% - Énfasis2 5 2 2 2" xfId="1618" xr:uid="{00000000-0005-0000-0000-00005B050000}"/>
    <cellStyle name="40% - Énfasis2 5 2 2 2 2" xfId="3385" xr:uid="{00000000-0005-0000-0000-00005C050000}"/>
    <cellStyle name="40% - Énfasis2 5 2 2 3" xfId="2503" xr:uid="{00000000-0005-0000-0000-00005D050000}"/>
    <cellStyle name="40% - Énfasis2 5 2 3" xfId="1263" xr:uid="{00000000-0005-0000-0000-00005E050000}"/>
    <cellStyle name="40% - Énfasis2 5 2 3 2" xfId="3031" xr:uid="{00000000-0005-0000-0000-00005F050000}"/>
    <cellStyle name="40% - Énfasis2 5 2 4" xfId="2149" xr:uid="{00000000-0005-0000-0000-000060050000}"/>
    <cellStyle name="40% - Énfasis2 5 3" xfId="546" xr:uid="{00000000-0005-0000-0000-000061050000}"/>
    <cellStyle name="40% - Énfasis2 5 3 2" xfId="1441" xr:uid="{00000000-0005-0000-0000-000062050000}"/>
    <cellStyle name="40% - Énfasis2 5 3 2 2" xfId="3208" xr:uid="{00000000-0005-0000-0000-000063050000}"/>
    <cellStyle name="40% - Énfasis2 5 3 3" xfId="2326" xr:uid="{00000000-0005-0000-0000-000064050000}"/>
    <cellStyle name="40% - Énfasis2 5 4" xfId="911" xr:uid="{00000000-0005-0000-0000-000065050000}"/>
    <cellStyle name="40% - Énfasis2 5 4 2" xfId="1795" xr:uid="{00000000-0005-0000-0000-000066050000}"/>
    <cellStyle name="40% - Énfasis2 5 4 2 2" xfId="3562" xr:uid="{00000000-0005-0000-0000-000067050000}"/>
    <cellStyle name="40% - Énfasis2 5 4 3" xfId="2680" xr:uid="{00000000-0005-0000-0000-000068050000}"/>
    <cellStyle name="40% - Énfasis2 5 5" xfId="1086" xr:uid="{00000000-0005-0000-0000-000069050000}"/>
    <cellStyle name="40% - Énfasis2 5 5 2" xfId="2854" xr:uid="{00000000-0005-0000-0000-00006A050000}"/>
    <cellStyle name="40% - Énfasis2 5 6" xfId="1972" xr:uid="{00000000-0005-0000-0000-00006B050000}"/>
    <cellStyle name="40% - Énfasis2 6" xfId="182" xr:uid="{00000000-0005-0000-0000-00006C050000}"/>
    <cellStyle name="40% - Énfasis2 6 2" xfId="370" xr:uid="{00000000-0005-0000-0000-00006D050000}"/>
    <cellStyle name="40% - Énfasis2 6 2 2" xfId="743" xr:uid="{00000000-0005-0000-0000-00006E050000}"/>
    <cellStyle name="40% - Énfasis2 6 2 2 2" xfId="1637" xr:uid="{00000000-0005-0000-0000-00006F050000}"/>
    <cellStyle name="40% - Énfasis2 6 2 2 2 2" xfId="3404" xr:uid="{00000000-0005-0000-0000-000070050000}"/>
    <cellStyle name="40% - Énfasis2 6 2 2 3" xfId="2522" xr:uid="{00000000-0005-0000-0000-000071050000}"/>
    <cellStyle name="40% - Énfasis2 6 2 3" xfId="1282" xr:uid="{00000000-0005-0000-0000-000072050000}"/>
    <cellStyle name="40% - Énfasis2 6 2 3 2" xfId="3050" xr:uid="{00000000-0005-0000-0000-000073050000}"/>
    <cellStyle name="40% - Énfasis2 6 2 4" xfId="2168" xr:uid="{00000000-0005-0000-0000-000074050000}"/>
    <cellStyle name="40% - Énfasis2 6 3" xfId="565" xr:uid="{00000000-0005-0000-0000-000075050000}"/>
    <cellStyle name="40% - Énfasis2 6 3 2" xfId="1460" xr:uid="{00000000-0005-0000-0000-000076050000}"/>
    <cellStyle name="40% - Énfasis2 6 3 2 2" xfId="3227" xr:uid="{00000000-0005-0000-0000-000077050000}"/>
    <cellStyle name="40% - Énfasis2 6 3 3" xfId="2345" xr:uid="{00000000-0005-0000-0000-000078050000}"/>
    <cellStyle name="40% - Énfasis2 6 4" xfId="930" xr:uid="{00000000-0005-0000-0000-000079050000}"/>
    <cellStyle name="40% - Énfasis2 6 4 2" xfId="1814" xr:uid="{00000000-0005-0000-0000-00007A050000}"/>
    <cellStyle name="40% - Énfasis2 6 4 2 2" xfId="3581" xr:uid="{00000000-0005-0000-0000-00007B050000}"/>
    <cellStyle name="40% - Énfasis2 6 4 3" xfId="2699" xr:uid="{00000000-0005-0000-0000-00007C050000}"/>
    <cellStyle name="40% - Énfasis2 6 5" xfId="1105" xr:uid="{00000000-0005-0000-0000-00007D050000}"/>
    <cellStyle name="40% - Énfasis2 6 5 2" xfId="2873" xr:uid="{00000000-0005-0000-0000-00007E050000}"/>
    <cellStyle name="40% - Énfasis2 6 6" xfId="1991" xr:uid="{00000000-0005-0000-0000-00007F050000}"/>
    <cellStyle name="40% - Énfasis2 7" xfId="212" xr:uid="{00000000-0005-0000-0000-000080050000}"/>
    <cellStyle name="40% - Énfasis2 7 2" xfId="398" xr:uid="{00000000-0005-0000-0000-000081050000}"/>
    <cellStyle name="40% - Énfasis2 7 2 2" xfId="765" xr:uid="{00000000-0005-0000-0000-000082050000}"/>
    <cellStyle name="40% - Énfasis2 7 2 2 2" xfId="1659" xr:uid="{00000000-0005-0000-0000-000083050000}"/>
    <cellStyle name="40% - Énfasis2 7 2 2 2 2" xfId="3426" xr:uid="{00000000-0005-0000-0000-000084050000}"/>
    <cellStyle name="40% - Énfasis2 7 2 2 3" xfId="2544" xr:uid="{00000000-0005-0000-0000-000085050000}"/>
    <cellStyle name="40% - Énfasis2 7 2 3" xfId="1304" xr:uid="{00000000-0005-0000-0000-000086050000}"/>
    <cellStyle name="40% - Énfasis2 7 2 3 2" xfId="3072" xr:uid="{00000000-0005-0000-0000-000087050000}"/>
    <cellStyle name="40% - Énfasis2 7 2 4" xfId="2190" xr:uid="{00000000-0005-0000-0000-000088050000}"/>
    <cellStyle name="40% - Énfasis2 7 3" xfId="587" xr:uid="{00000000-0005-0000-0000-000089050000}"/>
    <cellStyle name="40% - Énfasis2 7 3 2" xfId="1482" xr:uid="{00000000-0005-0000-0000-00008A050000}"/>
    <cellStyle name="40% - Énfasis2 7 3 2 2" xfId="3249" xr:uid="{00000000-0005-0000-0000-00008B050000}"/>
    <cellStyle name="40% - Énfasis2 7 3 3" xfId="2367" xr:uid="{00000000-0005-0000-0000-00008C050000}"/>
    <cellStyle name="40% - Énfasis2 7 4" xfId="952" xr:uid="{00000000-0005-0000-0000-00008D050000}"/>
    <cellStyle name="40% - Énfasis2 7 4 2" xfId="1836" xr:uid="{00000000-0005-0000-0000-00008E050000}"/>
    <cellStyle name="40% - Énfasis2 7 4 2 2" xfId="3603" xr:uid="{00000000-0005-0000-0000-00008F050000}"/>
    <cellStyle name="40% - Énfasis2 7 4 3" xfId="2721" xr:uid="{00000000-0005-0000-0000-000090050000}"/>
    <cellStyle name="40% - Énfasis2 7 5" xfId="1127" xr:uid="{00000000-0005-0000-0000-000091050000}"/>
    <cellStyle name="40% - Énfasis2 7 5 2" xfId="2895" xr:uid="{00000000-0005-0000-0000-000092050000}"/>
    <cellStyle name="40% - Énfasis2 7 6" xfId="2013" xr:uid="{00000000-0005-0000-0000-000093050000}"/>
    <cellStyle name="40% - Énfasis2 8" xfId="236" xr:uid="{00000000-0005-0000-0000-000094050000}"/>
    <cellStyle name="40% - Énfasis2 8 2" xfId="610" xr:uid="{00000000-0005-0000-0000-000095050000}"/>
    <cellStyle name="40% - Énfasis2 8 2 2" xfId="1504" xr:uid="{00000000-0005-0000-0000-000096050000}"/>
    <cellStyle name="40% - Énfasis2 8 2 2 2" xfId="3271" xr:uid="{00000000-0005-0000-0000-000097050000}"/>
    <cellStyle name="40% - Énfasis2 8 2 3" xfId="2389" xr:uid="{00000000-0005-0000-0000-000098050000}"/>
    <cellStyle name="40% - Énfasis2 8 3" xfId="1149" xr:uid="{00000000-0005-0000-0000-000099050000}"/>
    <cellStyle name="40% - Énfasis2 8 3 2" xfId="2917" xr:uid="{00000000-0005-0000-0000-00009A050000}"/>
    <cellStyle name="40% - Énfasis2 8 4" xfId="2035" xr:uid="{00000000-0005-0000-0000-00009B050000}"/>
    <cellStyle name="40% - Énfasis2 9" xfId="432" xr:uid="{00000000-0005-0000-0000-00009C050000}"/>
    <cellStyle name="40% - Énfasis2 9 2" xfId="1327" xr:uid="{00000000-0005-0000-0000-00009D050000}"/>
    <cellStyle name="40% - Énfasis2 9 2 2" xfId="3094" xr:uid="{00000000-0005-0000-0000-00009E050000}"/>
    <cellStyle name="40% - Énfasis2 9 3" xfId="2212" xr:uid="{00000000-0005-0000-0000-00009F050000}"/>
    <cellStyle name="40% - Énfasis3" xfId="29" builtinId="39" customBuiltin="1"/>
    <cellStyle name="40% - Énfasis3 10" xfId="799" xr:uid="{00000000-0005-0000-0000-0000A1050000}"/>
    <cellStyle name="40% - Énfasis3 10 2" xfId="1683" xr:uid="{00000000-0005-0000-0000-0000A2050000}"/>
    <cellStyle name="40% - Énfasis3 10 2 2" xfId="3450" xr:uid="{00000000-0005-0000-0000-0000A3050000}"/>
    <cellStyle name="40% - Énfasis3 10 3" xfId="2568" xr:uid="{00000000-0005-0000-0000-0000A4050000}"/>
    <cellStyle name="40% - Énfasis3 11" xfId="974" xr:uid="{00000000-0005-0000-0000-0000A5050000}"/>
    <cellStyle name="40% - Énfasis3 11 2" xfId="2742" xr:uid="{00000000-0005-0000-0000-0000A6050000}"/>
    <cellStyle name="40% - Énfasis3 12" xfId="1860" xr:uid="{00000000-0005-0000-0000-0000A7050000}"/>
    <cellStyle name="40% - Énfasis3 2" xfId="83" xr:uid="{00000000-0005-0000-0000-0000A8050000}"/>
    <cellStyle name="40% - Énfasis3 2 2" xfId="138" xr:uid="{00000000-0005-0000-0000-0000A9050000}"/>
    <cellStyle name="40% - Énfasis3 2 2 2" xfId="334" xr:uid="{00000000-0005-0000-0000-0000AA050000}"/>
    <cellStyle name="40% - Énfasis3 2 2 2 2" xfId="708" xr:uid="{00000000-0005-0000-0000-0000AB050000}"/>
    <cellStyle name="40% - Énfasis3 2 2 2 2 2" xfId="1602" xr:uid="{00000000-0005-0000-0000-0000AC050000}"/>
    <cellStyle name="40% - Énfasis3 2 2 2 2 2 2" xfId="3369" xr:uid="{00000000-0005-0000-0000-0000AD050000}"/>
    <cellStyle name="40% - Énfasis3 2 2 2 2 3" xfId="2487" xr:uid="{00000000-0005-0000-0000-0000AE050000}"/>
    <cellStyle name="40% - Énfasis3 2 2 2 3" xfId="1247" xr:uid="{00000000-0005-0000-0000-0000AF050000}"/>
    <cellStyle name="40% - Énfasis3 2 2 2 3 2" xfId="3015" xr:uid="{00000000-0005-0000-0000-0000B0050000}"/>
    <cellStyle name="40% - Énfasis3 2 2 2 4" xfId="2133" xr:uid="{00000000-0005-0000-0000-0000B1050000}"/>
    <cellStyle name="40% - Énfasis3 2 2 3" xfId="530" xr:uid="{00000000-0005-0000-0000-0000B2050000}"/>
    <cellStyle name="40% - Énfasis3 2 2 3 2" xfId="1425" xr:uid="{00000000-0005-0000-0000-0000B3050000}"/>
    <cellStyle name="40% - Énfasis3 2 2 3 2 2" xfId="3192" xr:uid="{00000000-0005-0000-0000-0000B4050000}"/>
    <cellStyle name="40% - Énfasis3 2 2 3 3" xfId="2310" xr:uid="{00000000-0005-0000-0000-0000B5050000}"/>
    <cellStyle name="40% - Énfasis3 2 2 4" xfId="895" xr:uid="{00000000-0005-0000-0000-0000B6050000}"/>
    <cellStyle name="40% - Énfasis3 2 2 4 2" xfId="1779" xr:uid="{00000000-0005-0000-0000-0000B7050000}"/>
    <cellStyle name="40% - Énfasis3 2 2 4 2 2" xfId="3546" xr:uid="{00000000-0005-0000-0000-0000B8050000}"/>
    <cellStyle name="40% - Énfasis3 2 2 4 3" xfId="2664" xr:uid="{00000000-0005-0000-0000-0000B9050000}"/>
    <cellStyle name="40% - Énfasis3 2 2 5" xfId="1070" xr:uid="{00000000-0005-0000-0000-0000BA050000}"/>
    <cellStyle name="40% - Énfasis3 2 2 5 2" xfId="2838" xr:uid="{00000000-0005-0000-0000-0000BB050000}"/>
    <cellStyle name="40% - Énfasis3 2 2 6" xfId="1956" xr:uid="{00000000-0005-0000-0000-0000BC050000}"/>
    <cellStyle name="40% - Énfasis3 2 3" xfId="279" xr:uid="{00000000-0005-0000-0000-0000BD050000}"/>
    <cellStyle name="40% - Énfasis3 2 3 2" xfId="653" xr:uid="{00000000-0005-0000-0000-0000BE050000}"/>
    <cellStyle name="40% - Énfasis3 2 3 2 2" xfId="1547" xr:uid="{00000000-0005-0000-0000-0000BF050000}"/>
    <cellStyle name="40% - Énfasis3 2 3 2 2 2" xfId="3314" xr:uid="{00000000-0005-0000-0000-0000C0050000}"/>
    <cellStyle name="40% - Énfasis3 2 3 2 3" xfId="2432" xr:uid="{00000000-0005-0000-0000-0000C1050000}"/>
    <cellStyle name="40% - Énfasis3 2 3 3" xfId="1192" xr:uid="{00000000-0005-0000-0000-0000C2050000}"/>
    <cellStyle name="40% - Énfasis3 2 3 3 2" xfId="2960" xr:uid="{00000000-0005-0000-0000-0000C3050000}"/>
    <cellStyle name="40% - Énfasis3 2 3 4" xfId="2078" xr:uid="{00000000-0005-0000-0000-0000C4050000}"/>
    <cellStyle name="40% - Énfasis3 2 4" xfId="475" xr:uid="{00000000-0005-0000-0000-0000C5050000}"/>
    <cellStyle name="40% - Énfasis3 2 4 2" xfId="1370" xr:uid="{00000000-0005-0000-0000-0000C6050000}"/>
    <cellStyle name="40% - Énfasis3 2 4 2 2" xfId="3137" xr:uid="{00000000-0005-0000-0000-0000C7050000}"/>
    <cellStyle name="40% - Énfasis3 2 4 3" xfId="2255" xr:uid="{00000000-0005-0000-0000-0000C8050000}"/>
    <cellStyle name="40% - Énfasis3 2 5" xfId="840" xr:uid="{00000000-0005-0000-0000-0000C9050000}"/>
    <cellStyle name="40% - Énfasis3 2 5 2" xfId="1724" xr:uid="{00000000-0005-0000-0000-0000CA050000}"/>
    <cellStyle name="40% - Énfasis3 2 5 2 2" xfId="3491" xr:uid="{00000000-0005-0000-0000-0000CB050000}"/>
    <cellStyle name="40% - Énfasis3 2 5 3" xfId="2609" xr:uid="{00000000-0005-0000-0000-0000CC050000}"/>
    <cellStyle name="40% - Énfasis3 2 6" xfId="1015" xr:uid="{00000000-0005-0000-0000-0000CD050000}"/>
    <cellStyle name="40% - Énfasis3 2 6 2" xfId="2783" xr:uid="{00000000-0005-0000-0000-0000CE050000}"/>
    <cellStyle name="40% - Énfasis3 2 7" xfId="1901" xr:uid="{00000000-0005-0000-0000-0000CF050000}"/>
    <cellStyle name="40% - Énfasis3 3" xfId="61" xr:uid="{00000000-0005-0000-0000-0000D0050000}"/>
    <cellStyle name="40% - Énfasis3 3 2" xfId="117" xr:uid="{00000000-0005-0000-0000-0000D1050000}"/>
    <cellStyle name="40% - Énfasis3 3 2 2" xfId="313" xr:uid="{00000000-0005-0000-0000-0000D2050000}"/>
    <cellStyle name="40% - Énfasis3 3 2 2 2" xfId="687" xr:uid="{00000000-0005-0000-0000-0000D3050000}"/>
    <cellStyle name="40% - Énfasis3 3 2 2 2 2" xfId="1581" xr:uid="{00000000-0005-0000-0000-0000D4050000}"/>
    <cellStyle name="40% - Énfasis3 3 2 2 2 2 2" xfId="3348" xr:uid="{00000000-0005-0000-0000-0000D5050000}"/>
    <cellStyle name="40% - Énfasis3 3 2 2 2 3" xfId="2466" xr:uid="{00000000-0005-0000-0000-0000D6050000}"/>
    <cellStyle name="40% - Énfasis3 3 2 2 3" xfId="1226" xr:uid="{00000000-0005-0000-0000-0000D7050000}"/>
    <cellStyle name="40% - Énfasis3 3 2 2 3 2" xfId="2994" xr:uid="{00000000-0005-0000-0000-0000D8050000}"/>
    <cellStyle name="40% - Énfasis3 3 2 2 4" xfId="2112" xr:uid="{00000000-0005-0000-0000-0000D9050000}"/>
    <cellStyle name="40% - Énfasis3 3 2 3" xfId="509" xr:uid="{00000000-0005-0000-0000-0000DA050000}"/>
    <cellStyle name="40% - Énfasis3 3 2 3 2" xfId="1404" xr:uid="{00000000-0005-0000-0000-0000DB050000}"/>
    <cellStyle name="40% - Énfasis3 3 2 3 2 2" xfId="3171" xr:uid="{00000000-0005-0000-0000-0000DC050000}"/>
    <cellStyle name="40% - Énfasis3 3 2 3 3" xfId="2289" xr:uid="{00000000-0005-0000-0000-0000DD050000}"/>
    <cellStyle name="40% - Énfasis3 3 2 4" xfId="874" xr:uid="{00000000-0005-0000-0000-0000DE050000}"/>
    <cellStyle name="40% - Énfasis3 3 2 4 2" xfId="1758" xr:uid="{00000000-0005-0000-0000-0000DF050000}"/>
    <cellStyle name="40% - Énfasis3 3 2 4 2 2" xfId="3525" xr:uid="{00000000-0005-0000-0000-0000E0050000}"/>
    <cellStyle name="40% - Énfasis3 3 2 4 3" xfId="2643" xr:uid="{00000000-0005-0000-0000-0000E1050000}"/>
    <cellStyle name="40% - Énfasis3 3 2 5" xfId="1049" xr:uid="{00000000-0005-0000-0000-0000E2050000}"/>
    <cellStyle name="40% - Énfasis3 3 2 5 2" xfId="2817" xr:uid="{00000000-0005-0000-0000-0000E3050000}"/>
    <cellStyle name="40% - Énfasis3 3 2 6" xfId="1935" xr:uid="{00000000-0005-0000-0000-0000E4050000}"/>
    <cellStyle name="40% - Énfasis3 3 3" xfId="258" xr:uid="{00000000-0005-0000-0000-0000E5050000}"/>
    <cellStyle name="40% - Énfasis3 3 3 2" xfId="632" xr:uid="{00000000-0005-0000-0000-0000E6050000}"/>
    <cellStyle name="40% - Énfasis3 3 3 2 2" xfId="1526" xr:uid="{00000000-0005-0000-0000-0000E7050000}"/>
    <cellStyle name="40% - Énfasis3 3 3 2 2 2" xfId="3293" xr:uid="{00000000-0005-0000-0000-0000E8050000}"/>
    <cellStyle name="40% - Énfasis3 3 3 2 3" xfId="2411" xr:uid="{00000000-0005-0000-0000-0000E9050000}"/>
    <cellStyle name="40% - Énfasis3 3 3 3" xfId="1171" xr:uid="{00000000-0005-0000-0000-0000EA050000}"/>
    <cellStyle name="40% - Énfasis3 3 3 3 2" xfId="2939" xr:uid="{00000000-0005-0000-0000-0000EB050000}"/>
    <cellStyle name="40% - Énfasis3 3 3 4" xfId="2057" xr:uid="{00000000-0005-0000-0000-0000EC050000}"/>
    <cellStyle name="40% - Énfasis3 3 4" xfId="454" xr:uid="{00000000-0005-0000-0000-0000ED050000}"/>
    <cellStyle name="40% - Énfasis3 3 4 2" xfId="1349" xr:uid="{00000000-0005-0000-0000-0000EE050000}"/>
    <cellStyle name="40% - Énfasis3 3 4 2 2" xfId="3116" xr:uid="{00000000-0005-0000-0000-0000EF050000}"/>
    <cellStyle name="40% - Énfasis3 3 4 3" xfId="2234" xr:uid="{00000000-0005-0000-0000-0000F0050000}"/>
    <cellStyle name="40% - Énfasis3 3 5" xfId="819" xr:uid="{00000000-0005-0000-0000-0000F1050000}"/>
    <cellStyle name="40% - Énfasis3 3 5 2" xfId="1703" xr:uid="{00000000-0005-0000-0000-0000F2050000}"/>
    <cellStyle name="40% - Énfasis3 3 5 2 2" xfId="3470" xr:uid="{00000000-0005-0000-0000-0000F3050000}"/>
    <cellStyle name="40% - Énfasis3 3 5 3" xfId="2588" xr:uid="{00000000-0005-0000-0000-0000F4050000}"/>
    <cellStyle name="40% - Énfasis3 3 6" xfId="994" xr:uid="{00000000-0005-0000-0000-0000F5050000}"/>
    <cellStyle name="40% - Énfasis3 3 6 2" xfId="2762" xr:uid="{00000000-0005-0000-0000-0000F6050000}"/>
    <cellStyle name="40% - Énfasis3 3 7" xfId="1880" xr:uid="{00000000-0005-0000-0000-0000F7050000}"/>
    <cellStyle name="40% - Énfasis3 4" xfId="97" xr:uid="{00000000-0005-0000-0000-0000F8050000}"/>
    <cellStyle name="40% - Énfasis3 4 2" xfId="293" xr:uid="{00000000-0005-0000-0000-0000F9050000}"/>
    <cellStyle name="40% - Énfasis3 4 2 2" xfId="667" xr:uid="{00000000-0005-0000-0000-0000FA050000}"/>
    <cellStyle name="40% - Énfasis3 4 2 2 2" xfId="1561" xr:uid="{00000000-0005-0000-0000-0000FB050000}"/>
    <cellStyle name="40% - Énfasis3 4 2 2 2 2" xfId="3328" xr:uid="{00000000-0005-0000-0000-0000FC050000}"/>
    <cellStyle name="40% - Énfasis3 4 2 2 3" xfId="2446" xr:uid="{00000000-0005-0000-0000-0000FD050000}"/>
    <cellStyle name="40% - Énfasis3 4 2 3" xfId="1206" xr:uid="{00000000-0005-0000-0000-0000FE050000}"/>
    <cellStyle name="40% - Énfasis3 4 2 3 2" xfId="2974" xr:uid="{00000000-0005-0000-0000-0000FF050000}"/>
    <cellStyle name="40% - Énfasis3 4 2 4" xfId="2092" xr:uid="{00000000-0005-0000-0000-000000060000}"/>
    <cellStyle name="40% - Énfasis3 4 3" xfId="489" xr:uid="{00000000-0005-0000-0000-000001060000}"/>
    <cellStyle name="40% - Énfasis3 4 3 2" xfId="1384" xr:uid="{00000000-0005-0000-0000-000002060000}"/>
    <cellStyle name="40% - Énfasis3 4 3 2 2" xfId="3151" xr:uid="{00000000-0005-0000-0000-000003060000}"/>
    <cellStyle name="40% - Énfasis3 4 3 3" xfId="2269" xr:uid="{00000000-0005-0000-0000-000004060000}"/>
    <cellStyle name="40% - Énfasis3 4 4" xfId="854" xr:uid="{00000000-0005-0000-0000-000005060000}"/>
    <cellStyle name="40% - Énfasis3 4 4 2" xfId="1738" xr:uid="{00000000-0005-0000-0000-000006060000}"/>
    <cellStyle name="40% - Énfasis3 4 4 2 2" xfId="3505" xr:uid="{00000000-0005-0000-0000-000007060000}"/>
    <cellStyle name="40% - Énfasis3 4 4 3" xfId="2623" xr:uid="{00000000-0005-0000-0000-000008060000}"/>
    <cellStyle name="40% - Énfasis3 4 5" xfId="1029" xr:uid="{00000000-0005-0000-0000-000009060000}"/>
    <cellStyle name="40% - Énfasis3 4 5 2" xfId="2797" xr:uid="{00000000-0005-0000-0000-00000A060000}"/>
    <cellStyle name="40% - Énfasis3 4 6" xfId="1915" xr:uid="{00000000-0005-0000-0000-00000B060000}"/>
    <cellStyle name="40% - Énfasis3 5" xfId="166" xr:uid="{00000000-0005-0000-0000-00000C060000}"/>
    <cellStyle name="40% - Énfasis3 5 2" xfId="354" xr:uid="{00000000-0005-0000-0000-00000D060000}"/>
    <cellStyle name="40% - Énfasis3 5 2 2" xfId="727" xr:uid="{00000000-0005-0000-0000-00000E060000}"/>
    <cellStyle name="40% - Énfasis3 5 2 2 2" xfId="1621" xr:uid="{00000000-0005-0000-0000-00000F060000}"/>
    <cellStyle name="40% - Énfasis3 5 2 2 2 2" xfId="3388" xr:uid="{00000000-0005-0000-0000-000010060000}"/>
    <cellStyle name="40% - Énfasis3 5 2 2 3" xfId="2506" xr:uid="{00000000-0005-0000-0000-000011060000}"/>
    <cellStyle name="40% - Énfasis3 5 2 3" xfId="1266" xr:uid="{00000000-0005-0000-0000-000012060000}"/>
    <cellStyle name="40% - Énfasis3 5 2 3 2" xfId="3034" xr:uid="{00000000-0005-0000-0000-000013060000}"/>
    <cellStyle name="40% - Énfasis3 5 2 4" xfId="2152" xr:uid="{00000000-0005-0000-0000-000014060000}"/>
    <cellStyle name="40% - Énfasis3 5 3" xfId="549" xr:uid="{00000000-0005-0000-0000-000015060000}"/>
    <cellStyle name="40% - Énfasis3 5 3 2" xfId="1444" xr:uid="{00000000-0005-0000-0000-000016060000}"/>
    <cellStyle name="40% - Énfasis3 5 3 2 2" xfId="3211" xr:uid="{00000000-0005-0000-0000-000017060000}"/>
    <cellStyle name="40% - Énfasis3 5 3 3" xfId="2329" xr:uid="{00000000-0005-0000-0000-000018060000}"/>
    <cellStyle name="40% - Énfasis3 5 4" xfId="914" xr:uid="{00000000-0005-0000-0000-000019060000}"/>
    <cellStyle name="40% - Énfasis3 5 4 2" xfId="1798" xr:uid="{00000000-0005-0000-0000-00001A060000}"/>
    <cellStyle name="40% - Énfasis3 5 4 2 2" xfId="3565" xr:uid="{00000000-0005-0000-0000-00001B060000}"/>
    <cellStyle name="40% - Énfasis3 5 4 3" xfId="2683" xr:uid="{00000000-0005-0000-0000-00001C060000}"/>
    <cellStyle name="40% - Énfasis3 5 5" xfId="1089" xr:uid="{00000000-0005-0000-0000-00001D060000}"/>
    <cellStyle name="40% - Énfasis3 5 5 2" xfId="2857" xr:uid="{00000000-0005-0000-0000-00001E060000}"/>
    <cellStyle name="40% - Énfasis3 5 6" xfId="1975" xr:uid="{00000000-0005-0000-0000-00001F060000}"/>
    <cellStyle name="40% - Énfasis3 6" xfId="185" xr:uid="{00000000-0005-0000-0000-000020060000}"/>
    <cellStyle name="40% - Énfasis3 6 2" xfId="373" xr:uid="{00000000-0005-0000-0000-000021060000}"/>
    <cellStyle name="40% - Énfasis3 6 2 2" xfId="746" xr:uid="{00000000-0005-0000-0000-000022060000}"/>
    <cellStyle name="40% - Énfasis3 6 2 2 2" xfId="1640" xr:uid="{00000000-0005-0000-0000-000023060000}"/>
    <cellStyle name="40% - Énfasis3 6 2 2 2 2" xfId="3407" xr:uid="{00000000-0005-0000-0000-000024060000}"/>
    <cellStyle name="40% - Énfasis3 6 2 2 3" xfId="2525" xr:uid="{00000000-0005-0000-0000-000025060000}"/>
    <cellStyle name="40% - Énfasis3 6 2 3" xfId="1285" xr:uid="{00000000-0005-0000-0000-000026060000}"/>
    <cellStyle name="40% - Énfasis3 6 2 3 2" xfId="3053" xr:uid="{00000000-0005-0000-0000-000027060000}"/>
    <cellStyle name="40% - Énfasis3 6 2 4" xfId="2171" xr:uid="{00000000-0005-0000-0000-000028060000}"/>
    <cellStyle name="40% - Énfasis3 6 3" xfId="568" xr:uid="{00000000-0005-0000-0000-000029060000}"/>
    <cellStyle name="40% - Énfasis3 6 3 2" xfId="1463" xr:uid="{00000000-0005-0000-0000-00002A060000}"/>
    <cellStyle name="40% - Énfasis3 6 3 2 2" xfId="3230" xr:uid="{00000000-0005-0000-0000-00002B060000}"/>
    <cellStyle name="40% - Énfasis3 6 3 3" xfId="2348" xr:uid="{00000000-0005-0000-0000-00002C060000}"/>
    <cellStyle name="40% - Énfasis3 6 4" xfId="933" xr:uid="{00000000-0005-0000-0000-00002D060000}"/>
    <cellStyle name="40% - Énfasis3 6 4 2" xfId="1817" xr:uid="{00000000-0005-0000-0000-00002E060000}"/>
    <cellStyle name="40% - Énfasis3 6 4 2 2" xfId="3584" xr:uid="{00000000-0005-0000-0000-00002F060000}"/>
    <cellStyle name="40% - Énfasis3 6 4 3" xfId="2702" xr:uid="{00000000-0005-0000-0000-000030060000}"/>
    <cellStyle name="40% - Énfasis3 6 5" xfId="1108" xr:uid="{00000000-0005-0000-0000-000031060000}"/>
    <cellStyle name="40% - Énfasis3 6 5 2" xfId="2876" xr:uid="{00000000-0005-0000-0000-000032060000}"/>
    <cellStyle name="40% - Énfasis3 6 6" xfId="1994" xr:uid="{00000000-0005-0000-0000-000033060000}"/>
    <cellStyle name="40% - Énfasis3 7" xfId="215" xr:uid="{00000000-0005-0000-0000-000034060000}"/>
    <cellStyle name="40% - Énfasis3 7 2" xfId="401" xr:uid="{00000000-0005-0000-0000-000035060000}"/>
    <cellStyle name="40% - Énfasis3 7 2 2" xfId="768" xr:uid="{00000000-0005-0000-0000-000036060000}"/>
    <cellStyle name="40% - Énfasis3 7 2 2 2" xfId="1662" xr:uid="{00000000-0005-0000-0000-000037060000}"/>
    <cellStyle name="40% - Énfasis3 7 2 2 2 2" xfId="3429" xr:uid="{00000000-0005-0000-0000-000038060000}"/>
    <cellStyle name="40% - Énfasis3 7 2 2 3" xfId="2547" xr:uid="{00000000-0005-0000-0000-000039060000}"/>
    <cellStyle name="40% - Énfasis3 7 2 3" xfId="1307" xr:uid="{00000000-0005-0000-0000-00003A060000}"/>
    <cellStyle name="40% - Énfasis3 7 2 3 2" xfId="3075" xr:uid="{00000000-0005-0000-0000-00003B060000}"/>
    <cellStyle name="40% - Énfasis3 7 2 4" xfId="2193" xr:uid="{00000000-0005-0000-0000-00003C060000}"/>
    <cellStyle name="40% - Énfasis3 7 3" xfId="590" xr:uid="{00000000-0005-0000-0000-00003D060000}"/>
    <cellStyle name="40% - Énfasis3 7 3 2" xfId="1485" xr:uid="{00000000-0005-0000-0000-00003E060000}"/>
    <cellStyle name="40% - Énfasis3 7 3 2 2" xfId="3252" xr:uid="{00000000-0005-0000-0000-00003F060000}"/>
    <cellStyle name="40% - Énfasis3 7 3 3" xfId="2370" xr:uid="{00000000-0005-0000-0000-000040060000}"/>
    <cellStyle name="40% - Énfasis3 7 4" xfId="955" xr:uid="{00000000-0005-0000-0000-000041060000}"/>
    <cellStyle name="40% - Énfasis3 7 4 2" xfId="1839" xr:uid="{00000000-0005-0000-0000-000042060000}"/>
    <cellStyle name="40% - Énfasis3 7 4 2 2" xfId="3606" xr:uid="{00000000-0005-0000-0000-000043060000}"/>
    <cellStyle name="40% - Énfasis3 7 4 3" xfId="2724" xr:uid="{00000000-0005-0000-0000-000044060000}"/>
    <cellStyle name="40% - Énfasis3 7 5" xfId="1130" xr:uid="{00000000-0005-0000-0000-000045060000}"/>
    <cellStyle name="40% - Énfasis3 7 5 2" xfId="2898" xr:uid="{00000000-0005-0000-0000-000046060000}"/>
    <cellStyle name="40% - Énfasis3 7 6" xfId="2016" xr:uid="{00000000-0005-0000-0000-000047060000}"/>
    <cellStyle name="40% - Énfasis3 8" xfId="238" xr:uid="{00000000-0005-0000-0000-000048060000}"/>
    <cellStyle name="40% - Énfasis3 8 2" xfId="612" xr:uid="{00000000-0005-0000-0000-000049060000}"/>
    <cellStyle name="40% - Énfasis3 8 2 2" xfId="1506" xr:uid="{00000000-0005-0000-0000-00004A060000}"/>
    <cellStyle name="40% - Énfasis3 8 2 2 2" xfId="3273" xr:uid="{00000000-0005-0000-0000-00004B060000}"/>
    <cellStyle name="40% - Énfasis3 8 2 3" xfId="2391" xr:uid="{00000000-0005-0000-0000-00004C060000}"/>
    <cellStyle name="40% - Énfasis3 8 3" xfId="1151" xr:uid="{00000000-0005-0000-0000-00004D060000}"/>
    <cellStyle name="40% - Énfasis3 8 3 2" xfId="2919" xr:uid="{00000000-0005-0000-0000-00004E060000}"/>
    <cellStyle name="40% - Énfasis3 8 4" xfId="2037" xr:uid="{00000000-0005-0000-0000-00004F060000}"/>
    <cellStyle name="40% - Énfasis3 9" xfId="434" xr:uid="{00000000-0005-0000-0000-000050060000}"/>
    <cellStyle name="40% - Énfasis3 9 2" xfId="1329" xr:uid="{00000000-0005-0000-0000-000051060000}"/>
    <cellStyle name="40% - Énfasis3 9 2 2" xfId="3096" xr:uid="{00000000-0005-0000-0000-000052060000}"/>
    <cellStyle name="40% - Énfasis3 9 3" xfId="2214" xr:uid="{00000000-0005-0000-0000-000053060000}"/>
    <cellStyle name="40% - Énfasis4" xfId="33" builtinId="43" customBuiltin="1"/>
    <cellStyle name="40% - Énfasis4 10" xfId="801" xr:uid="{00000000-0005-0000-0000-000055060000}"/>
    <cellStyle name="40% - Énfasis4 10 2" xfId="1685" xr:uid="{00000000-0005-0000-0000-000056060000}"/>
    <cellStyle name="40% - Énfasis4 10 2 2" xfId="3452" xr:uid="{00000000-0005-0000-0000-000057060000}"/>
    <cellStyle name="40% - Énfasis4 10 3" xfId="2570" xr:uid="{00000000-0005-0000-0000-000058060000}"/>
    <cellStyle name="40% - Énfasis4 11" xfId="976" xr:uid="{00000000-0005-0000-0000-000059060000}"/>
    <cellStyle name="40% - Énfasis4 11 2" xfId="2744" xr:uid="{00000000-0005-0000-0000-00005A060000}"/>
    <cellStyle name="40% - Énfasis4 12" xfId="1862" xr:uid="{00000000-0005-0000-0000-00005B060000}"/>
    <cellStyle name="40% - Énfasis4 2" xfId="85" xr:uid="{00000000-0005-0000-0000-00005C060000}"/>
    <cellStyle name="40% - Énfasis4 2 2" xfId="140" xr:uid="{00000000-0005-0000-0000-00005D060000}"/>
    <cellStyle name="40% - Énfasis4 2 2 2" xfId="336" xr:uid="{00000000-0005-0000-0000-00005E060000}"/>
    <cellStyle name="40% - Énfasis4 2 2 2 2" xfId="710" xr:uid="{00000000-0005-0000-0000-00005F060000}"/>
    <cellStyle name="40% - Énfasis4 2 2 2 2 2" xfId="1604" xr:uid="{00000000-0005-0000-0000-000060060000}"/>
    <cellStyle name="40% - Énfasis4 2 2 2 2 2 2" xfId="3371" xr:uid="{00000000-0005-0000-0000-000061060000}"/>
    <cellStyle name="40% - Énfasis4 2 2 2 2 3" xfId="2489" xr:uid="{00000000-0005-0000-0000-000062060000}"/>
    <cellStyle name="40% - Énfasis4 2 2 2 3" xfId="1249" xr:uid="{00000000-0005-0000-0000-000063060000}"/>
    <cellStyle name="40% - Énfasis4 2 2 2 3 2" xfId="3017" xr:uid="{00000000-0005-0000-0000-000064060000}"/>
    <cellStyle name="40% - Énfasis4 2 2 2 4" xfId="2135" xr:uid="{00000000-0005-0000-0000-000065060000}"/>
    <cellStyle name="40% - Énfasis4 2 2 3" xfId="532" xr:uid="{00000000-0005-0000-0000-000066060000}"/>
    <cellStyle name="40% - Énfasis4 2 2 3 2" xfId="1427" xr:uid="{00000000-0005-0000-0000-000067060000}"/>
    <cellStyle name="40% - Énfasis4 2 2 3 2 2" xfId="3194" xr:uid="{00000000-0005-0000-0000-000068060000}"/>
    <cellStyle name="40% - Énfasis4 2 2 3 3" xfId="2312" xr:uid="{00000000-0005-0000-0000-000069060000}"/>
    <cellStyle name="40% - Énfasis4 2 2 4" xfId="897" xr:uid="{00000000-0005-0000-0000-00006A060000}"/>
    <cellStyle name="40% - Énfasis4 2 2 4 2" xfId="1781" xr:uid="{00000000-0005-0000-0000-00006B060000}"/>
    <cellStyle name="40% - Énfasis4 2 2 4 2 2" xfId="3548" xr:uid="{00000000-0005-0000-0000-00006C060000}"/>
    <cellStyle name="40% - Énfasis4 2 2 4 3" xfId="2666" xr:uid="{00000000-0005-0000-0000-00006D060000}"/>
    <cellStyle name="40% - Énfasis4 2 2 5" xfId="1072" xr:uid="{00000000-0005-0000-0000-00006E060000}"/>
    <cellStyle name="40% - Énfasis4 2 2 5 2" xfId="2840" xr:uid="{00000000-0005-0000-0000-00006F060000}"/>
    <cellStyle name="40% - Énfasis4 2 2 6" xfId="1958" xr:uid="{00000000-0005-0000-0000-000070060000}"/>
    <cellStyle name="40% - Énfasis4 2 3" xfId="281" xr:uid="{00000000-0005-0000-0000-000071060000}"/>
    <cellStyle name="40% - Énfasis4 2 3 2" xfId="655" xr:uid="{00000000-0005-0000-0000-000072060000}"/>
    <cellStyle name="40% - Énfasis4 2 3 2 2" xfId="1549" xr:uid="{00000000-0005-0000-0000-000073060000}"/>
    <cellStyle name="40% - Énfasis4 2 3 2 2 2" xfId="3316" xr:uid="{00000000-0005-0000-0000-000074060000}"/>
    <cellStyle name="40% - Énfasis4 2 3 2 3" xfId="2434" xr:uid="{00000000-0005-0000-0000-000075060000}"/>
    <cellStyle name="40% - Énfasis4 2 3 3" xfId="1194" xr:uid="{00000000-0005-0000-0000-000076060000}"/>
    <cellStyle name="40% - Énfasis4 2 3 3 2" xfId="2962" xr:uid="{00000000-0005-0000-0000-000077060000}"/>
    <cellStyle name="40% - Énfasis4 2 3 4" xfId="2080" xr:uid="{00000000-0005-0000-0000-000078060000}"/>
    <cellStyle name="40% - Énfasis4 2 4" xfId="477" xr:uid="{00000000-0005-0000-0000-000079060000}"/>
    <cellStyle name="40% - Énfasis4 2 4 2" xfId="1372" xr:uid="{00000000-0005-0000-0000-00007A060000}"/>
    <cellStyle name="40% - Énfasis4 2 4 2 2" xfId="3139" xr:uid="{00000000-0005-0000-0000-00007B060000}"/>
    <cellStyle name="40% - Énfasis4 2 4 3" xfId="2257" xr:uid="{00000000-0005-0000-0000-00007C060000}"/>
    <cellStyle name="40% - Énfasis4 2 5" xfId="842" xr:uid="{00000000-0005-0000-0000-00007D060000}"/>
    <cellStyle name="40% - Énfasis4 2 5 2" xfId="1726" xr:uid="{00000000-0005-0000-0000-00007E060000}"/>
    <cellStyle name="40% - Énfasis4 2 5 2 2" xfId="3493" xr:uid="{00000000-0005-0000-0000-00007F060000}"/>
    <cellStyle name="40% - Énfasis4 2 5 3" xfId="2611" xr:uid="{00000000-0005-0000-0000-000080060000}"/>
    <cellStyle name="40% - Énfasis4 2 6" xfId="1017" xr:uid="{00000000-0005-0000-0000-000081060000}"/>
    <cellStyle name="40% - Énfasis4 2 6 2" xfId="2785" xr:uid="{00000000-0005-0000-0000-000082060000}"/>
    <cellStyle name="40% - Énfasis4 2 7" xfId="1903" xr:uid="{00000000-0005-0000-0000-000083060000}"/>
    <cellStyle name="40% - Énfasis4 3" xfId="63" xr:uid="{00000000-0005-0000-0000-000084060000}"/>
    <cellStyle name="40% - Énfasis4 3 2" xfId="119" xr:uid="{00000000-0005-0000-0000-000085060000}"/>
    <cellStyle name="40% - Énfasis4 3 2 2" xfId="315" xr:uid="{00000000-0005-0000-0000-000086060000}"/>
    <cellStyle name="40% - Énfasis4 3 2 2 2" xfId="689" xr:uid="{00000000-0005-0000-0000-000087060000}"/>
    <cellStyle name="40% - Énfasis4 3 2 2 2 2" xfId="1583" xr:uid="{00000000-0005-0000-0000-000088060000}"/>
    <cellStyle name="40% - Énfasis4 3 2 2 2 2 2" xfId="3350" xr:uid="{00000000-0005-0000-0000-000089060000}"/>
    <cellStyle name="40% - Énfasis4 3 2 2 2 3" xfId="2468" xr:uid="{00000000-0005-0000-0000-00008A060000}"/>
    <cellStyle name="40% - Énfasis4 3 2 2 3" xfId="1228" xr:uid="{00000000-0005-0000-0000-00008B060000}"/>
    <cellStyle name="40% - Énfasis4 3 2 2 3 2" xfId="2996" xr:uid="{00000000-0005-0000-0000-00008C060000}"/>
    <cellStyle name="40% - Énfasis4 3 2 2 4" xfId="2114" xr:uid="{00000000-0005-0000-0000-00008D060000}"/>
    <cellStyle name="40% - Énfasis4 3 2 3" xfId="511" xr:uid="{00000000-0005-0000-0000-00008E060000}"/>
    <cellStyle name="40% - Énfasis4 3 2 3 2" xfId="1406" xr:uid="{00000000-0005-0000-0000-00008F060000}"/>
    <cellStyle name="40% - Énfasis4 3 2 3 2 2" xfId="3173" xr:uid="{00000000-0005-0000-0000-000090060000}"/>
    <cellStyle name="40% - Énfasis4 3 2 3 3" xfId="2291" xr:uid="{00000000-0005-0000-0000-000091060000}"/>
    <cellStyle name="40% - Énfasis4 3 2 4" xfId="876" xr:uid="{00000000-0005-0000-0000-000092060000}"/>
    <cellStyle name="40% - Énfasis4 3 2 4 2" xfId="1760" xr:uid="{00000000-0005-0000-0000-000093060000}"/>
    <cellStyle name="40% - Énfasis4 3 2 4 2 2" xfId="3527" xr:uid="{00000000-0005-0000-0000-000094060000}"/>
    <cellStyle name="40% - Énfasis4 3 2 4 3" xfId="2645" xr:uid="{00000000-0005-0000-0000-000095060000}"/>
    <cellStyle name="40% - Énfasis4 3 2 5" xfId="1051" xr:uid="{00000000-0005-0000-0000-000096060000}"/>
    <cellStyle name="40% - Énfasis4 3 2 5 2" xfId="2819" xr:uid="{00000000-0005-0000-0000-000097060000}"/>
    <cellStyle name="40% - Énfasis4 3 2 6" xfId="1937" xr:uid="{00000000-0005-0000-0000-000098060000}"/>
    <cellStyle name="40% - Énfasis4 3 3" xfId="260" xr:uid="{00000000-0005-0000-0000-000099060000}"/>
    <cellStyle name="40% - Énfasis4 3 3 2" xfId="634" xr:uid="{00000000-0005-0000-0000-00009A060000}"/>
    <cellStyle name="40% - Énfasis4 3 3 2 2" xfId="1528" xr:uid="{00000000-0005-0000-0000-00009B060000}"/>
    <cellStyle name="40% - Énfasis4 3 3 2 2 2" xfId="3295" xr:uid="{00000000-0005-0000-0000-00009C060000}"/>
    <cellStyle name="40% - Énfasis4 3 3 2 3" xfId="2413" xr:uid="{00000000-0005-0000-0000-00009D060000}"/>
    <cellStyle name="40% - Énfasis4 3 3 3" xfId="1173" xr:uid="{00000000-0005-0000-0000-00009E060000}"/>
    <cellStyle name="40% - Énfasis4 3 3 3 2" xfId="2941" xr:uid="{00000000-0005-0000-0000-00009F060000}"/>
    <cellStyle name="40% - Énfasis4 3 3 4" xfId="2059" xr:uid="{00000000-0005-0000-0000-0000A0060000}"/>
    <cellStyle name="40% - Énfasis4 3 4" xfId="456" xr:uid="{00000000-0005-0000-0000-0000A1060000}"/>
    <cellStyle name="40% - Énfasis4 3 4 2" xfId="1351" xr:uid="{00000000-0005-0000-0000-0000A2060000}"/>
    <cellStyle name="40% - Énfasis4 3 4 2 2" xfId="3118" xr:uid="{00000000-0005-0000-0000-0000A3060000}"/>
    <cellStyle name="40% - Énfasis4 3 4 3" xfId="2236" xr:uid="{00000000-0005-0000-0000-0000A4060000}"/>
    <cellStyle name="40% - Énfasis4 3 5" xfId="821" xr:uid="{00000000-0005-0000-0000-0000A5060000}"/>
    <cellStyle name="40% - Énfasis4 3 5 2" xfId="1705" xr:uid="{00000000-0005-0000-0000-0000A6060000}"/>
    <cellStyle name="40% - Énfasis4 3 5 2 2" xfId="3472" xr:uid="{00000000-0005-0000-0000-0000A7060000}"/>
    <cellStyle name="40% - Énfasis4 3 5 3" xfId="2590" xr:uid="{00000000-0005-0000-0000-0000A8060000}"/>
    <cellStyle name="40% - Énfasis4 3 6" xfId="996" xr:uid="{00000000-0005-0000-0000-0000A9060000}"/>
    <cellStyle name="40% - Énfasis4 3 6 2" xfId="2764" xr:uid="{00000000-0005-0000-0000-0000AA060000}"/>
    <cellStyle name="40% - Énfasis4 3 7" xfId="1882" xr:uid="{00000000-0005-0000-0000-0000AB060000}"/>
    <cellStyle name="40% - Énfasis4 4" xfId="99" xr:uid="{00000000-0005-0000-0000-0000AC060000}"/>
    <cellStyle name="40% - Énfasis4 4 2" xfId="295" xr:uid="{00000000-0005-0000-0000-0000AD060000}"/>
    <cellStyle name="40% - Énfasis4 4 2 2" xfId="669" xr:uid="{00000000-0005-0000-0000-0000AE060000}"/>
    <cellStyle name="40% - Énfasis4 4 2 2 2" xfId="1563" xr:uid="{00000000-0005-0000-0000-0000AF060000}"/>
    <cellStyle name="40% - Énfasis4 4 2 2 2 2" xfId="3330" xr:uid="{00000000-0005-0000-0000-0000B0060000}"/>
    <cellStyle name="40% - Énfasis4 4 2 2 3" xfId="2448" xr:uid="{00000000-0005-0000-0000-0000B1060000}"/>
    <cellStyle name="40% - Énfasis4 4 2 3" xfId="1208" xr:uid="{00000000-0005-0000-0000-0000B2060000}"/>
    <cellStyle name="40% - Énfasis4 4 2 3 2" xfId="2976" xr:uid="{00000000-0005-0000-0000-0000B3060000}"/>
    <cellStyle name="40% - Énfasis4 4 2 4" xfId="2094" xr:uid="{00000000-0005-0000-0000-0000B4060000}"/>
    <cellStyle name="40% - Énfasis4 4 3" xfId="491" xr:uid="{00000000-0005-0000-0000-0000B5060000}"/>
    <cellStyle name="40% - Énfasis4 4 3 2" xfId="1386" xr:uid="{00000000-0005-0000-0000-0000B6060000}"/>
    <cellStyle name="40% - Énfasis4 4 3 2 2" xfId="3153" xr:uid="{00000000-0005-0000-0000-0000B7060000}"/>
    <cellStyle name="40% - Énfasis4 4 3 3" xfId="2271" xr:uid="{00000000-0005-0000-0000-0000B8060000}"/>
    <cellStyle name="40% - Énfasis4 4 4" xfId="856" xr:uid="{00000000-0005-0000-0000-0000B9060000}"/>
    <cellStyle name="40% - Énfasis4 4 4 2" xfId="1740" xr:uid="{00000000-0005-0000-0000-0000BA060000}"/>
    <cellStyle name="40% - Énfasis4 4 4 2 2" xfId="3507" xr:uid="{00000000-0005-0000-0000-0000BB060000}"/>
    <cellStyle name="40% - Énfasis4 4 4 3" xfId="2625" xr:uid="{00000000-0005-0000-0000-0000BC060000}"/>
    <cellStyle name="40% - Énfasis4 4 5" xfId="1031" xr:uid="{00000000-0005-0000-0000-0000BD060000}"/>
    <cellStyle name="40% - Énfasis4 4 5 2" xfId="2799" xr:uid="{00000000-0005-0000-0000-0000BE060000}"/>
    <cellStyle name="40% - Énfasis4 4 6" xfId="1917" xr:uid="{00000000-0005-0000-0000-0000BF060000}"/>
    <cellStyle name="40% - Énfasis4 5" xfId="169" xr:uid="{00000000-0005-0000-0000-0000C0060000}"/>
    <cellStyle name="40% - Énfasis4 5 2" xfId="357" xr:uid="{00000000-0005-0000-0000-0000C1060000}"/>
    <cellStyle name="40% - Énfasis4 5 2 2" xfId="730" xr:uid="{00000000-0005-0000-0000-0000C2060000}"/>
    <cellStyle name="40% - Énfasis4 5 2 2 2" xfId="1624" xr:uid="{00000000-0005-0000-0000-0000C3060000}"/>
    <cellStyle name="40% - Énfasis4 5 2 2 2 2" xfId="3391" xr:uid="{00000000-0005-0000-0000-0000C4060000}"/>
    <cellStyle name="40% - Énfasis4 5 2 2 3" xfId="2509" xr:uid="{00000000-0005-0000-0000-0000C5060000}"/>
    <cellStyle name="40% - Énfasis4 5 2 3" xfId="1269" xr:uid="{00000000-0005-0000-0000-0000C6060000}"/>
    <cellStyle name="40% - Énfasis4 5 2 3 2" xfId="3037" xr:uid="{00000000-0005-0000-0000-0000C7060000}"/>
    <cellStyle name="40% - Énfasis4 5 2 4" xfId="2155" xr:uid="{00000000-0005-0000-0000-0000C8060000}"/>
    <cellStyle name="40% - Énfasis4 5 3" xfId="552" xr:uid="{00000000-0005-0000-0000-0000C9060000}"/>
    <cellStyle name="40% - Énfasis4 5 3 2" xfId="1447" xr:uid="{00000000-0005-0000-0000-0000CA060000}"/>
    <cellStyle name="40% - Énfasis4 5 3 2 2" xfId="3214" xr:uid="{00000000-0005-0000-0000-0000CB060000}"/>
    <cellStyle name="40% - Énfasis4 5 3 3" xfId="2332" xr:uid="{00000000-0005-0000-0000-0000CC060000}"/>
    <cellStyle name="40% - Énfasis4 5 4" xfId="917" xr:uid="{00000000-0005-0000-0000-0000CD060000}"/>
    <cellStyle name="40% - Énfasis4 5 4 2" xfId="1801" xr:uid="{00000000-0005-0000-0000-0000CE060000}"/>
    <cellStyle name="40% - Énfasis4 5 4 2 2" xfId="3568" xr:uid="{00000000-0005-0000-0000-0000CF060000}"/>
    <cellStyle name="40% - Énfasis4 5 4 3" xfId="2686" xr:uid="{00000000-0005-0000-0000-0000D0060000}"/>
    <cellStyle name="40% - Énfasis4 5 5" xfId="1092" xr:uid="{00000000-0005-0000-0000-0000D1060000}"/>
    <cellStyle name="40% - Énfasis4 5 5 2" xfId="2860" xr:uid="{00000000-0005-0000-0000-0000D2060000}"/>
    <cellStyle name="40% - Énfasis4 5 6" xfId="1978" xr:uid="{00000000-0005-0000-0000-0000D3060000}"/>
    <cellStyle name="40% - Énfasis4 6" xfId="188" xr:uid="{00000000-0005-0000-0000-0000D4060000}"/>
    <cellStyle name="40% - Énfasis4 6 2" xfId="376" xr:uid="{00000000-0005-0000-0000-0000D5060000}"/>
    <cellStyle name="40% - Énfasis4 6 2 2" xfId="749" xr:uid="{00000000-0005-0000-0000-0000D6060000}"/>
    <cellStyle name="40% - Énfasis4 6 2 2 2" xfId="1643" xr:uid="{00000000-0005-0000-0000-0000D7060000}"/>
    <cellStyle name="40% - Énfasis4 6 2 2 2 2" xfId="3410" xr:uid="{00000000-0005-0000-0000-0000D8060000}"/>
    <cellStyle name="40% - Énfasis4 6 2 2 3" xfId="2528" xr:uid="{00000000-0005-0000-0000-0000D9060000}"/>
    <cellStyle name="40% - Énfasis4 6 2 3" xfId="1288" xr:uid="{00000000-0005-0000-0000-0000DA060000}"/>
    <cellStyle name="40% - Énfasis4 6 2 3 2" xfId="3056" xr:uid="{00000000-0005-0000-0000-0000DB060000}"/>
    <cellStyle name="40% - Énfasis4 6 2 4" xfId="2174" xr:uid="{00000000-0005-0000-0000-0000DC060000}"/>
    <cellStyle name="40% - Énfasis4 6 3" xfId="571" xr:uid="{00000000-0005-0000-0000-0000DD060000}"/>
    <cellStyle name="40% - Énfasis4 6 3 2" xfId="1466" xr:uid="{00000000-0005-0000-0000-0000DE060000}"/>
    <cellStyle name="40% - Énfasis4 6 3 2 2" xfId="3233" xr:uid="{00000000-0005-0000-0000-0000DF060000}"/>
    <cellStyle name="40% - Énfasis4 6 3 3" xfId="2351" xr:uid="{00000000-0005-0000-0000-0000E0060000}"/>
    <cellStyle name="40% - Énfasis4 6 4" xfId="936" xr:uid="{00000000-0005-0000-0000-0000E1060000}"/>
    <cellStyle name="40% - Énfasis4 6 4 2" xfId="1820" xr:uid="{00000000-0005-0000-0000-0000E2060000}"/>
    <cellStyle name="40% - Énfasis4 6 4 2 2" xfId="3587" xr:uid="{00000000-0005-0000-0000-0000E3060000}"/>
    <cellStyle name="40% - Énfasis4 6 4 3" xfId="2705" xr:uid="{00000000-0005-0000-0000-0000E4060000}"/>
    <cellStyle name="40% - Énfasis4 6 5" xfId="1111" xr:uid="{00000000-0005-0000-0000-0000E5060000}"/>
    <cellStyle name="40% - Énfasis4 6 5 2" xfId="2879" xr:uid="{00000000-0005-0000-0000-0000E6060000}"/>
    <cellStyle name="40% - Énfasis4 6 6" xfId="1997" xr:uid="{00000000-0005-0000-0000-0000E7060000}"/>
    <cellStyle name="40% - Énfasis4 7" xfId="218" xr:uid="{00000000-0005-0000-0000-0000E8060000}"/>
    <cellStyle name="40% - Énfasis4 7 2" xfId="404" xr:uid="{00000000-0005-0000-0000-0000E9060000}"/>
    <cellStyle name="40% - Énfasis4 7 2 2" xfId="771" xr:uid="{00000000-0005-0000-0000-0000EA060000}"/>
    <cellStyle name="40% - Énfasis4 7 2 2 2" xfId="1665" xr:uid="{00000000-0005-0000-0000-0000EB060000}"/>
    <cellStyle name="40% - Énfasis4 7 2 2 2 2" xfId="3432" xr:uid="{00000000-0005-0000-0000-0000EC060000}"/>
    <cellStyle name="40% - Énfasis4 7 2 2 3" xfId="2550" xr:uid="{00000000-0005-0000-0000-0000ED060000}"/>
    <cellStyle name="40% - Énfasis4 7 2 3" xfId="1310" xr:uid="{00000000-0005-0000-0000-0000EE060000}"/>
    <cellStyle name="40% - Énfasis4 7 2 3 2" xfId="3078" xr:uid="{00000000-0005-0000-0000-0000EF060000}"/>
    <cellStyle name="40% - Énfasis4 7 2 4" xfId="2196" xr:uid="{00000000-0005-0000-0000-0000F0060000}"/>
    <cellStyle name="40% - Énfasis4 7 3" xfId="593" xr:uid="{00000000-0005-0000-0000-0000F1060000}"/>
    <cellStyle name="40% - Énfasis4 7 3 2" xfId="1488" xr:uid="{00000000-0005-0000-0000-0000F2060000}"/>
    <cellStyle name="40% - Énfasis4 7 3 2 2" xfId="3255" xr:uid="{00000000-0005-0000-0000-0000F3060000}"/>
    <cellStyle name="40% - Énfasis4 7 3 3" xfId="2373" xr:uid="{00000000-0005-0000-0000-0000F4060000}"/>
    <cellStyle name="40% - Énfasis4 7 4" xfId="958" xr:uid="{00000000-0005-0000-0000-0000F5060000}"/>
    <cellStyle name="40% - Énfasis4 7 4 2" xfId="1842" xr:uid="{00000000-0005-0000-0000-0000F6060000}"/>
    <cellStyle name="40% - Énfasis4 7 4 2 2" xfId="3609" xr:uid="{00000000-0005-0000-0000-0000F7060000}"/>
    <cellStyle name="40% - Énfasis4 7 4 3" xfId="2727" xr:uid="{00000000-0005-0000-0000-0000F8060000}"/>
    <cellStyle name="40% - Énfasis4 7 5" xfId="1133" xr:uid="{00000000-0005-0000-0000-0000F9060000}"/>
    <cellStyle name="40% - Énfasis4 7 5 2" xfId="2901" xr:uid="{00000000-0005-0000-0000-0000FA060000}"/>
    <cellStyle name="40% - Énfasis4 7 6" xfId="2019" xr:uid="{00000000-0005-0000-0000-0000FB060000}"/>
    <cellStyle name="40% - Énfasis4 8" xfId="240" xr:uid="{00000000-0005-0000-0000-0000FC060000}"/>
    <cellStyle name="40% - Énfasis4 8 2" xfId="614" xr:uid="{00000000-0005-0000-0000-0000FD060000}"/>
    <cellStyle name="40% - Énfasis4 8 2 2" xfId="1508" xr:uid="{00000000-0005-0000-0000-0000FE060000}"/>
    <cellStyle name="40% - Énfasis4 8 2 2 2" xfId="3275" xr:uid="{00000000-0005-0000-0000-0000FF060000}"/>
    <cellStyle name="40% - Énfasis4 8 2 3" xfId="2393" xr:uid="{00000000-0005-0000-0000-000000070000}"/>
    <cellStyle name="40% - Énfasis4 8 3" xfId="1153" xr:uid="{00000000-0005-0000-0000-000001070000}"/>
    <cellStyle name="40% - Énfasis4 8 3 2" xfId="2921" xr:uid="{00000000-0005-0000-0000-000002070000}"/>
    <cellStyle name="40% - Énfasis4 8 4" xfId="2039" xr:uid="{00000000-0005-0000-0000-000003070000}"/>
    <cellStyle name="40% - Énfasis4 9" xfId="436" xr:uid="{00000000-0005-0000-0000-000004070000}"/>
    <cellStyle name="40% - Énfasis4 9 2" xfId="1331" xr:uid="{00000000-0005-0000-0000-000005070000}"/>
    <cellStyle name="40% - Énfasis4 9 2 2" xfId="3098" xr:uid="{00000000-0005-0000-0000-000006070000}"/>
    <cellStyle name="40% - Énfasis4 9 3" xfId="2216" xr:uid="{00000000-0005-0000-0000-000007070000}"/>
    <cellStyle name="40% - Énfasis5" xfId="37" builtinId="47" customBuiltin="1"/>
    <cellStyle name="40% - Énfasis5 10" xfId="803" xr:uid="{00000000-0005-0000-0000-000009070000}"/>
    <cellStyle name="40% - Énfasis5 10 2" xfId="1687" xr:uid="{00000000-0005-0000-0000-00000A070000}"/>
    <cellStyle name="40% - Énfasis5 10 2 2" xfId="3454" xr:uid="{00000000-0005-0000-0000-00000B070000}"/>
    <cellStyle name="40% - Énfasis5 10 3" xfId="2572" xr:uid="{00000000-0005-0000-0000-00000C070000}"/>
    <cellStyle name="40% - Énfasis5 11" xfId="978" xr:uid="{00000000-0005-0000-0000-00000D070000}"/>
    <cellStyle name="40% - Énfasis5 11 2" xfId="2746" xr:uid="{00000000-0005-0000-0000-00000E070000}"/>
    <cellStyle name="40% - Énfasis5 12" xfId="1864" xr:uid="{00000000-0005-0000-0000-00000F070000}"/>
    <cellStyle name="40% - Énfasis5 2" xfId="87" xr:uid="{00000000-0005-0000-0000-000010070000}"/>
    <cellStyle name="40% - Énfasis5 2 2" xfId="142" xr:uid="{00000000-0005-0000-0000-000011070000}"/>
    <cellStyle name="40% - Énfasis5 2 2 2" xfId="338" xr:uid="{00000000-0005-0000-0000-000012070000}"/>
    <cellStyle name="40% - Énfasis5 2 2 2 2" xfId="712" xr:uid="{00000000-0005-0000-0000-000013070000}"/>
    <cellStyle name="40% - Énfasis5 2 2 2 2 2" xfId="1606" xr:uid="{00000000-0005-0000-0000-000014070000}"/>
    <cellStyle name="40% - Énfasis5 2 2 2 2 2 2" xfId="3373" xr:uid="{00000000-0005-0000-0000-000015070000}"/>
    <cellStyle name="40% - Énfasis5 2 2 2 2 3" xfId="2491" xr:uid="{00000000-0005-0000-0000-000016070000}"/>
    <cellStyle name="40% - Énfasis5 2 2 2 3" xfId="1251" xr:uid="{00000000-0005-0000-0000-000017070000}"/>
    <cellStyle name="40% - Énfasis5 2 2 2 3 2" xfId="3019" xr:uid="{00000000-0005-0000-0000-000018070000}"/>
    <cellStyle name="40% - Énfasis5 2 2 2 4" xfId="2137" xr:uid="{00000000-0005-0000-0000-000019070000}"/>
    <cellStyle name="40% - Énfasis5 2 2 3" xfId="534" xr:uid="{00000000-0005-0000-0000-00001A070000}"/>
    <cellStyle name="40% - Énfasis5 2 2 3 2" xfId="1429" xr:uid="{00000000-0005-0000-0000-00001B070000}"/>
    <cellStyle name="40% - Énfasis5 2 2 3 2 2" xfId="3196" xr:uid="{00000000-0005-0000-0000-00001C070000}"/>
    <cellStyle name="40% - Énfasis5 2 2 3 3" xfId="2314" xr:uid="{00000000-0005-0000-0000-00001D070000}"/>
    <cellStyle name="40% - Énfasis5 2 2 4" xfId="899" xr:uid="{00000000-0005-0000-0000-00001E070000}"/>
    <cellStyle name="40% - Énfasis5 2 2 4 2" xfId="1783" xr:uid="{00000000-0005-0000-0000-00001F070000}"/>
    <cellStyle name="40% - Énfasis5 2 2 4 2 2" xfId="3550" xr:uid="{00000000-0005-0000-0000-000020070000}"/>
    <cellStyle name="40% - Énfasis5 2 2 4 3" xfId="2668" xr:uid="{00000000-0005-0000-0000-000021070000}"/>
    <cellStyle name="40% - Énfasis5 2 2 5" xfId="1074" xr:uid="{00000000-0005-0000-0000-000022070000}"/>
    <cellStyle name="40% - Énfasis5 2 2 5 2" xfId="2842" xr:uid="{00000000-0005-0000-0000-000023070000}"/>
    <cellStyle name="40% - Énfasis5 2 2 6" xfId="1960" xr:uid="{00000000-0005-0000-0000-000024070000}"/>
    <cellStyle name="40% - Énfasis5 2 3" xfId="283" xr:uid="{00000000-0005-0000-0000-000025070000}"/>
    <cellStyle name="40% - Énfasis5 2 3 2" xfId="657" xr:uid="{00000000-0005-0000-0000-000026070000}"/>
    <cellStyle name="40% - Énfasis5 2 3 2 2" xfId="1551" xr:uid="{00000000-0005-0000-0000-000027070000}"/>
    <cellStyle name="40% - Énfasis5 2 3 2 2 2" xfId="3318" xr:uid="{00000000-0005-0000-0000-000028070000}"/>
    <cellStyle name="40% - Énfasis5 2 3 2 3" xfId="2436" xr:uid="{00000000-0005-0000-0000-000029070000}"/>
    <cellStyle name="40% - Énfasis5 2 3 3" xfId="1196" xr:uid="{00000000-0005-0000-0000-00002A070000}"/>
    <cellStyle name="40% - Énfasis5 2 3 3 2" xfId="2964" xr:uid="{00000000-0005-0000-0000-00002B070000}"/>
    <cellStyle name="40% - Énfasis5 2 3 4" xfId="2082" xr:uid="{00000000-0005-0000-0000-00002C070000}"/>
    <cellStyle name="40% - Énfasis5 2 4" xfId="479" xr:uid="{00000000-0005-0000-0000-00002D070000}"/>
    <cellStyle name="40% - Énfasis5 2 4 2" xfId="1374" xr:uid="{00000000-0005-0000-0000-00002E070000}"/>
    <cellStyle name="40% - Énfasis5 2 4 2 2" xfId="3141" xr:uid="{00000000-0005-0000-0000-00002F070000}"/>
    <cellStyle name="40% - Énfasis5 2 4 3" xfId="2259" xr:uid="{00000000-0005-0000-0000-000030070000}"/>
    <cellStyle name="40% - Énfasis5 2 5" xfId="844" xr:uid="{00000000-0005-0000-0000-000031070000}"/>
    <cellStyle name="40% - Énfasis5 2 5 2" xfId="1728" xr:uid="{00000000-0005-0000-0000-000032070000}"/>
    <cellStyle name="40% - Énfasis5 2 5 2 2" xfId="3495" xr:uid="{00000000-0005-0000-0000-000033070000}"/>
    <cellStyle name="40% - Énfasis5 2 5 3" xfId="2613" xr:uid="{00000000-0005-0000-0000-000034070000}"/>
    <cellStyle name="40% - Énfasis5 2 6" xfId="1019" xr:uid="{00000000-0005-0000-0000-000035070000}"/>
    <cellStyle name="40% - Énfasis5 2 6 2" xfId="2787" xr:uid="{00000000-0005-0000-0000-000036070000}"/>
    <cellStyle name="40% - Énfasis5 2 7" xfId="1905" xr:uid="{00000000-0005-0000-0000-000037070000}"/>
    <cellStyle name="40% - Énfasis5 3" xfId="65" xr:uid="{00000000-0005-0000-0000-000038070000}"/>
    <cellStyle name="40% - Énfasis5 3 2" xfId="121" xr:uid="{00000000-0005-0000-0000-000039070000}"/>
    <cellStyle name="40% - Énfasis5 3 2 2" xfId="317" xr:uid="{00000000-0005-0000-0000-00003A070000}"/>
    <cellStyle name="40% - Énfasis5 3 2 2 2" xfId="691" xr:uid="{00000000-0005-0000-0000-00003B070000}"/>
    <cellStyle name="40% - Énfasis5 3 2 2 2 2" xfId="1585" xr:uid="{00000000-0005-0000-0000-00003C070000}"/>
    <cellStyle name="40% - Énfasis5 3 2 2 2 2 2" xfId="3352" xr:uid="{00000000-0005-0000-0000-00003D070000}"/>
    <cellStyle name="40% - Énfasis5 3 2 2 2 3" xfId="2470" xr:uid="{00000000-0005-0000-0000-00003E070000}"/>
    <cellStyle name="40% - Énfasis5 3 2 2 3" xfId="1230" xr:uid="{00000000-0005-0000-0000-00003F070000}"/>
    <cellStyle name="40% - Énfasis5 3 2 2 3 2" xfId="2998" xr:uid="{00000000-0005-0000-0000-000040070000}"/>
    <cellStyle name="40% - Énfasis5 3 2 2 4" xfId="2116" xr:uid="{00000000-0005-0000-0000-000041070000}"/>
    <cellStyle name="40% - Énfasis5 3 2 3" xfId="513" xr:uid="{00000000-0005-0000-0000-000042070000}"/>
    <cellStyle name="40% - Énfasis5 3 2 3 2" xfId="1408" xr:uid="{00000000-0005-0000-0000-000043070000}"/>
    <cellStyle name="40% - Énfasis5 3 2 3 2 2" xfId="3175" xr:uid="{00000000-0005-0000-0000-000044070000}"/>
    <cellStyle name="40% - Énfasis5 3 2 3 3" xfId="2293" xr:uid="{00000000-0005-0000-0000-000045070000}"/>
    <cellStyle name="40% - Énfasis5 3 2 4" xfId="878" xr:uid="{00000000-0005-0000-0000-000046070000}"/>
    <cellStyle name="40% - Énfasis5 3 2 4 2" xfId="1762" xr:uid="{00000000-0005-0000-0000-000047070000}"/>
    <cellStyle name="40% - Énfasis5 3 2 4 2 2" xfId="3529" xr:uid="{00000000-0005-0000-0000-000048070000}"/>
    <cellStyle name="40% - Énfasis5 3 2 4 3" xfId="2647" xr:uid="{00000000-0005-0000-0000-000049070000}"/>
    <cellStyle name="40% - Énfasis5 3 2 5" xfId="1053" xr:uid="{00000000-0005-0000-0000-00004A070000}"/>
    <cellStyle name="40% - Énfasis5 3 2 5 2" xfId="2821" xr:uid="{00000000-0005-0000-0000-00004B070000}"/>
    <cellStyle name="40% - Énfasis5 3 2 6" xfId="1939" xr:uid="{00000000-0005-0000-0000-00004C070000}"/>
    <cellStyle name="40% - Énfasis5 3 3" xfId="262" xr:uid="{00000000-0005-0000-0000-00004D070000}"/>
    <cellStyle name="40% - Énfasis5 3 3 2" xfId="636" xr:uid="{00000000-0005-0000-0000-00004E070000}"/>
    <cellStyle name="40% - Énfasis5 3 3 2 2" xfId="1530" xr:uid="{00000000-0005-0000-0000-00004F070000}"/>
    <cellStyle name="40% - Énfasis5 3 3 2 2 2" xfId="3297" xr:uid="{00000000-0005-0000-0000-000050070000}"/>
    <cellStyle name="40% - Énfasis5 3 3 2 3" xfId="2415" xr:uid="{00000000-0005-0000-0000-000051070000}"/>
    <cellStyle name="40% - Énfasis5 3 3 3" xfId="1175" xr:uid="{00000000-0005-0000-0000-000052070000}"/>
    <cellStyle name="40% - Énfasis5 3 3 3 2" xfId="2943" xr:uid="{00000000-0005-0000-0000-000053070000}"/>
    <cellStyle name="40% - Énfasis5 3 3 4" xfId="2061" xr:uid="{00000000-0005-0000-0000-000054070000}"/>
    <cellStyle name="40% - Énfasis5 3 4" xfId="458" xr:uid="{00000000-0005-0000-0000-000055070000}"/>
    <cellStyle name="40% - Énfasis5 3 4 2" xfId="1353" xr:uid="{00000000-0005-0000-0000-000056070000}"/>
    <cellStyle name="40% - Énfasis5 3 4 2 2" xfId="3120" xr:uid="{00000000-0005-0000-0000-000057070000}"/>
    <cellStyle name="40% - Énfasis5 3 4 3" xfId="2238" xr:uid="{00000000-0005-0000-0000-000058070000}"/>
    <cellStyle name="40% - Énfasis5 3 5" xfId="823" xr:uid="{00000000-0005-0000-0000-000059070000}"/>
    <cellStyle name="40% - Énfasis5 3 5 2" xfId="1707" xr:uid="{00000000-0005-0000-0000-00005A070000}"/>
    <cellStyle name="40% - Énfasis5 3 5 2 2" xfId="3474" xr:uid="{00000000-0005-0000-0000-00005B070000}"/>
    <cellStyle name="40% - Énfasis5 3 5 3" xfId="2592" xr:uid="{00000000-0005-0000-0000-00005C070000}"/>
    <cellStyle name="40% - Énfasis5 3 6" xfId="998" xr:uid="{00000000-0005-0000-0000-00005D070000}"/>
    <cellStyle name="40% - Énfasis5 3 6 2" xfId="2766" xr:uid="{00000000-0005-0000-0000-00005E070000}"/>
    <cellStyle name="40% - Énfasis5 3 7" xfId="1884" xr:uid="{00000000-0005-0000-0000-00005F070000}"/>
    <cellStyle name="40% - Énfasis5 4" xfId="101" xr:uid="{00000000-0005-0000-0000-000060070000}"/>
    <cellStyle name="40% - Énfasis5 4 2" xfId="297" xr:uid="{00000000-0005-0000-0000-000061070000}"/>
    <cellStyle name="40% - Énfasis5 4 2 2" xfId="671" xr:uid="{00000000-0005-0000-0000-000062070000}"/>
    <cellStyle name="40% - Énfasis5 4 2 2 2" xfId="1565" xr:uid="{00000000-0005-0000-0000-000063070000}"/>
    <cellStyle name="40% - Énfasis5 4 2 2 2 2" xfId="3332" xr:uid="{00000000-0005-0000-0000-000064070000}"/>
    <cellStyle name="40% - Énfasis5 4 2 2 3" xfId="2450" xr:uid="{00000000-0005-0000-0000-000065070000}"/>
    <cellStyle name="40% - Énfasis5 4 2 3" xfId="1210" xr:uid="{00000000-0005-0000-0000-000066070000}"/>
    <cellStyle name="40% - Énfasis5 4 2 3 2" xfId="2978" xr:uid="{00000000-0005-0000-0000-000067070000}"/>
    <cellStyle name="40% - Énfasis5 4 2 4" xfId="2096" xr:uid="{00000000-0005-0000-0000-000068070000}"/>
    <cellStyle name="40% - Énfasis5 4 3" xfId="493" xr:uid="{00000000-0005-0000-0000-000069070000}"/>
    <cellStyle name="40% - Énfasis5 4 3 2" xfId="1388" xr:uid="{00000000-0005-0000-0000-00006A070000}"/>
    <cellStyle name="40% - Énfasis5 4 3 2 2" xfId="3155" xr:uid="{00000000-0005-0000-0000-00006B070000}"/>
    <cellStyle name="40% - Énfasis5 4 3 3" xfId="2273" xr:uid="{00000000-0005-0000-0000-00006C070000}"/>
    <cellStyle name="40% - Énfasis5 4 4" xfId="858" xr:uid="{00000000-0005-0000-0000-00006D070000}"/>
    <cellStyle name="40% - Énfasis5 4 4 2" xfId="1742" xr:uid="{00000000-0005-0000-0000-00006E070000}"/>
    <cellStyle name="40% - Énfasis5 4 4 2 2" xfId="3509" xr:uid="{00000000-0005-0000-0000-00006F070000}"/>
    <cellStyle name="40% - Énfasis5 4 4 3" xfId="2627" xr:uid="{00000000-0005-0000-0000-000070070000}"/>
    <cellStyle name="40% - Énfasis5 4 5" xfId="1033" xr:uid="{00000000-0005-0000-0000-000071070000}"/>
    <cellStyle name="40% - Énfasis5 4 5 2" xfId="2801" xr:uid="{00000000-0005-0000-0000-000072070000}"/>
    <cellStyle name="40% - Énfasis5 4 6" xfId="1919" xr:uid="{00000000-0005-0000-0000-000073070000}"/>
    <cellStyle name="40% - Énfasis5 5" xfId="172" xr:uid="{00000000-0005-0000-0000-000074070000}"/>
    <cellStyle name="40% - Énfasis5 5 2" xfId="360" xr:uid="{00000000-0005-0000-0000-000075070000}"/>
    <cellStyle name="40% - Énfasis5 5 2 2" xfId="733" xr:uid="{00000000-0005-0000-0000-000076070000}"/>
    <cellStyle name="40% - Énfasis5 5 2 2 2" xfId="1627" xr:uid="{00000000-0005-0000-0000-000077070000}"/>
    <cellStyle name="40% - Énfasis5 5 2 2 2 2" xfId="3394" xr:uid="{00000000-0005-0000-0000-000078070000}"/>
    <cellStyle name="40% - Énfasis5 5 2 2 3" xfId="2512" xr:uid="{00000000-0005-0000-0000-000079070000}"/>
    <cellStyle name="40% - Énfasis5 5 2 3" xfId="1272" xr:uid="{00000000-0005-0000-0000-00007A070000}"/>
    <cellStyle name="40% - Énfasis5 5 2 3 2" xfId="3040" xr:uid="{00000000-0005-0000-0000-00007B070000}"/>
    <cellStyle name="40% - Énfasis5 5 2 4" xfId="2158" xr:uid="{00000000-0005-0000-0000-00007C070000}"/>
    <cellStyle name="40% - Énfasis5 5 3" xfId="555" xr:uid="{00000000-0005-0000-0000-00007D070000}"/>
    <cellStyle name="40% - Énfasis5 5 3 2" xfId="1450" xr:uid="{00000000-0005-0000-0000-00007E070000}"/>
    <cellStyle name="40% - Énfasis5 5 3 2 2" xfId="3217" xr:uid="{00000000-0005-0000-0000-00007F070000}"/>
    <cellStyle name="40% - Énfasis5 5 3 3" xfId="2335" xr:uid="{00000000-0005-0000-0000-000080070000}"/>
    <cellStyle name="40% - Énfasis5 5 4" xfId="920" xr:uid="{00000000-0005-0000-0000-000081070000}"/>
    <cellStyle name="40% - Énfasis5 5 4 2" xfId="1804" xr:uid="{00000000-0005-0000-0000-000082070000}"/>
    <cellStyle name="40% - Énfasis5 5 4 2 2" xfId="3571" xr:uid="{00000000-0005-0000-0000-000083070000}"/>
    <cellStyle name="40% - Énfasis5 5 4 3" xfId="2689" xr:uid="{00000000-0005-0000-0000-000084070000}"/>
    <cellStyle name="40% - Énfasis5 5 5" xfId="1095" xr:uid="{00000000-0005-0000-0000-000085070000}"/>
    <cellStyle name="40% - Énfasis5 5 5 2" xfId="2863" xr:uid="{00000000-0005-0000-0000-000086070000}"/>
    <cellStyle name="40% - Énfasis5 5 6" xfId="1981" xr:uid="{00000000-0005-0000-0000-000087070000}"/>
    <cellStyle name="40% - Énfasis5 6" xfId="191" xr:uid="{00000000-0005-0000-0000-000088070000}"/>
    <cellStyle name="40% - Énfasis5 6 2" xfId="379" xr:uid="{00000000-0005-0000-0000-000089070000}"/>
    <cellStyle name="40% - Énfasis5 6 2 2" xfId="752" xr:uid="{00000000-0005-0000-0000-00008A070000}"/>
    <cellStyle name="40% - Énfasis5 6 2 2 2" xfId="1646" xr:uid="{00000000-0005-0000-0000-00008B070000}"/>
    <cellStyle name="40% - Énfasis5 6 2 2 2 2" xfId="3413" xr:uid="{00000000-0005-0000-0000-00008C070000}"/>
    <cellStyle name="40% - Énfasis5 6 2 2 3" xfId="2531" xr:uid="{00000000-0005-0000-0000-00008D070000}"/>
    <cellStyle name="40% - Énfasis5 6 2 3" xfId="1291" xr:uid="{00000000-0005-0000-0000-00008E070000}"/>
    <cellStyle name="40% - Énfasis5 6 2 3 2" xfId="3059" xr:uid="{00000000-0005-0000-0000-00008F070000}"/>
    <cellStyle name="40% - Énfasis5 6 2 4" xfId="2177" xr:uid="{00000000-0005-0000-0000-000090070000}"/>
    <cellStyle name="40% - Énfasis5 6 3" xfId="574" xr:uid="{00000000-0005-0000-0000-000091070000}"/>
    <cellStyle name="40% - Énfasis5 6 3 2" xfId="1469" xr:uid="{00000000-0005-0000-0000-000092070000}"/>
    <cellStyle name="40% - Énfasis5 6 3 2 2" xfId="3236" xr:uid="{00000000-0005-0000-0000-000093070000}"/>
    <cellStyle name="40% - Énfasis5 6 3 3" xfId="2354" xr:uid="{00000000-0005-0000-0000-000094070000}"/>
    <cellStyle name="40% - Énfasis5 6 4" xfId="939" xr:uid="{00000000-0005-0000-0000-000095070000}"/>
    <cellStyle name="40% - Énfasis5 6 4 2" xfId="1823" xr:uid="{00000000-0005-0000-0000-000096070000}"/>
    <cellStyle name="40% - Énfasis5 6 4 2 2" xfId="3590" xr:uid="{00000000-0005-0000-0000-000097070000}"/>
    <cellStyle name="40% - Énfasis5 6 4 3" xfId="2708" xr:uid="{00000000-0005-0000-0000-000098070000}"/>
    <cellStyle name="40% - Énfasis5 6 5" xfId="1114" xr:uid="{00000000-0005-0000-0000-000099070000}"/>
    <cellStyle name="40% - Énfasis5 6 5 2" xfId="2882" xr:uid="{00000000-0005-0000-0000-00009A070000}"/>
    <cellStyle name="40% - Énfasis5 6 6" xfId="2000" xr:uid="{00000000-0005-0000-0000-00009B070000}"/>
    <cellStyle name="40% - Énfasis5 7" xfId="221" xr:uid="{00000000-0005-0000-0000-00009C070000}"/>
    <cellStyle name="40% - Énfasis5 7 2" xfId="407" xr:uid="{00000000-0005-0000-0000-00009D070000}"/>
    <cellStyle name="40% - Énfasis5 7 2 2" xfId="774" xr:uid="{00000000-0005-0000-0000-00009E070000}"/>
    <cellStyle name="40% - Énfasis5 7 2 2 2" xfId="1668" xr:uid="{00000000-0005-0000-0000-00009F070000}"/>
    <cellStyle name="40% - Énfasis5 7 2 2 2 2" xfId="3435" xr:uid="{00000000-0005-0000-0000-0000A0070000}"/>
    <cellStyle name="40% - Énfasis5 7 2 2 3" xfId="2553" xr:uid="{00000000-0005-0000-0000-0000A1070000}"/>
    <cellStyle name="40% - Énfasis5 7 2 3" xfId="1313" xr:uid="{00000000-0005-0000-0000-0000A2070000}"/>
    <cellStyle name="40% - Énfasis5 7 2 3 2" xfId="3081" xr:uid="{00000000-0005-0000-0000-0000A3070000}"/>
    <cellStyle name="40% - Énfasis5 7 2 4" xfId="2199" xr:uid="{00000000-0005-0000-0000-0000A4070000}"/>
    <cellStyle name="40% - Énfasis5 7 3" xfId="596" xr:uid="{00000000-0005-0000-0000-0000A5070000}"/>
    <cellStyle name="40% - Énfasis5 7 3 2" xfId="1491" xr:uid="{00000000-0005-0000-0000-0000A6070000}"/>
    <cellStyle name="40% - Énfasis5 7 3 2 2" xfId="3258" xr:uid="{00000000-0005-0000-0000-0000A7070000}"/>
    <cellStyle name="40% - Énfasis5 7 3 3" xfId="2376" xr:uid="{00000000-0005-0000-0000-0000A8070000}"/>
    <cellStyle name="40% - Énfasis5 7 4" xfId="961" xr:uid="{00000000-0005-0000-0000-0000A9070000}"/>
    <cellStyle name="40% - Énfasis5 7 4 2" xfId="1845" xr:uid="{00000000-0005-0000-0000-0000AA070000}"/>
    <cellStyle name="40% - Énfasis5 7 4 2 2" xfId="3612" xr:uid="{00000000-0005-0000-0000-0000AB070000}"/>
    <cellStyle name="40% - Énfasis5 7 4 3" xfId="2730" xr:uid="{00000000-0005-0000-0000-0000AC070000}"/>
    <cellStyle name="40% - Énfasis5 7 5" xfId="1136" xr:uid="{00000000-0005-0000-0000-0000AD070000}"/>
    <cellStyle name="40% - Énfasis5 7 5 2" xfId="2904" xr:uid="{00000000-0005-0000-0000-0000AE070000}"/>
    <cellStyle name="40% - Énfasis5 7 6" xfId="2022" xr:uid="{00000000-0005-0000-0000-0000AF070000}"/>
    <cellStyle name="40% - Énfasis5 8" xfId="242" xr:uid="{00000000-0005-0000-0000-0000B0070000}"/>
    <cellStyle name="40% - Énfasis5 8 2" xfId="616" xr:uid="{00000000-0005-0000-0000-0000B1070000}"/>
    <cellStyle name="40% - Énfasis5 8 2 2" xfId="1510" xr:uid="{00000000-0005-0000-0000-0000B2070000}"/>
    <cellStyle name="40% - Énfasis5 8 2 2 2" xfId="3277" xr:uid="{00000000-0005-0000-0000-0000B3070000}"/>
    <cellStyle name="40% - Énfasis5 8 2 3" xfId="2395" xr:uid="{00000000-0005-0000-0000-0000B4070000}"/>
    <cellStyle name="40% - Énfasis5 8 3" xfId="1155" xr:uid="{00000000-0005-0000-0000-0000B5070000}"/>
    <cellStyle name="40% - Énfasis5 8 3 2" xfId="2923" xr:uid="{00000000-0005-0000-0000-0000B6070000}"/>
    <cellStyle name="40% - Énfasis5 8 4" xfId="2041" xr:uid="{00000000-0005-0000-0000-0000B7070000}"/>
    <cellStyle name="40% - Énfasis5 9" xfId="438" xr:uid="{00000000-0005-0000-0000-0000B8070000}"/>
    <cellStyle name="40% - Énfasis5 9 2" xfId="1333" xr:uid="{00000000-0005-0000-0000-0000B9070000}"/>
    <cellStyle name="40% - Énfasis5 9 2 2" xfId="3100" xr:uid="{00000000-0005-0000-0000-0000BA070000}"/>
    <cellStyle name="40% - Énfasis5 9 3" xfId="2218" xr:uid="{00000000-0005-0000-0000-0000BB070000}"/>
    <cellStyle name="40% - Énfasis6" xfId="41" builtinId="51" customBuiltin="1"/>
    <cellStyle name="40% - Énfasis6 10" xfId="805" xr:uid="{00000000-0005-0000-0000-0000BD070000}"/>
    <cellStyle name="40% - Énfasis6 10 2" xfId="1689" xr:uid="{00000000-0005-0000-0000-0000BE070000}"/>
    <cellStyle name="40% - Énfasis6 10 2 2" xfId="3456" xr:uid="{00000000-0005-0000-0000-0000BF070000}"/>
    <cellStyle name="40% - Énfasis6 10 3" xfId="2574" xr:uid="{00000000-0005-0000-0000-0000C0070000}"/>
    <cellStyle name="40% - Énfasis6 11" xfId="980" xr:uid="{00000000-0005-0000-0000-0000C1070000}"/>
    <cellStyle name="40% - Énfasis6 11 2" xfId="2748" xr:uid="{00000000-0005-0000-0000-0000C2070000}"/>
    <cellStyle name="40% - Énfasis6 12" xfId="1866" xr:uid="{00000000-0005-0000-0000-0000C3070000}"/>
    <cellStyle name="40% - Énfasis6 2" xfId="89" xr:uid="{00000000-0005-0000-0000-0000C4070000}"/>
    <cellStyle name="40% - Énfasis6 2 2" xfId="144" xr:uid="{00000000-0005-0000-0000-0000C5070000}"/>
    <cellStyle name="40% - Énfasis6 2 2 2" xfId="340" xr:uid="{00000000-0005-0000-0000-0000C6070000}"/>
    <cellStyle name="40% - Énfasis6 2 2 2 2" xfId="714" xr:uid="{00000000-0005-0000-0000-0000C7070000}"/>
    <cellStyle name="40% - Énfasis6 2 2 2 2 2" xfId="1608" xr:uid="{00000000-0005-0000-0000-0000C8070000}"/>
    <cellStyle name="40% - Énfasis6 2 2 2 2 2 2" xfId="3375" xr:uid="{00000000-0005-0000-0000-0000C9070000}"/>
    <cellStyle name="40% - Énfasis6 2 2 2 2 3" xfId="2493" xr:uid="{00000000-0005-0000-0000-0000CA070000}"/>
    <cellStyle name="40% - Énfasis6 2 2 2 3" xfId="1253" xr:uid="{00000000-0005-0000-0000-0000CB070000}"/>
    <cellStyle name="40% - Énfasis6 2 2 2 3 2" xfId="3021" xr:uid="{00000000-0005-0000-0000-0000CC070000}"/>
    <cellStyle name="40% - Énfasis6 2 2 2 4" xfId="2139" xr:uid="{00000000-0005-0000-0000-0000CD070000}"/>
    <cellStyle name="40% - Énfasis6 2 2 3" xfId="536" xr:uid="{00000000-0005-0000-0000-0000CE070000}"/>
    <cellStyle name="40% - Énfasis6 2 2 3 2" xfId="1431" xr:uid="{00000000-0005-0000-0000-0000CF070000}"/>
    <cellStyle name="40% - Énfasis6 2 2 3 2 2" xfId="3198" xr:uid="{00000000-0005-0000-0000-0000D0070000}"/>
    <cellStyle name="40% - Énfasis6 2 2 3 3" xfId="2316" xr:uid="{00000000-0005-0000-0000-0000D1070000}"/>
    <cellStyle name="40% - Énfasis6 2 2 4" xfId="901" xr:uid="{00000000-0005-0000-0000-0000D2070000}"/>
    <cellStyle name="40% - Énfasis6 2 2 4 2" xfId="1785" xr:uid="{00000000-0005-0000-0000-0000D3070000}"/>
    <cellStyle name="40% - Énfasis6 2 2 4 2 2" xfId="3552" xr:uid="{00000000-0005-0000-0000-0000D4070000}"/>
    <cellStyle name="40% - Énfasis6 2 2 4 3" xfId="2670" xr:uid="{00000000-0005-0000-0000-0000D5070000}"/>
    <cellStyle name="40% - Énfasis6 2 2 5" xfId="1076" xr:uid="{00000000-0005-0000-0000-0000D6070000}"/>
    <cellStyle name="40% - Énfasis6 2 2 5 2" xfId="2844" xr:uid="{00000000-0005-0000-0000-0000D7070000}"/>
    <cellStyle name="40% - Énfasis6 2 2 6" xfId="1962" xr:uid="{00000000-0005-0000-0000-0000D8070000}"/>
    <cellStyle name="40% - Énfasis6 2 3" xfId="285" xr:uid="{00000000-0005-0000-0000-0000D9070000}"/>
    <cellStyle name="40% - Énfasis6 2 3 2" xfId="659" xr:uid="{00000000-0005-0000-0000-0000DA070000}"/>
    <cellStyle name="40% - Énfasis6 2 3 2 2" xfId="1553" xr:uid="{00000000-0005-0000-0000-0000DB070000}"/>
    <cellStyle name="40% - Énfasis6 2 3 2 2 2" xfId="3320" xr:uid="{00000000-0005-0000-0000-0000DC070000}"/>
    <cellStyle name="40% - Énfasis6 2 3 2 3" xfId="2438" xr:uid="{00000000-0005-0000-0000-0000DD070000}"/>
    <cellStyle name="40% - Énfasis6 2 3 3" xfId="1198" xr:uid="{00000000-0005-0000-0000-0000DE070000}"/>
    <cellStyle name="40% - Énfasis6 2 3 3 2" xfId="2966" xr:uid="{00000000-0005-0000-0000-0000DF070000}"/>
    <cellStyle name="40% - Énfasis6 2 3 4" xfId="2084" xr:uid="{00000000-0005-0000-0000-0000E0070000}"/>
    <cellStyle name="40% - Énfasis6 2 4" xfId="481" xr:uid="{00000000-0005-0000-0000-0000E1070000}"/>
    <cellStyle name="40% - Énfasis6 2 4 2" xfId="1376" xr:uid="{00000000-0005-0000-0000-0000E2070000}"/>
    <cellStyle name="40% - Énfasis6 2 4 2 2" xfId="3143" xr:uid="{00000000-0005-0000-0000-0000E3070000}"/>
    <cellStyle name="40% - Énfasis6 2 4 3" xfId="2261" xr:uid="{00000000-0005-0000-0000-0000E4070000}"/>
    <cellStyle name="40% - Énfasis6 2 5" xfId="846" xr:uid="{00000000-0005-0000-0000-0000E5070000}"/>
    <cellStyle name="40% - Énfasis6 2 5 2" xfId="1730" xr:uid="{00000000-0005-0000-0000-0000E6070000}"/>
    <cellStyle name="40% - Énfasis6 2 5 2 2" xfId="3497" xr:uid="{00000000-0005-0000-0000-0000E7070000}"/>
    <cellStyle name="40% - Énfasis6 2 5 3" xfId="2615" xr:uid="{00000000-0005-0000-0000-0000E8070000}"/>
    <cellStyle name="40% - Énfasis6 2 6" xfId="1021" xr:uid="{00000000-0005-0000-0000-0000E9070000}"/>
    <cellStyle name="40% - Énfasis6 2 6 2" xfId="2789" xr:uid="{00000000-0005-0000-0000-0000EA070000}"/>
    <cellStyle name="40% - Énfasis6 2 7" xfId="1907" xr:uid="{00000000-0005-0000-0000-0000EB070000}"/>
    <cellStyle name="40% - Énfasis6 3" xfId="67" xr:uid="{00000000-0005-0000-0000-0000EC070000}"/>
    <cellStyle name="40% - Énfasis6 3 2" xfId="123" xr:uid="{00000000-0005-0000-0000-0000ED070000}"/>
    <cellStyle name="40% - Énfasis6 3 2 2" xfId="319" xr:uid="{00000000-0005-0000-0000-0000EE070000}"/>
    <cellStyle name="40% - Énfasis6 3 2 2 2" xfId="693" xr:uid="{00000000-0005-0000-0000-0000EF070000}"/>
    <cellStyle name="40% - Énfasis6 3 2 2 2 2" xfId="1587" xr:uid="{00000000-0005-0000-0000-0000F0070000}"/>
    <cellStyle name="40% - Énfasis6 3 2 2 2 2 2" xfId="3354" xr:uid="{00000000-0005-0000-0000-0000F1070000}"/>
    <cellStyle name="40% - Énfasis6 3 2 2 2 3" xfId="2472" xr:uid="{00000000-0005-0000-0000-0000F2070000}"/>
    <cellStyle name="40% - Énfasis6 3 2 2 3" xfId="1232" xr:uid="{00000000-0005-0000-0000-0000F3070000}"/>
    <cellStyle name="40% - Énfasis6 3 2 2 3 2" xfId="3000" xr:uid="{00000000-0005-0000-0000-0000F4070000}"/>
    <cellStyle name="40% - Énfasis6 3 2 2 4" xfId="2118" xr:uid="{00000000-0005-0000-0000-0000F5070000}"/>
    <cellStyle name="40% - Énfasis6 3 2 3" xfId="515" xr:uid="{00000000-0005-0000-0000-0000F6070000}"/>
    <cellStyle name="40% - Énfasis6 3 2 3 2" xfId="1410" xr:uid="{00000000-0005-0000-0000-0000F7070000}"/>
    <cellStyle name="40% - Énfasis6 3 2 3 2 2" xfId="3177" xr:uid="{00000000-0005-0000-0000-0000F8070000}"/>
    <cellStyle name="40% - Énfasis6 3 2 3 3" xfId="2295" xr:uid="{00000000-0005-0000-0000-0000F9070000}"/>
    <cellStyle name="40% - Énfasis6 3 2 4" xfId="880" xr:uid="{00000000-0005-0000-0000-0000FA070000}"/>
    <cellStyle name="40% - Énfasis6 3 2 4 2" xfId="1764" xr:uid="{00000000-0005-0000-0000-0000FB070000}"/>
    <cellStyle name="40% - Énfasis6 3 2 4 2 2" xfId="3531" xr:uid="{00000000-0005-0000-0000-0000FC070000}"/>
    <cellStyle name="40% - Énfasis6 3 2 4 3" xfId="2649" xr:uid="{00000000-0005-0000-0000-0000FD070000}"/>
    <cellStyle name="40% - Énfasis6 3 2 5" xfId="1055" xr:uid="{00000000-0005-0000-0000-0000FE070000}"/>
    <cellStyle name="40% - Énfasis6 3 2 5 2" xfId="2823" xr:uid="{00000000-0005-0000-0000-0000FF070000}"/>
    <cellStyle name="40% - Énfasis6 3 2 6" xfId="1941" xr:uid="{00000000-0005-0000-0000-000000080000}"/>
    <cellStyle name="40% - Énfasis6 3 3" xfId="264" xr:uid="{00000000-0005-0000-0000-000001080000}"/>
    <cellStyle name="40% - Énfasis6 3 3 2" xfId="638" xr:uid="{00000000-0005-0000-0000-000002080000}"/>
    <cellStyle name="40% - Énfasis6 3 3 2 2" xfId="1532" xr:uid="{00000000-0005-0000-0000-000003080000}"/>
    <cellStyle name="40% - Énfasis6 3 3 2 2 2" xfId="3299" xr:uid="{00000000-0005-0000-0000-000004080000}"/>
    <cellStyle name="40% - Énfasis6 3 3 2 3" xfId="2417" xr:uid="{00000000-0005-0000-0000-000005080000}"/>
    <cellStyle name="40% - Énfasis6 3 3 3" xfId="1177" xr:uid="{00000000-0005-0000-0000-000006080000}"/>
    <cellStyle name="40% - Énfasis6 3 3 3 2" xfId="2945" xr:uid="{00000000-0005-0000-0000-000007080000}"/>
    <cellStyle name="40% - Énfasis6 3 3 4" xfId="2063" xr:uid="{00000000-0005-0000-0000-000008080000}"/>
    <cellStyle name="40% - Énfasis6 3 4" xfId="460" xr:uid="{00000000-0005-0000-0000-000009080000}"/>
    <cellStyle name="40% - Énfasis6 3 4 2" xfId="1355" xr:uid="{00000000-0005-0000-0000-00000A080000}"/>
    <cellStyle name="40% - Énfasis6 3 4 2 2" xfId="3122" xr:uid="{00000000-0005-0000-0000-00000B080000}"/>
    <cellStyle name="40% - Énfasis6 3 4 3" xfId="2240" xr:uid="{00000000-0005-0000-0000-00000C080000}"/>
    <cellStyle name="40% - Énfasis6 3 5" xfId="825" xr:uid="{00000000-0005-0000-0000-00000D080000}"/>
    <cellStyle name="40% - Énfasis6 3 5 2" xfId="1709" xr:uid="{00000000-0005-0000-0000-00000E080000}"/>
    <cellStyle name="40% - Énfasis6 3 5 2 2" xfId="3476" xr:uid="{00000000-0005-0000-0000-00000F080000}"/>
    <cellStyle name="40% - Énfasis6 3 5 3" xfId="2594" xr:uid="{00000000-0005-0000-0000-000010080000}"/>
    <cellStyle name="40% - Énfasis6 3 6" xfId="1000" xr:uid="{00000000-0005-0000-0000-000011080000}"/>
    <cellStyle name="40% - Énfasis6 3 6 2" xfId="2768" xr:uid="{00000000-0005-0000-0000-000012080000}"/>
    <cellStyle name="40% - Énfasis6 3 7" xfId="1886" xr:uid="{00000000-0005-0000-0000-000013080000}"/>
    <cellStyle name="40% - Énfasis6 4" xfId="103" xr:uid="{00000000-0005-0000-0000-000014080000}"/>
    <cellStyle name="40% - Énfasis6 4 2" xfId="299" xr:uid="{00000000-0005-0000-0000-000015080000}"/>
    <cellStyle name="40% - Énfasis6 4 2 2" xfId="673" xr:uid="{00000000-0005-0000-0000-000016080000}"/>
    <cellStyle name="40% - Énfasis6 4 2 2 2" xfId="1567" xr:uid="{00000000-0005-0000-0000-000017080000}"/>
    <cellStyle name="40% - Énfasis6 4 2 2 2 2" xfId="3334" xr:uid="{00000000-0005-0000-0000-000018080000}"/>
    <cellStyle name="40% - Énfasis6 4 2 2 3" xfId="2452" xr:uid="{00000000-0005-0000-0000-000019080000}"/>
    <cellStyle name="40% - Énfasis6 4 2 3" xfId="1212" xr:uid="{00000000-0005-0000-0000-00001A080000}"/>
    <cellStyle name="40% - Énfasis6 4 2 3 2" xfId="2980" xr:uid="{00000000-0005-0000-0000-00001B080000}"/>
    <cellStyle name="40% - Énfasis6 4 2 4" xfId="2098" xr:uid="{00000000-0005-0000-0000-00001C080000}"/>
    <cellStyle name="40% - Énfasis6 4 3" xfId="495" xr:uid="{00000000-0005-0000-0000-00001D080000}"/>
    <cellStyle name="40% - Énfasis6 4 3 2" xfId="1390" xr:uid="{00000000-0005-0000-0000-00001E080000}"/>
    <cellStyle name="40% - Énfasis6 4 3 2 2" xfId="3157" xr:uid="{00000000-0005-0000-0000-00001F080000}"/>
    <cellStyle name="40% - Énfasis6 4 3 3" xfId="2275" xr:uid="{00000000-0005-0000-0000-000020080000}"/>
    <cellStyle name="40% - Énfasis6 4 4" xfId="860" xr:uid="{00000000-0005-0000-0000-000021080000}"/>
    <cellStyle name="40% - Énfasis6 4 4 2" xfId="1744" xr:uid="{00000000-0005-0000-0000-000022080000}"/>
    <cellStyle name="40% - Énfasis6 4 4 2 2" xfId="3511" xr:uid="{00000000-0005-0000-0000-000023080000}"/>
    <cellStyle name="40% - Énfasis6 4 4 3" xfId="2629" xr:uid="{00000000-0005-0000-0000-000024080000}"/>
    <cellStyle name="40% - Énfasis6 4 5" xfId="1035" xr:uid="{00000000-0005-0000-0000-000025080000}"/>
    <cellStyle name="40% - Énfasis6 4 5 2" xfId="2803" xr:uid="{00000000-0005-0000-0000-000026080000}"/>
    <cellStyle name="40% - Énfasis6 4 6" xfId="1921" xr:uid="{00000000-0005-0000-0000-000027080000}"/>
    <cellStyle name="40% - Énfasis6 5" xfId="175" xr:uid="{00000000-0005-0000-0000-000028080000}"/>
    <cellStyle name="40% - Énfasis6 5 2" xfId="363" xr:uid="{00000000-0005-0000-0000-000029080000}"/>
    <cellStyle name="40% - Énfasis6 5 2 2" xfId="736" xr:uid="{00000000-0005-0000-0000-00002A080000}"/>
    <cellStyle name="40% - Énfasis6 5 2 2 2" xfId="1630" xr:uid="{00000000-0005-0000-0000-00002B080000}"/>
    <cellStyle name="40% - Énfasis6 5 2 2 2 2" xfId="3397" xr:uid="{00000000-0005-0000-0000-00002C080000}"/>
    <cellStyle name="40% - Énfasis6 5 2 2 3" xfId="2515" xr:uid="{00000000-0005-0000-0000-00002D080000}"/>
    <cellStyle name="40% - Énfasis6 5 2 3" xfId="1275" xr:uid="{00000000-0005-0000-0000-00002E080000}"/>
    <cellStyle name="40% - Énfasis6 5 2 3 2" xfId="3043" xr:uid="{00000000-0005-0000-0000-00002F080000}"/>
    <cellStyle name="40% - Énfasis6 5 2 4" xfId="2161" xr:uid="{00000000-0005-0000-0000-000030080000}"/>
    <cellStyle name="40% - Énfasis6 5 3" xfId="558" xr:uid="{00000000-0005-0000-0000-000031080000}"/>
    <cellStyle name="40% - Énfasis6 5 3 2" xfId="1453" xr:uid="{00000000-0005-0000-0000-000032080000}"/>
    <cellStyle name="40% - Énfasis6 5 3 2 2" xfId="3220" xr:uid="{00000000-0005-0000-0000-000033080000}"/>
    <cellStyle name="40% - Énfasis6 5 3 3" xfId="2338" xr:uid="{00000000-0005-0000-0000-000034080000}"/>
    <cellStyle name="40% - Énfasis6 5 4" xfId="923" xr:uid="{00000000-0005-0000-0000-000035080000}"/>
    <cellStyle name="40% - Énfasis6 5 4 2" xfId="1807" xr:uid="{00000000-0005-0000-0000-000036080000}"/>
    <cellStyle name="40% - Énfasis6 5 4 2 2" xfId="3574" xr:uid="{00000000-0005-0000-0000-000037080000}"/>
    <cellStyle name="40% - Énfasis6 5 4 3" xfId="2692" xr:uid="{00000000-0005-0000-0000-000038080000}"/>
    <cellStyle name="40% - Énfasis6 5 5" xfId="1098" xr:uid="{00000000-0005-0000-0000-000039080000}"/>
    <cellStyle name="40% - Énfasis6 5 5 2" xfId="2866" xr:uid="{00000000-0005-0000-0000-00003A080000}"/>
    <cellStyle name="40% - Énfasis6 5 6" xfId="1984" xr:uid="{00000000-0005-0000-0000-00003B080000}"/>
    <cellStyle name="40% - Énfasis6 6" xfId="194" xr:uid="{00000000-0005-0000-0000-00003C080000}"/>
    <cellStyle name="40% - Énfasis6 6 2" xfId="382" xr:uid="{00000000-0005-0000-0000-00003D080000}"/>
    <cellStyle name="40% - Énfasis6 6 2 2" xfId="755" xr:uid="{00000000-0005-0000-0000-00003E080000}"/>
    <cellStyle name="40% - Énfasis6 6 2 2 2" xfId="1649" xr:uid="{00000000-0005-0000-0000-00003F080000}"/>
    <cellStyle name="40% - Énfasis6 6 2 2 2 2" xfId="3416" xr:uid="{00000000-0005-0000-0000-000040080000}"/>
    <cellStyle name="40% - Énfasis6 6 2 2 3" xfId="2534" xr:uid="{00000000-0005-0000-0000-000041080000}"/>
    <cellStyle name="40% - Énfasis6 6 2 3" xfId="1294" xr:uid="{00000000-0005-0000-0000-000042080000}"/>
    <cellStyle name="40% - Énfasis6 6 2 3 2" xfId="3062" xr:uid="{00000000-0005-0000-0000-000043080000}"/>
    <cellStyle name="40% - Énfasis6 6 2 4" xfId="2180" xr:uid="{00000000-0005-0000-0000-000044080000}"/>
    <cellStyle name="40% - Énfasis6 6 3" xfId="577" xr:uid="{00000000-0005-0000-0000-000045080000}"/>
    <cellStyle name="40% - Énfasis6 6 3 2" xfId="1472" xr:uid="{00000000-0005-0000-0000-000046080000}"/>
    <cellStyle name="40% - Énfasis6 6 3 2 2" xfId="3239" xr:uid="{00000000-0005-0000-0000-000047080000}"/>
    <cellStyle name="40% - Énfasis6 6 3 3" xfId="2357" xr:uid="{00000000-0005-0000-0000-000048080000}"/>
    <cellStyle name="40% - Énfasis6 6 4" xfId="942" xr:uid="{00000000-0005-0000-0000-000049080000}"/>
    <cellStyle name="40% - Énfasis6 6 4 2" xfId="1826" xr:uid="{00000000-0005-0000-0000-00004A080000}"/>
    <cellStyle name="40% - Énfasis6 6 4 2 2" xfId="3593" xr:uid="{00000000-0005-0000-0000-00004B080000}"/>
    <cellStyle name="40% - Énfasis6 6 4 3" xfId="2711" xr:uid="{00000000-0005-0000-0000-00004C080000}"/>
    <cellStyle name="40% - Énfasis6 6 5" xfId="1117" xr:uid="{00000000-0005-0000-0000-00004D080000}"/>
    <cellStyle name="40% - Énfasis6 6 5 2" xfId="2885" xr:uid="{00000000-0005-0000-0000-00004E080000}"/>
    <cellStyle name="40% - Énfasis6 6 6" xfId="2003" xr:uid="{00000000-0005-0000-0000-00004F080000}"/>
    <cellStyle name="40% - Énfasis6 7" xfId="224" xr:uid="{00000000-0005-0000-0000-000050080000}"/>
    <cellStyle name="40% - Énfasis6 7 2" xfId="410" xr:uid="{00000000-0005-0000-0000-000051080000}"/>
    <cellStyle name="40% - Énfasis6 7 2 2" xfId="777" xr:uid="{00000000-0005-0000-0000-000052080000}"/>
    <cellStyle name="40% - Énfasis6 7 2 2 2" xfId="1671" xr:uid="{00000000-0005-0000-0000-000053080000}"/>
    <cellStyle name="40% - Énfasis6 7 2 2 2 2" xfId="3438" xr:uid="{00000000-0005-0000-0000-000054080000}"/>
    <cellStyle name="40% - Énfasis6 7 2 2 3" xfId="2556" xr:uid="{00000000-0005-0000-0000-000055080000}"/>
    <cellStyle name="40% - Énfasis6 7 2 3" xfId="1316" xr:uid="{00000000-0005-0000-0000-000056080000}"/>
    <cellStyle name="40% - Énfasis6 7 2 3 2" xfId="3084" xr:uid="{00000000-0005-0000-0000-000057080000}"/>
    <cellStyle name="40% - Énfasis6 7 2 4" xfId="2202" xr:uid="{00000000-0005-0000-0000-000058080000}"/>
    <cellStyle name="40% - Énfasis6 7 3" xfId="599" xr:uid="{00000000-0005-0000-0000-000059080000}"/>
    <cellStyle name="40% - Énfasis6 7 3 2" xfId="1494" xr:uid="{00000000-0005-0000-0000-00005A080000}"/>
    <cellStyle name="40% - Énfasis6 7 3 2 2" xfId="3261" xr:uid="{00000000-0005-0000-0000-00005B080000}"/>
    <cellStyle name="40% - Énfasis6 7 3 3" xfId="2379" xr:uid="{00000000-0005-0000-0000-00005C080000}"/>
    <cellStyle name="40% - Énfasis6 7 4" xfId="964" xr:uid="{00000000-0005-0000-0000-00005D080000}"/>
    <cellStyle name="40% - Énfasis6 7 4 2" xfId="1848" xr:uid="{00000000-0005-0000-0000-00005E080000}"/>
    <cellStyle name="40% - Énfasis6 7 4 2 2" xfId="3615" xr:uid="{00000000-0005-0000-0000-00005F080000}"/>
    <cellStyle name="40% - Énfasis6 7 4 3" xfId="2733" xr:uid="{00000000-0005-0000-0000-000060080000}"/>
    <cellStyle name="40% - Énfasis6 7 5" xfId="1139" xr:uid="{00000000-0005-0000-0000-000061080000}"/>
    <cellStyle name="40% - Énfasis6 7 5 2" xfId="2907" xr:uid="{00000000-0005-0000-0000-000062080000}"/>
    <cellStyle name="40% - Énfasis6 7 6" xfId="2025" xr:uid="{00000000-0005-0000-0000-000063080000}"/>
    <cellStyle name="40% - Énfasis6 8" xfId="244" xr:uid="{00000000-0005-0000-0000-000064080000}"/>
    <cellStyle name="40% - Énfasis6 8 2" xfId="618" xr:uid="{00000000-0005-0000-0000-000065080000}"/>
    <cellStyle name="40% - Énfasis6 8 2 2" xfId="1512" xr:uid="{00000000-0005-0000-0000-000066080000}"/>
    <cellStyle name="40% - Énfasis6 8 2 2 2" xfId="3279" xr:uid="{00000000-0005-0000-0000-000067080000}"/>
    <cellStyle name="40% - Énfasis6 8 2 3" xfId="2397" xr:uid="{00000000-0005-0000-0000-000068080000}"/>
    <cellStyle name="40% - Énfasis6 8 3" xfId="1157" xr:uid="{00000000-0005-0000-0000-000069080000}"/>
    <cellStyle name="40% - Énfasis6 8 3 2" xfId="2925" xr:uid="{00000000-0005-0000-0000-00006A080000}"/>
    <cellStyle name="40% - Énfasis6 8 4" xfId="2043" xr:uid="{00000000-0005-0000-0000-00006B080000}"/>
    <cellStyle name="40% - Énfasis6 9" xfId="440" xr:uid="{00000000-0005-0000-0000-00006C080000}"/>
    <cellStyle name="40% - Énfasis6 9 2" xfId="1335" xr:uid="{00000000-0005-0000-0000-00006D080000}"/>
    <cellStyle name="40% - Énfasis6 9 2 2" xfId="3102" xr:uid="{00000000-0005-0000-0000-00006E080000}"/>
    <cellStyle name="40% - Énfasis6 9 3" xfId="2220" xr:uid="{00000000-0005-0000-0000-00006F080000}"/>
    <cellStyle name="60% - Énfasis1" xfId="22" builtinId="32" customBuiltin="1"/>
    <cellStyle name="60% - Énfasis1 2" xfId="161" xr:uid="{00000000-0005-0000-0000-000071080000}"/>
    <cellStyle name="60% - Énfasis1 2 2" xfId="349" xr:uid="{00000000-0005-0000-0000-000072080000}"/>
    <cellStyle name="60% - Énfasis1 2 2 2" xfId="722" xr:uid="{00000000-0005-0000-0000-000073080000}"/>
    <cellStyle name="60% - Énfasis1 2 2 2 2" xfId="1616" xr:uid="{00000000-0005-0000-0000-000074080000}"/>
    <cellStyle name="60% - Énfasis1 2 2 2 2 2" xfId="3383" xr:uid="{00000000-0005-0000-0000-000075080000}"/>
    <cellStyle name="60% - Énfasis1 2 2 2 3" xfId="2501" xr:uid="{00000000-0005-0000-0000-000076080000}"/>
    <cellStyle name="60% - Énfasis1 2 2 3" xfId="1261" xr:uid="{00000000-0005-0000-0000-000077080000}"/>
    <cellStyle name="60% - Énfasis1 2 2 3 2" xfId="3029" xr:uid="{00000000-0005-0000-0000-000078080000}"/>
    <cellStyle name="60% - Énfasis1 2 2 4" xfId="2147" xr:uid="{00000000-0005-0000-0000-000079080000}"/>
    <cellStyle name="60% - Énfasis1 2 3" xfId="544" xr:uid="{00000000-0005-0000-0000-00007A080000}"/>
    <cellStyle name="60% - Énfasis1 2 3 2" xfId="1439" xr:uid="{00000000-0005-0000-0000-00007B080000}"/>
    <cellStyle name="60% - Énfasis1 2 3 2 2" xfId="3206" xr:uid="{00000000-0005-0000-0000-00007C080000}"/>
    <cellStyle name="60% - Énfasis1 2 3 3" xfId="2324" xr:uid="{00000000-0005-0000-0000-00007D080000}"/>
    <cellStyle name="60% - Énfasis1 2 4" xfId="909" xr:uid="{00000000-0005-0000-0000-00007E080000}"/>
    <cellStyle name="60% - Énfasis1 2 4 2" xfId="1793" xr:uid="{00000000-0005-0000-0000-00007F080000}"/>
    <cellStyle name="60% - Énfasis1 2 4 2 2" xfId="3560" xr:uid="{00000000-0005-0000-0000-000080080000}"/>
    <cellStyle name="60% - Énfasis1 2 4 3" xfId="2678" xr:uid="{00000000-0005-0000-0000-000081080000}"/>
    <cellStyle name="60% - Énfasis1 2 5" xfId="1084" xr:uid="{00000000-0005-0000-0000-000082080000}"/>
    <cellStyle name="60% - Énfasis1 2 5 2" xfId="2852" xr:uid="{00000000-0005-0000-0000-000083080000}"/>
    <cellStyle name="60% - Énfasis1 2 6" xfId="1970" xr:uid="{00000000-0005-0000-0000-000084080000}"/>
    <cellStyle name="60% - Énfasis1 3" xfId="180" xr:uid="{00000000-0005-0000-0000-000085080000}"/>
    <cellStyle name="60% - Énfasis1 3 2" xfId="368" xr:uid="{00000000-0005-0000-0000-000086080000}"/>
    <cellStyle name="60% - Énfasis1 3 2 2" xfId="741" xr:uid="{00000000-0005-0000-0000-000087080000}"/>
    <cellStyle name="60% - Énfasis1 3 2 2 2" xfId="1635" xr:uid="{00000000-0005-0000-0000-000088080000}"/>
    <cellStyle name="60% - Énfasis1 3 2 2 2 2" xfId="3402" xr:uid="{00000000-0005-0000-0000-000089080000}"/>
    <cellStyle name="60% - Énfasis1 3 2 2 3" xfId="2520" xr:uid="{00000000-0005-0000-0000-00008A080000}"/>
    <cellStyle name="60% - Énfasis1 3 2 3" xfId="1280" xr:uid="{00000000-0005-0000-0000-00008B080000}"/>
    <cellStyle name="60% - Énfasis1 3 2 3 2" xfId="3048" xr:uid="{00000000-0005-0000-0000-00008C080000}"/>
    <cellStyle name="60% - Énfasis1 3 2 4" xfId="2166" xr:uid="{00000000-0005-0000-0000-00008D080000}"/>
    <cellStyle name="60% - Énfasis1 3 3" xfId="563" xr:uid="{00000000-0005-0000-0000-00008E080000}"/>
    <cellStyle name="60% - Énfasis1 3 3 2" xfId="1458" xr:uid="{00000000-0005-0000-0000-00008F080000}"/>
    <cellStyle name="60% - Énfasis1 3 3 2 2" xfId="3225" xr:uid="{00000000-0005-0000-0000-000090080000}"/>
    <cellStyle name="60% - Énfasis1 3 3 3" xfId="2343" xr:uid="{00000000-0005-0000-0000-000091080000}"/>
    <cellStyle name="60% - Énfasis1 3 4" xfId="928" xr:uid="{00000000-0005-0000-0000-000092080000}"/>
    <cellStyle name="60% - Énfasis1 3 4 2" xfId="1812" xr:uid="{00000000-0005-0000-0000-000093080000}"/>
    <cellStyle name="60% - Énfasis1 3 4 2 2" xfId="3579" xr:uid="{00000000-0005-0000-0000-000094080000}"/>
    <cellStyle name="60% - Énfasis1 3 4 3" xfId="2697" xr:uid="{00000000-0005-0000-0000-000095080000}"/>
    <cellStyle name="60% - Énfasis1 3 5" xfId="1103" xr:uid="{00000000-0005-0000-0000-000096080000}"/>
    <cellStyle name="60% - Énfasis1 3 5 2" xfId="2871" xr:uid="{00000000-0005-0000-0000-000097080000}"/>
    <cellStyle name="60% - Énfasis1 3 6" xfId="1989" xr:uid="{00000000-0005-0000-0000-000098080000}"/>
    <cellStyle name="60% - Énfasis1 4" xfId="210" xr:uid="{00000000-0005-0000-0000-000099080000}"/>
    <cellStyle name="60% - Énfasis1 4 2" xfId="396" xr:uid="{00000000-0005-0000-0000-00009A080000}"/>
    <cellStyle name="60% - Énfasis1 4 2 2" xfId="763" xr:uid="{00000000-0005-0000-0000-00009B080000}"/>
    <cellStyle name="60% - Énfasis1 4 2 2 2" xfId="1657" xr:uid="{00000000-0005-0000-0000-00009C080000}"/>
    <cellStyle name="60% - Énfasis1 4 2 2 2 2" xfId="3424" xr:uid="{00000000-0005-0000-0000-00009D080000}"/>
    <cellStyle name="60% - Énfasis1 4 2 2 3" xfId="2542" xr:uid="{00000000-0005-0000-0000-00009E080000}"/>
    <cellStyle name="60% - Énfasis1 4 2 3" xfId="1302" xr:uid="{00000000-0005-0000-0000-00009F080000}"/>
    <cellStyle name="60% - Énfasis1 4 2 3 2" xfId="3070" xr:uid="{00000000-0005-0000-0000-0000A0080000}"/>
    <cellStyle name="60% - Énfasis1 4 2 4" xfId="2188" xr:uid="{00000000-0005-0000-0000-0000A1080000}"/>
    <cellStyle name="60% - Énfasis1 4 3" xfId="585" xr:uid="{00000000-0005-0000-0000-0000A2080000}"/>
    <cellStyle name="60% - Énfasis1 4 3 2" xfId="1480" xr:uid="{00000000-0005-0000-0000-0000A3080000}"/>
    <cellStyle name="60% - Énfasis1 4 3 2 2" xfId="3247" xr:uid="{00000000-0005-0000-0000-0000A4080000}"/>
    <cellStyle name="60% - Énfasis1 4 3 3" xfId="2365" xr:uid="{00000000-0005-0000-0000-0000A5080000}"/>
    <cellStyle name="60% - Énfasis1 4 4" xfId="950" xr:uid="{00000000-0005-0000-0000-0000A6080000}"/>
    <cellStyle name="60% - Énfasis1 4 4 2" xfId="1834" xr:uid="{00000000-0005-0000-0000-0000A7080000}"/>
    <cellStyle name="60% - Énfasis1 4 4 2 2" xfId="3601" xr:uid="{00000000-0005-0000-0000-0000A8080000}"/>
    <cellStyle name="60% - Énfasis1 4 4 3" xfId="2719" xr:uid="{00000000-0005-0000-0000-0000A9080000}"/>
    <cellStyle name="60% - Énfasis1 4 5" xfId="1125" xr:uid="{00000000-0005-0000-0000-0000AA080000}"/>
    <cellStyle name="60% - Énfasis1 4 5 2" xfId="2893" xr:uid="{00000000-0005-0000-0000-0000AB080000}"/>
    <cellStyle name="60% - Énfasis1 4 6" xfId="2011" xr:uid="{00000000-0005-0000-0000-0000AC080000}"/>
    <cellStyle name="60% - Énfasis2" xfId="26" builtinId="36" customBuiltin="1"/>
    <cellStyle name="60% - Énfasis2 2" xfId="164" xr:uid="{00000000-0005-0000-0000-0000AE080000}"/>
    <cellStyle name="60% - Énfasis2 2 2" xfId="352" xr:uid="{00000000-0005-0000-0000-0000AF080000}"/>
    <cellStyle name="60% - Énfasis2 2 2 2" xfId="725" xr:uid="{00000000-0005-0000-0000-0000B0080000}"/>
    <cellStyle name="60% - Énfasis2 2 2 2 2" xfId="1619" xr:uid="{00000000-0005-0000-0000-0000B1080000}"/>
    <cellStyle name="60% - Énfasis2 2 2 2 2 2" xfId="3386" xr:uid="{00000000-0005-0000-0000-0000B2080000}"/>
    <cellStyle name="60% - Énfasis2 2 2 2 3" xfId="2504" xr:uid="{00000000-0005-0000-0000-0000B3080000}"/>
    <cellStyle name="60% - Énfasis2 2 2 3" xfId="1264" xr:uid="{00000000-0005-0000-0000-0000B4080000}"/>
    <cellStyle name="60% - Énfasis2 2 2 3 2" xfId="3032" xr:uid="{00000000-0005-0000-0000-0000B5080000}"/>
    <cellStyle name="60% - Énfasis2 2 2 4" xfId="2150" xr:uid="{00000000-0005-0000-0000-0000B6080000}"/>
    <cellStyle name="60% - Énfasis2 2 3" xfId="547" xr:uid="{00000000-0005-0000-0000-0000B7080000}"/>
    <cellStyle name="60% - Énfasis2 2 3 2" xfId="1442" xr:uid="{00000000-0005-0000-0000-0000B8080000}"/>
    <cellStyle name="60% - Énfasis2 2 3 2 2" xfId="3209" xr:uid="{00000000-0005-0000-0000-0000B9080000}"/>
    <cellStyle name="60% - Énfasis2 2 3 3" xfId="2327" xr:uid="{00000000-0005-0000-0000-0000BA080000}"/>
    <cellStyle name="60% - Énfasis2 2 4" xfId="912" xr:uid="{00000000-0005-0000-0000-0000BB080000}"/>
    <cellStyle name="60% - Énfasis2 2 4 2" xfId="1796" xr:uid="{00000000-0005-0000-0000-0000BC080000}"/>
    <cellStyle name="60% - Énfasis2 2 4 2 2" xfId="3563" xr:uid="{00000000-0005-0000-0000-0000BD080000}"/>
    <cellStyle name="60% - Énfasis2 2 4 3" xfId="2681" xr:uid="{00000000-0005-0000-0000-0000BE080000}"/>
    <cellStyle name="60% - Énfasis2 2 5" xfId="1087" xr:uid="{00000000-0005-0000-0000-0000BF080000}"/>
    <cellStyle name="60% - Énfasis2 2 5 2" xfId="2855" xr:uid="{00000000-0005-0000-0000-0000C0080000}"/>
    <cellStyle name="60% - Énfasis2 2 6" xfId="1973" xr:uid="{00000000-0005-0000-0000-0000C1080000}"/>
    <cellStyle name="60% - Énfasis2 3" xfId="183" xr:uid="{00000000-0005-0000-0000-0000C2080000}"/>
    <cellStyle name="60% - Énfasis2 3 2" xfId="371" xr:uid="{00000000-0005-0000-0000-0000C3080000}"/>
    <cellStyle name="60% - Énfasis2 3 2 2" xfId="744" xr:uid="{00000000-0005-0000-0000-0000C4080000}"/>
    <cellStyle name="60% - Énfasis2 3 2 2 2" xfId="1638" xr:uid="{00000000-0005-0000-0000-0000C5080000}"/>
    <cellStyle name="60% - Énfasis2 3 2 2 2 2" xfId="3405" xr:uid="{00000000-0005-0000-0000-0000C6080000}"/>
    <cellStyle name="60% - Énfasis2 3 2 2 3" xfId="2523" xr:uid="{00000000-0005-0000-0000-0000C7080000}"/>
    <cellStyle name="60% - Énfasis2 3 2 3" xfId="1283" xr:uid="{00000000-0005-0000-0000-0000C8080000}"/>
    <cellStyle name="60% - Énfasis2 3 2 3 2" xfId="3051" xr:uid="{00000000-0005-0000-0000-0000C9080000}"/>
    <cellStyle name="60% - Énfasis2 3 2 4" xfId="2169" xr:uid="{00000000-0005-0000-0000-0000CA080000}"/>
    <cellStyle name="60% - Énfasis2 3 3" xfId="566" xr:uid="{00000000-0005-0000-0000-0000CB080000}"/>
    <cellStyle name="60% - Énfasis2 3 3 2" xfId="1461" xr:uid="{00000000-0005-0000-0000-0000CC080000}"/>
    <cellStyle name="60% - Énfasis2 3 3 2 2" xfId="3228" xr:uid="{00000000-0005-0000-0000-0000CD080000}"/>
    <cellStyle name="60% - Énfasis2 3 3 3" xfId="2346" xr:uid="{00000000-0005-0000-0000-0000CE080000}"/>
    <cellStyle name="60% - Énfasis2 3 4" xfId="931" xr:uid="{00000000-0005-0000-0000-0000CF080000}"/>
    <cellStyle name="60% - Énfasis2 3 4 2" xfId="1815" xr:uid="{00000000-0005-0000-0000-0000D0080000}"/>
    <cellStyle name="60% - Énfasis2 3 4 2 2" xfId="3582" xr:uid="{00000000-0005-0000-0000-0000D1080000}"/>
    <cellStyle name="60% - Énfasis2 3 4 3" xfId="2700" xr:uid="{00000000-0005-0000-0000-0000D2080000}"/>
    <cellStyle name="60% - Énfasis2 3 5" xfId="1106" xr:uid="{00000000-0005-0000-0000-0000D3080000}"/>
    <cellStyle name="60% - Énfasis2 3 5 2" xfId="2874" xr:uid="{00000000-0005-0000-0000-0000D4080000}"/>
    <cellStyle name="60% - Énfasis2 3 6" xfId="1992" xr:uid="{00000000-0005-0000-0000-0000D5080000}"/>
    <cellStyle name="60% - Énfasis2 4" xfId="213" xr:uid="{00000000-0005-0000-0000-0000D6080000}"/>
    <cellStyle name="60% - Énfasis2 4 2" xfId="399" xr:uid="{00000000-0005-0000-0000-0000D7080000}"/>
    <cellStyle name="60% - Énfasis2 4 2 2" xfId="766" xr:uid="{00000000-0005-0000-0000-0000D8080000}"/>
    <cellStyle name="60% - Énfasis2 4 2 2 2" xfId="1660" xr:uid="{00000000-0005-0000-0000-0000D9080000}"/>
    <cellStyle name="60% - Énfasis2 4 2 2 2 2" xfId="3427" xr:uid="{00000000-0005-0000-0000-0000DA080000}"/>
    <cellStyle name="60% - Énfasis2 4 2 2 3" xfId="2545" xr:uid="{00000000-0005-0000-0000-0000DB080000}"/>
    <cellStyle name="60% - Énfasis2 4 2 3" xfId="1305" xr:uid="{00000000-0005-0000-0000-0000DC080000}"/>
    <cellStyle name="60% - Énfasis2 4 2 3 2" xfId="3073" xr:uid="{00000000-0005-0000-0000-0000DD080000}"/>
    <cellStyle name="60% - Énfasis2 4 2 4" xfId="2191" xr:uid="{00000000-0005-0000-0000-0000DE080000}"/>
    <cellStyle name="60% - Énfasis2 4 3" xfId="588" xr:uid="{00000000-0005-0000-0000-0000DF080000}"/>
    <cellStyle name="60% - Énfasis2 4 3 2" xfId="1483" xr:uid="{00000000-0005-0000-0000-0000E0080000}"/>
    <cellStyle name="60% - Énfasis2 4 3 2 2" xfId="3250" xr:uid="{00000000-0005-0000-0000-0000E1080000}"/>
    <cellStyle name="60% - Énfasis2 4 3 3" xfId="2368" xr:uid="{00000000-0005-0000-0000-0000E2080000}"/>
    <cellStyle name="60% - Énfasis2 4 4" xfId="953" xr:uid="{00000000-0005-0000-0000-0000E3080000}"/>
    <cellStyle name="60% - Énfasis2 4 4 2" xfId="1837" xr:uid="{00000000-0005-0000-0000-0000E4080000}"/>
    <cellStyle name="60% - Énfasis2 4 4 2 2" xfId="3604" xr:uid="{00000000-0005-0000-0000-0000E5080000}"/>
    <cellStyle name="60% - Énfasis2 4 4 3" xfId="2722" xr:uid="{00000000-0005-0000-0000-0000E6080000}"/>
    <cellStyle name="60% - Énfasis2 4 5" xfId="1128" xr:uid="{00000000-0005-0000-0000-0000E7080000}"/>
    <cellStyle name="60% - Énfasis2 4 5 2" xfId="2896" xr:uid="{00000000-0005-0000-0000-0000E8080000}"/>
    <cellStyle name="60% - Énfasis2 4 6" xfId="2014" xr:uid="{00000000-0005-0000-0000-0000E9080000}"/>
    <cellStyle name="60% - Énfasis3" xfId="30" builtinId="40" customBuiltin="1"/>
    <cellStyle name="60% - Énfasis3 2" xfId="167" xr:uid="{00000000-0005-0000-0000-0000EB080000}"/>
    <cellStyle name="60% - Énfasis3 2 2" xfId="355" xr:uid="{00000000-0005-0000-0000-0000EC080000}"/>
    <cellStyle name="60% - Énfasis3 2 2 2" xfId="728" xr:uid="{00000000-0005-0000-0000-0000ED080000}"/>
    <cellStyle name="60% - Énfasis3 2 2 2 2" xfId="1622" xr:uid="{00000000-0005-0000-0000-0000EE080000}"/>
    <cellStyle name="60% - Énfasis3 2 2 2 2 2" xfId="3389" xr:uid="{00000000-0005-0000-0000-0000EF080000}"/>
    <cellStyle name="60% - Énfasis3 2 2 2 3" xfId="2507" xr:uid="{00000000-0005-0000-0000-0000F0080000}"/>
    <cellStyle name="60% - Énfasis3 2 2 3" xfId="1267" xr:uid="{00000000-0005-0000-0000-0000F1080000}"/>
    <cellStyle name="60% - Énfasis3 2 2 3 2" xfId="3035" xr:uid="{00000000-0005-0000-0000-0000F2080000}"/>
    <cellStyle name="60% - Énfasis3 2 2 4" xfId="2153" xr:uid="{00000000-0005-0000-0000-0000F3080000}"/>
    <cellStyle name="60% - Énfasis3 2 3" xfId="550" xr:uid="{00000000-0005-0000-0000-0000F4080000}"/>
    <cellStyle name="60% - Énfasis3 2 3 2" xfId="1445" xr:uid="{00000000-0005-0000-0000-0000F5080000}"/>
    <cellStyle name="60% - Énfasis3 2 3 2 2" xfId="3212" xr:uid="{00000000-0005-0000-0000-0000F6080000}"/>
    <cellStyle name="60% - Énfasis3 2 3 3" xfId="2330" xr:uid="{00000000-0005-0000-0000-0000F7080000}"/>
    <cellStyle name="60% - Énfasis3 2 4" xfId="915" xr:uid="{00000000-0005-0000-0000-0000F8080000}"/>
    <cellStyle name="60% - Énfasis3 2 4 2" xfId="1799" xr:uid="{00000000-0005-0000-0000-0000F9080000}"/>
    <cellStyle name="60% - Énfasis3 2 4 2 2" xfId="3566" xr:uid="{00000000-0005-0000-0000-0000FA080000}"/>
    <cellStyle name="60% - Énfasis3 2 4 3" xfId="2684" xr:uid="{00000000-0005-0000-0000-0000FB080000}"/>
    <cellStyle name="60% - Énfasis3 2 5" xfId="1090" xr:uid="{00000000-0005-0000-0000-0000FC080000}"/>
    <cellStyle name="60% - Énfasis3 2 5 2" xfId="2858" xr:uid="{00000000-0005-0000-0000-0000FD080000}"/>
    <cellStyle name="60% - Énfasis3 2 6" xfId="1976" xr:uid="{00000000-0005-0000-0000-0000FE080000}"/>
    <cellStyle name="60% - Énfasis3 3" xfId="186" xr:uid="{00000000-0005-0000-0000-0000FF080000}"/>
    <cellStyle name="60% - Énfasis3 3 2" xfId="374" xr:uid="{00000000-0005-0000-0000-000000090000}"/>
    <cellStyle name="60% - Énfasis3 3 2 2" xfId="747" xr:uid="{00000000-0005-0000-0000-000001090000}"/>
    <cellStyle name="60% - Énfasis3 3 2 2 2" xfId="1641" xr:uid="{00000000-0005-0000-0000-000002090000}"/>
    <cellStyle name="60% - Énfasis3 3 2 2 2 2" xfId="3408" xr:uid="{00000000-0005-0000-0000-000003090000}"/>
    <cellStyle name="60% - Énfasis3 3 2 2 3" xfId="2526" xr:uid="{00000000-0005-0000-0000-000004090000}"/>
    <cellStyle name="60% - Énfasis3 3 2 3" xfId="1286" xr:uid="{00000000-0005-0000-0000-000005090000}"/>
    <cellStyle name="60% - Énfasis3 3 2 3 2" xfId="3054" xr:uid="{00000000-0005-0000-0000-000006090000}"/>
    <cellStyle name="60% - Énfasis3 3 2 4" xfId="2172" xr:uid="{00000000-0005-0000-0000-000007090000}"/>
    <cellStyle name="60% - Énfasis3 3 3" xfId="569" xr:uid="{00000000-0005-0000-0000-000008090000}"/>
    <cellStyle name="60% - Énfasis3 3 3 2" xfId="1464" xr:uid="{00000000-0005-0000-0000-000009090000}"/>
    <cellStyle name="60% - Énfasis3 3 3 2 2" xfId="3231" xr:uid="{00000000-0005-0000-0000-00000A090000}"/>
    <cellStyle name="60% - Énfasis3 3 3 3" xfId="2349" xr:uid="{00000000-0005-0000-0000-00000B090000}"/>
    <cellStyle name="60% - Énfasis3 3 4" xfId="934" xr:uid="{00000000-0005-0000-0000-00000C090000}"/>
    <cellStyle name="60% - Énfasis3 3 4 2" xfId="1818" xr:uid="{00000000-0005-0000-0000-00000D090000}"/>
    <cellStyle name="60% - Énfasis3 3 4 2 2" xfId="3585" xr:uid="{00000000-0005-0000-0000-00000E090000}"/>
    <cellStyle name="60% - Énfasis3 3 4 3" xfId="2703" xr:uid="{00000000-0005-0000-0000-00000F090000}"/>
    <cellStyle name="60% - Énfasis3 3 5" xfId="1109" xr:uid="{00000000-0005-0000-0000-000010090000}"/>
    <cellStyle name="60% - Énfasis3 3 5 2" xfId="2877" xr:uid="{00000000-0005-0000-0000-000011090000}"/>
    <cellStyle name="60% - Énfasis3 3 6" xfId="1995" xr:uid="{00000000-0005-0000-0000-000012090000}"/>
    <cellStyle name="60% - Énfasis3 4" xfId="216" xr:uid="{00000000-0005-0000-0000-000013090000}"/>
    <cellStyle name="60% - Énfasis3 4 2" xfId="402" xr:uid="{00000000-0005-0000-0000-000014090000}"/>
    <cellStyle name="60% - Énfasis3 4 2 2" xfId="769" xr:uid="{00000000-0005-0000-0000-000015090000}"/>
    <cellStyle name="60% - Énfasis3 4 2 2 2" xfId="1663" xr:uid="{00000000-0005-0000-0000-000016090000}"/>
    <cellStyle name="60% - Énfasis3 4 2 2 2 2" xfId="3430" xr:uid="{00000000-0005-0000-0000-000017090000}"/>
    <cellStyle name="60% - Énfasis3 4 2 2 3" xfId="2548" xr:uid="{00000000-0005-0000-0000-000018090000}"/>
    <cellStyle name="60% - Énfasis3 4 2 3" xfId="1308" xr:uid="{00000000-0005-0000-0000-000019090000}"/>
    <cellStyle name="60% - Énfasis3 4 2 3 2" xfId="3076" xr:uid="{00000000-0005-0000-0000-00001A090000}"/>
    <cellStyle name="60% - Énfasis3 4 2 4" xfId="2194" xr:uid="{00000000-0005-0000-0000-00001B090000}"/>
    <cellStyle name="60% - Énfasis3 4 3" xfId="591" xr:uid="{00000000-0005-0000-0000-00001C090000}"/>
    <cellStyle name="60% - Énfasis3 4 3 2" xfId="1486" xr:uid="{00000000-0005-0000-0000-00001D090000}"/>
    <cellStyle name="60% - Énfasis3 4 3 2 2" xfId="3253" xr:uid="{00000000-0005-0000-0000-00001E090000}"/>
    <cellStyle name="60% - Énfasis3 4 3 3" xfId="2371" xr:uid="{00000000-0005-0000-0000-00001F090000}"/>
    <cellStyle name="60% - Énfasis3 4 4" xfId="956" xr:uid="{00000000-0005-0000-0000-000020090000}"/>
    <cellStyle name="60% - Énfasis3 4 4 2" xfId="1840" xr:uid="{00000000-0005-0000-0000-000021090000}"/>
    <cellStyle name="60% - Énfasis3 4 4 2 2" xfId="3607" xr:uid="{00000000-0005-0000-0000-000022090000}"/>
    <cellStyle name="60% - Énfasis3 4 4 3" xfId="2725" xr:uid="{00000000-0005-0000-0000-000023090000}"/>
    <cellStyle name="60% - Énfasis3 4 5" xfId="1131" xr:uid="{00000000-0005-0000-0000-000024090000}"/>
    <cellStyle name="60% - Énfasis3 4 5 2" xfId="2899" xr:uid="{00000000-0005-0000-0000-000025090000}"/>
    <cellStyle name="60% - Énfasis3 4 6" xfId="2017" xr:uid="{00000000-0005-0000-0000-000026090000}"/>
    <cellStyle name="60% - Énfasis4" xfId="34" builtinId="44" customBuiltin="1"/>
    <cellStyle name="60% - Énfasis4 2" xfId="170" xr:uid="{00000000-0005-0000-0000-000028090000}"/>
    <cellStyle name="60% - Énfasis4 2 2" xfId="358" xr:uid="{00000000-0005-0000-0000-000029090000}"/>
    <cellStyle name="60% - Énfasis4 2 2 2" xfId="731" xr:uid="{00000000-0005-0000-0000-00002A090000}"/>
    <cellStyle name="60% - Énfasis4 2 2 2 2" xfId="1625" xr:uid="{00000000-0005-0000-0000-00002B090000}"/>
    <cellStyle name="60% - Énfasis4 2 2 2 2 2" xfId="3392" xr:uid="{00000000-0005-0000-0000-00002C090000}"/>
    <cellStyle name="60% - Énfasis4 2 2 2 3" xfId="2510" xr:uid="{00000000-0005-0000-0000-00002D090000}"/>
    <cellStyle name="60% - Énfasis4 2 2 3" xfId="1270" xr:uid="{00000000-0005-0000-0000-00002E090000}"/>
    <cellStyle name="60% - Énfasis4 2 2 3 2" xfId="3038" xr:uid="{00000000-0005-0000-0000-00002F090000}"/>
    <cellStyle name="60% - Énfasis4 2 2 4" xfId="2156" xr:uid="{00000000-0005-0000-0000-000030090000}"/>
    <cellStyle name="60% - Énfasis4 2 3" xfId="553" xr:uid="{00000000-0005-0000-0000-000031090000}"/>
    <cellStyle name="60% - Énfasis4 2 3 2" xfId="1448" xr:uid="{00000000-0005-0000-0000-000032090000}"/>
    <cellStyle name="60% - Énfasis4 2 3 2 2" xfId="3215" xr:uid="{00000000-0005-0000-0000-000033090000}"/>
    <cellStyle name="60% - Énfasis4 2 3 3" xfId="2333" xr:uid="{00000000-0005-0000-0000-000034090000}"/>
    <cellStyle name="60% - Énfasis4 2 4" xfId="918" xr:uid="{00000000-0005-0000-0000-000035090000}"/>
    <cellStyle name="60% - Énfasis4 2 4 2" xfId="1802" xr:uid="{00000000-0005-0000-0000-000036090000}"/>
    <cellStyle name="60% - Énfasis4 2 4 2 2" xfId="3569" xr:uid="{00000000-0005-0000-0000-000037090000}"/>
    <cellStyle name="60% - Énfasis4 2 4 3" xfId="2687" xr:uid="{00000000-0005-0000-0000-000038090000}"/>
    <cellStyle name="60% - Énfasis4 2 5" xfId="1093" xr:uid="{00000000-0005-0000-0000-000039090000}"/>
    <cellStyle name="60% - Énfasis4 2 5 2" xfId="2861" xr:uid="{00000000-0005-0000-0000-00003A090000}"/>
    <cellStyle name="60% - Énfasis4 2 6" xfId="1979" xr:uid="{00000000-0005-0000-0000-00003B090000}"/>
    <cellStyle name="60% - Énfasis4 3" xfId="189" xr:uid="{00000000-0005-0000-0000-00003C090000}"/>
    <cellStyle name="60% - Énfasis4 3 2" xfId="377" xr:uid="{00000000-0005-0000-0000-00003D090000}"/>
    <cellStyle name="60% - Énfasis4 3 2 2" xfId="750" xr:uid="{00000000-0005-0000-0000-00003E090000}"/>
    <cellStyle name="60% - Énfasis4 3 2 2 2" xfId="1644" xr:uid="{00000000-0005-0000-0000-00003F090000}"/>
    <cellStyle name="60% - Énfasis4 3 2 2 2 2" xfId="3411" xr:uid="{00000000-0005-0000-0000-000040090000}"/>
    <cellStyle name="60% - Énfasis4 3 2 2 3" xfId="2529" xr:uid="{00000000-0005-0000-0000-000041090000}"/>
    <cellStyle name="60% - Énfasis4 3 2 3" xfId="1289" xr:uid="{00000000-0005-0000-0000-000042090000}"/>
    <cellStyle name="60% - Énfasis4 3 2 3 2" xfId="3057" xr:uid="{00000000-0005-0000-0000-000043090000}"/>
    <cellStyle name="60% - Énfasis4 3 2 4" xfId="2175" xr:uid="{00000000-0005-0000-0000-000044090000}"/>
    <cellStyle name="60% - Énfasis4 3 3" xfId="572" xr:uid="{00000000-0005-0000-0000-000045090000}"/>
    <cellStyle name="60% - Énfasis4 3 3 2" xfId="1467" xr:uid="{00000000-0005-0000-0000-000046090000}"/>
    <cellStyle name="60% - Énfasis4 3 3 2 2" xfId="3234" xr:uid="{00000000-0005-0000-0000-000047090000}"/>
    <cellStyle name="60% - Énfasis4 3 3 3" xfId="2352" xr:uid="{00000000-0005-0000-0000-000048090000}"/>
    <cellStyle name="60% - Énfasis4 3 4" xfId="937" xr:uid="{00000000-0005-0000-0000-000049090000}"/>
    <cellStyle name="60% - Énfasis4 3 4 2" xfId="1821" xr:uid="{00000000-0005-0000-0000-00004A090000}"/>
    <cellStyle name="60% - Énfasis4 3 4 2 2" xfId="3588" xr:uid="{00000000-0005-0000-0000-00004B090000}"/>
    <cellStyle name="60% - Énfasis4 3 4 3" xfId="2706" xr:uid="{00000000-0005-0000-0000-00004C090000}"/>
    <cellStyle name="60% - Énfasis4 3 5" xfId="1112" xr:uid="{00000000-0005-0000-0000-00004D090000}"/>
    <cellStyle name="60% - Énfasis4 3 5 2" xfId="2880" xr:uid="{00000000-0005-0000-0000-00004E090000}"/>
    <cellStyle name="60% - Énfasis4 3 6" xfId="1998" xr:uid="{00000000-0005-0000-0000-00004F090000}"/>
    <cellStyle name="60% - Énfasis4 4" xfId="219" xr:uid="{00000000-0005-0000-0000-000050090000}"/>
    <cellStyle name="60% - Énfasis4 4 2" xfId="405" xr:uid="{00000000-0005-0000-0000-000051090000}"/>
    <cellStyle name="60% - Énfasis4 4 2 2" xfId="772" xr:uid="{00000000-0005-0000-0000-000052090000}"/>
    <cellStyle name="60% - Énfasis4 4 2 2 2" xfId="1666" xr:uid="{00000000-0005-0000-0000-000053090000}"/>
    <cellStyle name="60% - Énfasis4 4 2 2 2 2" xfId="3433" xr:uid="{00000000-0005-0000-0000-000054090000}"/>
    <cellStyle name="60% - Énfasis4 4 2 2 3" xfId="2551" xr:uid="{00000000-0005-0000-0000-000055090000}"/>
    <cellStyle name="60% - Énfasis4 4 2 3" xfId="1311" xr:uid="{00000000-0005-0000-0000-000056090000}"/>
    <cellStyle name="60% - Énfasis4 4 2 3 2" xfId="3079" xr:uid="{00000000-0005-0000-0000-000057090000}"/>
    <cellStyle name="60% - Énfasis4 4 2 4" xfId="2197" xr:uid="{00000000-0005-0000-0000-000058090000}"/>
    <cellStyle name="60% - Énfasis4 4 3" xfId="594" xr:uid="{00000000-0005-0000-0000-000059090000}"/>
    <cellStyle name="60% - Énfasis4 4 3 2" xfId="1489" xr:uid="{00000000-0005-0000-0000-00005A090000}"/>
    <cellStyle name="60% - Énfasis4 4 3 2 2" xfId="3256" xr:uid="{00000000-0005-0000-0000-00005B090000}"/>
    <cellStyle name="60% - Énfasis4 4 3 3" xfId="2374" xr:uid="{00000000-0005-0000-0000-00005C090000}"/>
    <cellStyle name="60% - Énfasis4 4 4" xfId="959" xr:uid="{00000000-0005-0000-0000-00005D090000}"/>
    <cellStyle name="60% - Énfasis4 4 4 2" xfId="1843" xr:uid="{00000000-0005-0000-0000-00005E090000}"/>
    <cellStyle name="60% - Énfasis4 4 4 2 2" xfId="3610" xr:uid="{00000000-0005-0000-0000-00005F090000}"/>
    <cellStyle name="60% - Énfasis4 4 4 3" xfId="2728" xr:uid="{00000000-0005-0000-0000-000060090000}"/>
    <cellStyle name="60% - Énfasis4 4 5" xfId="1134" xr:uid="{00000000-0005-0000-0000-000061090000}"/>
    <cellStyle name="60% - Énfasis4 4 5 2" xfId="2902" xr:uid="{00000000-0005-0000-0000-000062090000}"/>
    <cellStyle name="60% - Énfasis4 4 6" xfId="2020" xr:uid="{00000000-0005-0000-0000-000063090000}"/>
    <cellStyle name="60% - Énfasis5" xfId="38" builtinId="48" customBuiltin="1"/>
    <cellStyle name="60% - Énfasis5 2" xfId="173" xr:uid="{00000000-0005-0000-0000-000065090000}"/>
    <cellStyle name="60% - Énfasis5 2 2" xfId="361" xr:uid="{00000000-0005-0000-0000-000066090000}"/>
    <cellStyle name="60% - Énfasis5 2 2 2" xfId="734" xr:uid="{00000000-0005-0000-0000-000067090000}"/>
    <cellStyle name="60% - Énfasis5 2 2 2 2" xfId="1628" xr:uid="{00000000-0005-0000-0000-000068090000}"/>
    <cellStyle name="60% - Énfasis5 2 2 2 2 2" xfId="3395" xr:uid="{00000000-0005-0000-0000-000069090000}"/>
    <cellStyle name="60% - Énfasis5 2 2 2 3" xfId="2513" xr:uid="{00000000-0005-0000-0000-00006A090000}"/>
    <cellStyle name="60% - Énfasis5 2 2 3" xfId="1273" xr:uid="{00000000-0005-0000-0000-00006B090000}"/>
    <cellStyle name="60% - Énfasis5 2 2 3 2" xfId="3041" xr:uid="{00000000-0005-0000-0000-00006C090000}"/>
    <cellStyle name="60% - Énfasis5 2 2 4" xfId="2159" xr:uid="{00000000-0005-0000-0000-00006D090000}"/>
    <cellStyle name="60% - Énfasis5 2 3" xfId="556" xr:uid="{00000000-0005-0000-0000-00006E090000}"/>
    <cellStyle name="60% - Énfasis5 2 3 2" xfId="1451" xr:uid="{00000000-0005-0000-0000-00006F090000}"/>
    <cellStyle name="60% - Énfasis5 2 3 2 2" xfId="3218" xr:uid="{00000000-0005-0000-0000-000070090000}"/>
    <cellStyle name="60% - Énfasis5 2 3 3" xfId="2336" xr:uid="{00000000-0005-0000-0000-000071090000}"/>
    <cellStyle name="60% - Énfasis5 2 4" xfId="921" xr:uid="{00000000-0005-0000-0000-000072090000}"/>
    <cellStyle name="60% - Énfasis5 2 4 2" xfId="1805" xr:uid="{00000000-0005-0000-0000-000073090000}"/>
    <cellStyle name="60% - Énfasis5 2 4 2 2" xfId="3572" xr:uid="{00000000-0005-0000-0000-000074090000}"/>
    <cellStyle name="60% - Énfasis5 2 4 3" xfId="2690" xr:uid="{00000000-0005-0000-0000-000075090000}"/>
    <cellStyle name="60% - Énfasis5 2 5" xfId="1096" xr:uid="{00000000-0005-0000-0000-000076090000}"/>
    <cellStyle name="60% - Énfasis5 2 5 2" xfId="2864" xr:uid="{00000000-0005-0000-0000-000077090000}"/>
    <cellStyle name="60% - Énfasis5 2 6" xfId="1982" xr:uid="{00000000-0005-0000-0000-000078090000}"/>
    <cellStyle name="60% - Énfasis5 3" xfId="192" xr:uid="{00000000-0005-0000-0000-000079090000}"/>
    <cellStyle name="60% - Énfasis5 3 2" xfId="380" xr:uid="{00000000-0005-0000-0000-00007A090000}"/>
    <cellStyle name="60% - Énfasis5 3 2 2" xfId="753" xr:uid="{00000000-0005-0000-0000-00007B090000}"/>
    <cellStyle name="60% - Énfasis5 3 2 2 2" xfId="1647" xr:uid="{00000000-0005-0000-0000-00007C090000}"/>
    <cellStyle name="60% - Énfasis5 3 2 2 2 2" xfId="3414" xr:uid="{00000000-0005-0000-0000-00007D090000}"/>
    <cellStyle name="60% - Énfasis5 3 2 2 3" xfId="2532" xr:uid="{00000000-0005-0000-0000-00007E090000}"/>
    <cellStyle name="60% - Énfasis5 3 2 3" xfId="1292" xr:uid="{00000000-0005-0000-0000-00007F090000}"/>
    <cellStyle name="60% - Énfasis5 3 2 3 2" xfId="3060" xr:uid="{00000000-0005-0000-0000-000080090000}"/>
    <cellStyle name="60% - Énfasis5 3 2 4" xfId="2178" xr:uid="{00000000-0005-0000-0000-000081090000}"/>
    <cellStyle name="60% - Énfasis5 3 3" xfId="575" xr:uid="{00000000-0005-0000-0000-000082090000}"/>
    <cellStyle name="60% - Énfasis5 3 3 2" xfId="1470" xr:uid="{00000000-0005-0000-0000-000083090000}"/>
    <cellStyle name="60% - Énfasis5 3 3 2 2" xfId="3237" xr:uid="{00000000-0005-0000-0000-000084090000}"/>
    <cellStyle name="60% - Énfasis5 3 3 3" xfId="2355" xr:uid="{00000000-0005-0000-0000-000085090000}"/>
    <cellStyle name="60% - Énfasis5 3 4" xfId="940" xr:uid="{00000000-0005-0000-0000-000086090000}"/>
    <cellStyle name="60% - Énfasis5 3 4 2" xfId="1824" xr:uid="{00000000-0005-0000-0000-000087090000}"/>
    <cellStyle name="60% - Énfasis5 3 4 2 2" xfId="3591" xr:uid="{00000000-0005-0000-0000-000088090000}"/>
    <cellStyle name="60% - Énfasis5 3 4 3" xfId="2709" xr:uid="{00000000-0005-0000-0000-000089090000}"/>
    <cellStyle name="60% - Énfasis5 3 5" xfId="1115" xr:uid="{00000000-0005-0000-0000-00008A090000}"/>
    <cellStyle name="60% - Énfasis5 3 5 2" xfId="2883" xr:uid="{00000000-0005-0000-0000-00008B090000}"/>
    <cellStyle name="60% - Énfasis5 3 6" xfId="2001" xr:uid="{00000000-0005-0000-0000-00008C090000}"/>
    <cellStyle name="60% - Énfasis5 4" xfId="222" xr:uid="{00000000-0005-0000-0000-00008D090000}"/>
    <cellStyle name="60% - Énfasis5 4 2" xfId="408" xr:uid="{00000000-0005-0000-0000-00008E090000}"/>
    <cellStyle name="60% - Énfasis5 4 2 2" xfId="775" xr:uid="{00000000-0005-0000-0000-00008F090000}"/>
    <cellStyle name="60% - Énfasis5 4 2 2 2" xfId="1669" xr:uid="{00000000-0005-0000-0000-000090090000}"/>
    <cellStyle name="60% - Énfasis5 4 2 2 2 2" xfId="3436" xr:uid="{00000000-0005-0000-0000-000091090000}"/>
    <cellStyle name="60% - Énfasis5 4 2 2 3" xfId="2554" xr:uid="{00000000-0005-0000-0000-000092090000}"/>
    <cellStyle name="60% - Énfasis5 4 2 3" xfId="1314" xr:uid="{00000000-0005-0000-0000-000093090000}"/>
    <cellStyle name="60% - Énfasis5 4 2 3 2" xfId="3082" xr:uid="{00000000-0005-0000-0000-000094090000}"/>
    <cellStyle name="60% - Énfasis5 4 2 4" xfId="2200" xr:uid="{00000000-0005-0000-0000-000095090000}"/>
    <cellStyle name="60% - Énfasis5 4 3" xfId="597" xr:uid="{00000000-0005-0000-0000-000096090000}"/>
    <cellStyle name="60% - Énfasis5 4 3 2" xfId="1492" xr:uid="{00000000-0005-0000-0000-000097090000}"/>
    <cellStyle name="60% - Énfasis5 4 3 2 2" xfId="3259" xr:uid="{00000000-0005-0000-0000-000098090000}"/>
    <cellStyle name="60% - Énfasis5 4 3 3" xfId="2377" xr:uid="{00000000-0005-0000-0000-000099090000}"/>
    <cellStyle name="60% - Énfasis5 4 4" xfId="962" xr:uid="{00000000-0005-0000-0000-00009A090000}"/>
    <cellStyle name="60% - Énfasis5 4 4 2" xfId="1846" xr:uid="{00000000-0005-0000-0000-00009B090000}"/>
    <cellStyle name="60% - Énfasis5 4 4 2 2" xfId="3613" xr:uid="{00000000-0005-0000-0000-00009C090000}"/>
    <cellStyle name="60% - Énfasis5 4 4 3" xfId="2731" xr:uid="{00000000-0005-0000-0000-00009D090000}"/>
    <cellStyle name="60% - Énfasis5 4 5" xfId="1137" xr:uid="{00000000-0005-0000-0000-00009E090000}"/>
    <cellStyle name="60% - Énfasis5 4 5 2" xfId="2905" xr:uid="{00000000-0005-0000-0000-00009F090000}"/>
    <cellStyle name="60% - Énfasis5 4 6" xfId="2023" xr:uid="{00000000-0005-0000-0000-0000A0090000}"/>
    <cellStyle name="60% - Énfasis6" xfId="42" builtinId="52" customBuiltin="1"/>
    <cellStyle name="60% - Énfasis6 2" xfId="176" xr:uid="{00000000-0005-0000-0000-0000A2090000}"/>
    <cellStyle name="60% - Énfasis6 2 2" xfId="364" xr:uid="{00000000-0005-0000-0000-0000A3090000}"/>
    <cellStyle name="60% - Énfasis6 2 2 2" xfId="737" xr:uid="{00000000-0005-0000-0000-0000A4090000}"/>
    <cellStyle name="60% - Énfasis6 2 2 2 2" xfId="1631" xr:uid="{00000000-0005-0000-0000-0000A5090000}"/>
    <cellStyle name="60% - Énfasis6 2 2 2 2 2" xfId="3398" xr:uid="{00000000-0005-0000-0000-0000A6090000}"/>
    <cellStyle name="60% - Énfasis6 2 2 2 3" xfId="2516" xr:uid="{00000000-0005-0000-0000-0000A7090000}"/>
    <cellStyle name="60% - Énfasis6 2 2 3" xfId="1276" xr:uid="{00000000-0005-0000-0000-0000A8090000}"/>
    <cellStyle name="60% - Énfasis6 2 2 3 2" xfId="3044" xr:uid="{00000000-0005-0000-0000-0000A9090000}"/>
    <cellStyle name="60% - Énfasis6 2 2 4" xfId="2162" xr:uid="{00000000-0005-0000-0000-0000AA090000}"/>
    <cellStyle name="60% - Énfasis6 2 3" xfId="559" xr:uid="{00000000-0005-0000-0000-0000AB090000}"/>
    <cellStyle name="60% - Énfasis6 2 3 2" xfId="1454" xr:uid="{00000000-0005-0000-0000-0000AC090000}"/>
    <cellStyle name="60% - Énfasis6 2 3 2 2" xfId="3221" xr:uid="{00000000-0005-0000-0000-0000AD090000}"/>
    <cellStyle name="60% - Énfasis6 2 3 3" xfId="2339" xr:uid="{00000000-0005-0000-0000-0000AE090000}"/>
    <cellStyle name="60% - Énfasis6 2 4" xfId="924" xr:uid="{00000000-0005-0000-0000-0000AF090000}"/>
    <cellStyle name="60% - Énfasis6 2 4 2" xfId="1808" xr:uid="{00000000-0005-0000-0000-0000B0090000}"/>
    <cellStyle name="60% - Énfasis6 2 4 2 2" xfId="3575" xr:uid="{00000000-0005-0000-0000-0000B1090000}"/>
    <cellStyle name="60% - Énfasis6 2 4 3" xfId="2693" xr:uid="{00000000-0005-0000-0000-0000B2090000}"/>
    <cellStyle name="60% - Énfasis6 2 5" xfId="1099" xr:uid="{00000000-0005-0000-0000-0000B3090000}"/>
    <cellStyle name="60% - Énfasis6 2 5 2" xfId="2867" xr:uid="{00000000-0005-0000-0000-0000B4090000}"/>
    <cellStyle name="60% - Énfasis6 2 6" xfId="1985" xr:uid="{00000000-0005-0000-0000-0000B5090000}"/>
    <cellStyle name="60% - Énfasis6 3" xfId="195" xr:uid="{00000000-0005-0000-0000-0000B6090000}"/>
    <cellStyle name="60% - Énfasis6 3 2" xfId="383" xr:uid="{00000000-0005-0000-0000-0000B7090000}"/>
    <cellStyle name="60% - Énfasis6 3 2 2" xfId="756" xr:uid="{00000000-0005-0000-0000-0000B8090000}"/>
    <cellStyle name="60% - Énfasis6 3 2 2 2" xfId="1650" xr:uid="{00000000-0005-0000-0000-0000B9090000}"/>
    <cellStyle name="60% - Énfasis6 3 2 2 2 2" xfId="3417" xr:uid="{00000000-0005-0000-0000-0000BA090000}"/>
    <cellStyle name="60% - Énfasis6 3 2 2 3" xfId="2535" xr:uid="{00000000-0005-0000-0000-0000BB090000}"/>
    <cellStyle name="60% - Énfasis6 3 2 3" xfId="1295" xr:uid="{00000000-0005-0000-0000-0000BC090000}"/>
    <cellStyle name="60% - Énfasis6 3 2 3 2" xfId="3063" xr:uid="{00000000-0005-0000-0000-0000BD090000}"/>
    <cellStyle name="60% - Énfasis6 3 2 4" xfId="2181" xr:uid="{00000000-0005-0000-0000-0000BE090000}"/>
    <cellStyle name="60% - Énfasis6 3 3" xfId="578" xr:uid="{00000000-0005-0000-0000-0000BF090000}"/>
    <cellStyle name="60% - Énfasis6 3 3 2" xfId="1473" xr:uid="{00000000-0005-0000-0000-0000C0090000}"/>
    <cellStyle name="60% - Énfasis6 3 3 2 2" xfId="3240" xr:uid="{00000000-0005-0000-0000-0000C1090000}"/>
    <cellStyle name="60% - Énfasis6 3 3 3" xfId="2358" xr:uid="{00000000-0005-0000-0000-0000C2090000}"/>
    <cellStyle name="60% - Énfasis6 3 4" xfId="943" xr:uid="{00000000-0005-0000-0000-0000C3090000}"/>
    <cellStyle name="60% - Énfasis6 3 4 2" xfId="1827" xr:uid="{00000000-0005-0000-0000-0000C4090000}"/>
    <cellStyle name="60% - Énfasis6 3 4 2 2" xfId="3594" xr:uid="{00000000-0005-0000-0000-0000C5090000}"/>
    <cellStyle name="60% - Énfasis6 3 4 3" xfId="2712" xr:uid="{00000000-0005-0000-0000-0000C6090000}"/>
    <cellStyle name="60% - Énfasis6 3 5" xfId="1118" xr:uid="{00000000-0005-0000-0000-0000C7090000}"/>
    <cellStyle name="60% - Énfasis6 3 5 2" xfId="2886" xr:uid="{00000000-0005-0000-0000-0000C8090000}"/>
    <cellStyle name="60% - Énfasis6 3 6" xfId="2004" xr:uid="{00000000-0005-0000-0000-0000C9090000}"/>
    <cellStyle name="60% - Énfasis6 4" xfId="225" xr:uid="{00000000-0005-0000-0000-0000CA090000}"/>
    <cellStyle name="60% - Énfasis6 4 2" xfId="411" xr:uid="{00000000-0005-0000-0000-0000CB090000}"/>
    <cellStyle name="60% - Énfasis6 4 2 2" xfId="778" xr:uid="{00000000-0005-0000-0000-0000CC090000}"/>
    <cellStyle name="60% - Énfasis6 4 2 2 2" xfId="1672" xr:uid="{00000000-0005-0000-0000-0000CD090000}"/>
    <cellStyle name="60% - Énfasis6 4 2 2 2 2" xfId="3439" xr:uid="{00000000-0005-0000-0000-0000CE090000}"/>
    <cellStyle name="60% - Énfasis6 4 2 2 3" xfId="2557" xr:uid="{00000000-0005-0000-0000-0000CF090000}"/>
    <cellStyle name="60% - Énfasis6 4 2 3" xfId="1317" xr:uid="{00000000-0005-0000-0000-0000D0090000}"/>
    <cellStyle name="60% - Énfasis6 4 2 3 2" xfId="3085" xr:uid="{00000000-0005-0000-0000-0000D1090000}"/>
    <cellStyle name="60% - Énfasis6 4 2 4" xfId="2203" xr:uid="{00000000-0005-0000-0000-0000D2090000}"/>
    <cellStyle name="60% - Énfasis6 4 3" xfId="600" xr:uid="{00000000-0005-0000-0000-0000D3090000}"/>
    <cellStyle name="60% - Énfasis6 4 3 2" xfId="1495" xr:uid="{00000000-0005-0000-0000-0000D4090000}"/>
    <cellStyle name="60% - Énfasis6 4 3 2 2" xfId="3262" xr:uid="{00000000-0005-0000-0000-0000D5090000}"/>
    <cellStyle name="60% - Énfasis6 4 3 3" xfId="2380" xr:uid="{00000000-0005-0000-0000-0000D6090000}"/>
    <cellStyle name="60% - Énfasis6 4 4" xfId="965" xr:uid="{00000000-0005-0000-0000-0000D7090000}"/>
    <cellStyle name="60% - Énfasis6 4 4 2" xfId="1849" xr:uid="{00000000-0005-0000-0000-0000D8090000}"/>
    <cellStyle name="60% - Énfasis6 4 4 2 2" xfId="3616" xr:uid="{00000000-0005-0000-0000-0000D9090000}"/>
    <cellStyle name="60% - Énfasis6 4 4 3" xfId="2734" xr:uid="{00000000-0005-0000-0000-0000DA090000}"/>
    <cellStyle name="60% - Énfasis6 4 5" xfId="1140" xr:uid="{00000000-0005-0000-0000-0000DB090000}"/>
    <cellStyle name="60% - Énfasis6 4 5 2" xfId="2908" xr:uid="{00000000-0005-0000-0000-0000DC090000}"/>
    <cellStyle name="60% - Énfasis6 4 6" xfId="2026" xr:uid="{00000000-0005-0000-0000-0000DD09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151" xr:uid="{00000000-0005-0000-0000-0000EB090000}"/>
    <cellStyle name="Hipervínculo 3" xfId="198" xr:uid="{00000000-0005-0000-0000-0000EC090000}"/>
    <cellStyle name="Incorrecto" xfId="8" builtinId="27" customBuiltin="1"/>
    <cellStyle name="Millares" xfId="1" builtinId="3"/>
    <cellStyle name="Millares 10" xfId="427" xr:uid="{00000000-0005-0000-0000-0000EF090000}"/>
    <cellStyle name="Millares 10 2" xfId="1322" xr:uid="{00000000-0005-0000-0000-0000F0090000}"/>
    <cellStyle name="Millares 10 2 2" xfId="3089" xr:uid="{00000000-0005-0000-0000-0000F1090000}"/>
    <cellStyle name="Millares 10 3" xfId="2207" xr:uid="{00000000-0005-0000-0000-0000F2090000}"/>
    <cellStyle name="Millares 11" xfId="792" xr:uid="{00000000-0005-0000-0000-0000F3090000}"/>
    <cellStyle name="Millares 11 2" xfId="1676" xr:uid="{00000000-0005-0000-0000-0000F4090000}"/>
    <cellStyle name="Millares 11 2 2" xfId="3443" xr:uid="{00000000-0005-0000-0000-0000F5090000}"/>
    <cellStyle name="Millares 11 3" xfId="2561" xr:uid="{00000000-0005-0000-0000-0000F6090000}"/>
    <cellStyle name="Millares 12" xfId="967" xr:uid="{00000000-0005-0000-0000-0000F7090000}"/>
    <cellStyle name="Millares 12 2" xfId="2735" xr:uid="{00000000-0005-0000-0000-0000F8090000}"/>
    <cellStyle name="Millares 13" xfId="1851" xr:uid="{00000000-0005-0000-0000-0000F9090000}"/>
    <cellStyle name="Millares 13 2" xfId="3617" xr:uid="{00000000-0005-0000-0000-0000FA090000}"/>
    <cellStyle name="Millares 14" xfId="1853" xr:uid="{00000000-0005-0000-0000-0000FB090000}"/>
    <cellStyle name="Millares 2" xfId="44" xr:uid="{00000000-0005-0000-0000-0000FC090000}"/>
    <cellStyle name="Millares 2 10" xfId="1867" xr:uid="{00000000-0005-0000-0000-0000FD090000}"/>
    <cellStyle name="Millares 2 2" xfId="68" xr:uid="{00000000-0005-0000-0000-0000FE090000}"/>
    <cellStyle name="Millares 2 2 2" xfId="124" xr:uid="{00000000-0005-0000-0000-0000FF090000}"/>
    <cellStyle name="Millares 2 2 2 2" xfId="320" xr:uid="{00000000-0005-0000-0000-0000000A0000}"/>
    <cellStyle name="Millares 2 2 2 2 2" xfId="694" xr:uid="{00000000-0005-0000-0000-0000010A0000}"/>
    <cellStyle name="Millares 2 2 2 2 2 2" xfId="1588" xr:uid="{00000000-0005-0000-0000-0000020A0000}"/>
    <cellStyle name="Millares 2 2 2 2 2 2 2" xfId="3355" xr:uid="{00000000-0005-0000-0000-0000030A0000}"/>
    <cellStyle name="Millares 2 2 2 2 2 3" xfId="2473" xr:uid="{00000000-0005-0000-0000-0000040A0000}"/>
    <cellStyle name="Millares 2 2 2 2 3" xfId="1233" xr:uid="{00000000-0005-0000-0000-0000050A0000}"/>
    <cellStyle name="Millares 2 2 2 2 3 2" xfId="3001" xr:uid="{00000000-0005-0000-0000-0000060A0000}"/>
    <cellStyle name="Millares 2 2 2 2 4" xfId="2119" xr:uid="{00000000-0005-0000-0000-0000070A0000}"/>
    <cellStyle name="Millares 2 2 2 3" xfId="516" xr:uid="{00000000-0005-0000-0000-0000080A0000}"/>
    <cellStyle name="Millares 2 2 2 3 2" xfId="1411" xr:uid="{00000000-0005-0000-0000-0000090A0000}"/>
    <cellStyle name="Millares 2 2 2 3 2 2" xfId="3178" xr:uid="{00000000-0005-0000-0000-00000A0A0000}"/>
    <cellStyle name="Millares 2 2 2 3 3" xfId="2296" xr:uid="{00000000-0005-0000-0000-00000B0A0000}"/>
    <cellStyle name="Millares 2 2 2 4" xfId="881" xr:uid="{00000000-0005-0000-0000-00000C0A0000}"/>
    <cellStyle name="Millares 2 2 2 4 2" xfId="1765" xr:uid="{00000000-0005-0000-0000-00000D0A0000}"/>
    <cellStyle name="Millares 2 2 2 4 2 2" xfId="3532" xr:uid="{00000000-0005-0000-0000-00000E0A0000}"/>
    <cellStyle name="Millares 2 2 2 4 3" xfId="2650" xr:uid="{00000000-0005-0000-0000-00000F0A0000}"/>
    <cellStyle name="Millares 2 2 2 5" xfId="1056" xr:uid="{00000000-0005-0000-0000-0000100A0000}"/>
    <cellStyle name="Millares 2 2 2 5 2" xfId="2824" xr:uid="{00000000-0005-0000-0000-0000110A0000}"/>
    <cellStyle name="Millares 2 2 2 6" xfId="1942" xr:uid="{00000000-0005-0000-0000-0000120A0000}"/>
    <cellStyle name="Millares 2 2 3" xfId="265" xr:uid="{00000000-0005-0000-0000-0000130A0000}"/>
    <cellStyle name="Millares 2 2 3 2" xfId="639" xr:uid="{00000000-0005-0000-0000-0000140A0000}"/>
    <cellStyle name="Millares 2 2 3 2 2" xfId="1533" xr:uid="{00000000-0005-0000-0000-0000150A0000}"/>
    <cellStyle name="Millares 2 2 3 2 2 2" xfId="3300" xr:uid="{00000000-0005-0000-0000-0000160A0000}"/>
    <cellStyle name="Millares 2 2 3 2 3" xfId="2418" xr:uid="{00000000-0005-0000-0000-0000170A0000}"/>
    <cellStyle name="Millares 2 2 3 3" xfId="1178" xr:uid="{00000000-0005-0000-0000-0000180A0000}"/>
    <cellStyle name="Millares 2 2 3 3 2" xfId="2946" xr:uid="{00000000-0005-0000-0000-0000190A0000}"/>
    <cellStyle name="Millares 2 2 3 4" xfId="2064" xr:uid="{00000000-0005-0000-0000-00001A0A0000}"/>
    <cellStyle name="Millares 2 2 4" xfId="461" xr:uid="{00000000-0005-0000-0000-00001B0A0000}"/>
    <cellStyle name="Millares 2 2 4 2" xfId="1356" xr:uid="{00000000-0005-0000-0000-00001C0A0000}"/>
    <cellStyle name="Millares 2 2 4 2 2" xfId="3123" xr:uid="{00000000-0005-0000-0000-00001D0A0000}"/>
    <cellStyle name="Millares 2 2 4 3" xfId="2241" xr:uid="{00000000-0005-0000-0000-00001E0A0000}"/>
    <cellStyle name="Millares 2 2 5" xfId="826" xr:uid="{00000000-0005-0000-0000-00001F0A0000}"/>
    <cellStyle name="Millares 2 2 5 2" xfId="1710" xr:uid="{00000000-0005-0000-0000-0000200A0000}"/>
    <cellStyle name="Millares 2 2 5 2 2" xfId="3477" xr:uid="{00000000-0005-0000-0000-0000210A0000}"/>
    <cellStyle name="Millares 2 2 5 3" xfId="2595" xr:uid="{00000000-0005-0000-0000-0000220A0000}"/>
    <cellStyle name="Millares 2 2 6" xfId="1001" xr:uid="{00000000-0005-0000-0000-0000230A0000}"/>
    <cellStyle name="Millares 2 2 6 2" xfId="2769" xr:uid="{00000000-0005-0000-0000-0000240A0000}"/>
    <cellStyle name="Millares 2 2 7" xfId="1887" xr:uid="{00000000-0005-0000-0000-0000250A0000}"/>
    <cellStyle name="Millares 2 3" xfId="104" xr:uid="{00000000-0005-0000-0000-0000260A0000}"/>
    <cellStyle name="Millares 2 3 2" xfId="300" xr:uid="{00000000-0005-0000-0000-0000270A0000}"/>
    <cellStyle name="Millares 2 3 2 2" xfId="674" xr:uid="{00000000-0005-0000-0000-0000280A0000}"/>
    <cellStyle name="Millares 2 3 2 2 2" xfId="1568" xr:uid="{00000000-0005-0000-0000-0000290A0000}"/>
    <cellStyle name="Millares 2 3 2 2 2 2" xfId="3335" xr:uid="{00000000-0005-0000-0000-00002A0A0000}"/>
    <cellStyle name="Millares 2 3 2 2 3" xfId="2453" xr:uid="{00000000-0005-0000-0000-00002B0A0000}"/>
    <cellStyle name="Millares 2 3 2 3" xfId="1213" xr:uid="{00000000-0005-0000-0000-00002C0A0000}"/>
    <cellStyle name="Millares 2 3 2 3 2" xfId="2981" xr:uid="{00000000-0005-0000-0000-00002D0A0000}"/>
    <cellStyle name="Millares 2 3 2 4" xfId="2099" xr:uid="{00000000-0005-0000-0000-00002E0A0000}"/>
    <cellStyle name="Millares 2 3 3" xfId="496" xr:uid="{00000000-0005-0000-0000-00002F0A0000}"/>
    <cellStyle name="Millares 2 3 3 2" xfId="1391" xr:uid="{00000000-0005-0000-0000-0000300A0000}"/>
    <cellStyle name="Millares 2 3 3 2 2" xfId="3158" xr:uid="{00000000-0005-0000-0000-0000310A0000}"/>
    <cellStyle name="Millares 2 3 3 3" xfId="2276" xr:uid="{00000000-0005-0000-0000-0000320A0000}"/>
    <cellStyle name="Millares 2 3 4" xfId="861" xr:uid="{00000000-0005-0000-0000-0000330A0000}"/>
    <cellStyle name="Millares 2 3 4 2" xfId="1745" xr:uid="{00000000-0005-0000-0000-0000340A0000}"/>
    <cellStyle name="Millares 2 3 4 2 2" xfId="3512" xr:uid="{00000000-0005-0000-0000-0000350A0000}"/>
    <cellStyle name="Millares 2 3 4 3" xfId="2630" xr:uid="{00000000-0005-0000-0000-0000360A0000}"/>
    <cellStyle name="Millares 2 3 5" xfId="1036" xr:uid="{00000000-0005-0000-0000-0000370A0000}"/>
    <cellStyle name="Millares 2 3 5 2" xfId="2804" xr:uid="{00000000-0005-0000-0000-0000380A0000}"/>
    <cellStyle name="Millares 2 3 6" xfId="1922" xr:uid="{00000000-0005-0000-0000-0000390A0000}"/>
    <cellStyle name="Millares 2 4" xfId="153" xr:uid="{00000000-0005-0000-0000-00003A0A0000}"/>
    <cellStyle name="Millares 2 5" xfId="230" xr:uid="{00000000-0005-0000-0000-00003B0A0000}"/>
    <cellStyle name="Millares 2 5 2" xfId="415" xr:uid="{00000000-0005-0000-0000-00003C0A0000}"/>
    <cellStyle name="Millares 2 5 2 2" xfId="781" xr:uid="{00000000-0005-0000-0000-00003D0A0000}"/>
    <cellStyle name="Millares 2 5 2 2 2" xfId="1675" xr:uid="{00000000-0005-0000-0000-00003E0A0000}"/>
    <cellStyle name="Millares 2 5 2 2 2 2" xfId="3442" xr:uid="{00000000-0005-0000-0000-00003F0A0000}"/>
    <cellStyle name="Millares 2 5 2 2 3" xfId="2560" xr:uid="{00000000-0005-0000-0000-0000400A0000}"/>
    <cellStyle name="Millares 2 5 2 3" xfId="1320" xr:uid="{00000000-0005-0000-0000-0000410A0000}"/>
    <cellStyle name="Millares 2 5 2 3 2" xfId="3088" xr:uid="{00000000-0005-0000-0000-0000420A0000}"/>
    <cellStyle name="Millares 2 5 2 4" xfId="2206" xr:uid="{00000000-0005-0000-0000-0000430A0000}"/>
    <cellStyle name="Millares 2 5 3" xfId="604" xr:uid="{00000000-0005-0000-0000-0000440A0000}"/>
    <cellStyle name="Millares 2 5 3 2" xfId="1498" xr:uid="{00000000-0005-0000-0000-0000450A0000}"/>
    <cellStyle name="Millares 2 5 3 2 2" xfId="3265" xr:uid="{00000000-0005-0000-0000-0000460A0000}"/>
    <cellStyle name="Millares 2 5 3 3" xfId="2383" xr:uid="{00000000-0005-0000-0000-0000470A0000}"/>
    <cellStyle name="Millares 2 5 4" xfId="1143" xr:uid="{00000000-0005-0000-0000-0000480A0000}"/>
    <cellStyle name="Millares 2 5 4 2" xfId="2911" xr:uid="{00000000-0005-0000-0000-0000490A0000}"/>
    <cellStyle name="Millares 2 5 5" xfId="2029" xr:uid="{00000000-0005-0000-0000-00004A0A0000}"/>
    <cellStyle name="Millares 2 6" xfId="245" xr:uid="{00000000-0005-0000-0000-00004B0A0000}"/>
    <cellStyle name="Millares 2 6 2" xfId="619" xr:uid="{00000000-0005-0000-0000-00004C0A0000}"/>
    <cellStyle name="Millares 2 6 2 2" xfId="1513" xr:uid="{00000000-0005-0000-0000-00004D0A0000}"/>
    <cellStyle name="Millares 2 6 2 2 2" xfId="3280" xr:uid="{00000000-0005-0000-0000-00004E0A0000}"/>
    <cellStyle name="Millares 2 6 2 3" xfId="2398" xr:uid="{00000000-0005-0000-0000-00004F0A0000}"/>
    <cellStyle name="Millares 2 6 3" xfId="1158" xr:uid="{00000000-0005-0000-0000-0000500A0000}"/>
    <cellStyle name="Millares 2 6 3 2" xfId="2926" xr:uid="{00000000-0005-0000-0000-0000510A0000}"/>
    <cellStyle name="Millares 2 6 4" xfId="2044" xr:uid="{00000000-0005-0000-0000-0000520A0000}"/>
    <cellStyle name="Millares 2 7" xfId="441" xr:uid="{00000000-0005-0000-0000-0000530A0000}"/>
    <cellStyle name="Millares 2 7 2" xfId="1336" xr:uid="{00000000-0005-0000-0000-0000540A0000}"/>
    <cellStyle name="Millares 2 7 2 2" xfId="3103" xr:uid="{00000000-0005-0000-0000-0000550A0000}"/>
    <cellStyle name="Millares 2 7 3" xfId="2221" xr:uid="{00000000-0005-0000-0000-0000560A0000}"/>
    <cellStyle name="Millares 2 8" xfId="806" xr:uid="{00000000-0005-0000-0000-0000570A0000}"/>
    <cellStyle name="Millares 2 8 2" xfId="1690" xr:uid="{00000000-0005-0000-0000-0000580A0000}"/>
    <cellStyle name="Millares 2 8 2 2" xfId="3457" xr:uid="{00000000-0005-0000-0000-0000590A0000}"/>
    <cellStyle name="Millares 2 8 3" xfId="2575" xr:uid="{00000000-0005-0000-0000-00005A0A0000}"/>
    <cellStyle name="Millares 2 9" xfId="981" xr:uid="{00000000-0005-0000-0000-00005B0A0000}"/>
    <cellStyle name="Millares 2 9 2" xfId="2749" xr:uid="{00000000-0005-0000-0000-00005C0A0000}"/>
    <cellStyle name="Millares 3" xfId="54" xr:uid="{00000000-0005-0000-0000-00005D0A0000}"/>
    <cellStyle name="Millares 3 2" xfId="49" xr:uid="{00000000-0005-0000-0000-00005E0A0000}"/>
    <cellStyle name="Millares 3 2 2" xfId="50" xr:uid="{00000000-0005-0000-0000-00005F0A0000}"/>
    <cellStyle name="Millares 3 2 2 2" xfId="72" xr:uid="{00000000-0005-0000-0000-0000600A0000}"/>
    <cellStyle name="Millares 3 2 2 2 2" xfId="128" xr:uid="{00000000-0005-0000-0000-0000610A0000}"/>
    <cellStyle name="Millares 3 2 2 2 2 2" xfId="324" xr:uid="{00000000-0005-0000-0000-0000620A0000}"/>
    <cellStyle name="Millares 3 2 2 2 2 2 2" xfId="698" xr:uid="{00000000-0005-0000-0000-0000630A0000}"/>
    <cellStyle name="Millares 3 2 2 2 2 2 2 2" xfId="1592" xr:uid="{00000000-0005-0000-0000-0000640A0000}"/>
    <cellStyle name="Millares 3 2 2 2 2 2 2 2 2" xfId="3359" xr:uid="{00000000-0005-0000-0000-0000650A0000}"/>
    <cellStyle name="Millares 3 2 2 2 2 2 2 3" xfId="2477" xr:uid="{00000000-0005-0000-0000-0000660A0000}"/>
    <cellStyle name="Millares 3 2 2 2 2 2 3" xfId="1237" xr:uid="{00000000-0005-0000-0000-0000670A0000}"/>
    <cellStyle name="Millares 3 2 2 2 2 2 3 2" xfId="3005" xr:uid="{00000000-0005-0000-0000-0000680A0000}"/>
    <cellStyle name="Millares 3 2 2 2 2 2 4" xfId="2123" xr:uid="{00000000-0005-0000-0000-0000690A0000}"/>
    <cellStyle name="Millares 3 2 2 2 2 3" xfId="520" xr:uid="{00000000-0005-0000-0000-00006A0A0000}"/>
    <cellStyle name="Millares 3 2 2 2 2 3 2" xfId="1415" xr:uid="{00000000-0005-0000-0000-00006B0A0000}"/>
    <cellStyle name="Millares 3 2 2 2 2 3 2 2" xfId="3182" xr:uid="{00000000-0005-0000-0000-00006C0A0000}"/>
    <cellStyle name="Millares 3 2 2 2 2 3 3" xfId="2300" xr:uid="{00000000-0005-0000-0000-00006D0A0000}"/>
    <cellStyle name="Millares 3 2 2 2 2 4" xfId="885" xr:uid="{00000000-0005-0000-0000-00006E0A0000}"/>
    <cellStyle name="Millares 3 2 2 2 2 4 2" xfId="1769" xr:uid="{00000000-0005-0000-0000-00006F0A0000}"/>
    <cellStyle name="Millares 3 2 2 2 2 4 2 2" xfId="3536" xr:uid="{00000000-0005-0000-0000-0000700A0000}"/>
    <cellStyle name="Millares 3 2 2 2 2 4 3" xfId="2654" xr:uid="{00000000-0005-0000-0000-0000710A0000}"/>
    <cellStyle name="Millares 3 2 2 2 2 5" xfId="1060" xr:uid="{00000000-0005-0000-0000-0000720A0000}"/>
    <cellStyle name="Millares 3 2 2 2 2 5 2" xfId="2828" xr:uid="{00000000-0005-0000-0000-0000730A0000}"/>
    <cellStyle name="Millares 3 2 2 2 2 6" xfId="1946" xr:uid="{00000000-0005-0000-0000-0000740A0000}"/>
    <cellStyle name="Millares 3 2 2 2 3" xfId="269" xr:uid="{00000000-0005-0000-0000-0000750A0000}"/>
    <cellStyle name="Millares 3 2 2 2 3 2" xfId="643" xr:uid="{00000000-0005-0000-0000-0000760A0000}"/>
    <cellStyle name="Millares 3 2 2 2 3 2 2" xfId="1537" xr:uid="{00000000-0005-0000-0000-0000770A0000}"/>
    <cellStyle name="Millares 3 2 2 2 3 2 2 2" xfId="3304" xr:uid="{00000000-0005-0000-0000-0000780A0000}"/>
    <cellStyle name="Millares 3 2 2 2 3 2 3" xfId="2422" xr:uid="{00000000-0005-0000-0000-0000790A0000}"/>
    <cellStyle name="Millares 3 2 2 2 3 3" xfId="1182" xr:uid="{00000000-0005-0000-0000-00007A0A0000}"/>
    <cellStyle name="Millares 3 2 2 2 3 3 2" xfId="2950" xr:uid="{00000000-0005-0000-0000-00007B0A0000}"/>
    <cellStyle name="Millares 3 2 2 2 3 4" xfId="2068" xr:uid="{00000000-0005-0000-0000-00007C0A0000}"/>
    <cellStyle name="Millares 3 2 2 2 4" xfId="465" xr:uid="{00000000-0005-0000-0000-00007D0A0000}"/>
    <cellStyle name="Millares 3 2 2 2 4 2" xfId="1360" xr:uid="{00000000-0005-0000-0000-00007E0A0000}"/>
    <cellStyle name="Millares 3 2 2 2 4 2 2" xfId="3127" xr:uid="{00000000-0005-0000-0000-00007F0A0000}"/>
    <cellStyle name="Millares 3 2 2 2 4 3" xfId="2245" xr:uid="{00000000-0005-0000-0000-0000800A0000}"/>
    <cellStyle name="Millares 3 2 2 2 5" xfId="830" xr:uid="{00000000-0005-0000-0000-0000810A0000}"/>
    <cellStyle name="Millares 3 2 2 2 5 2" xfId="1714" xr:uid="{00000000-0005-0000-0000-0000820A0000}"/>
    <cellStyle name="Millares 3 2 2 2 5 2 2" xfId="3481" xr:uid="{00000000-0005-0000-0000-0000830A0000}"/>
    <cellStyle name="Millares 3 2 2 2 5 3" xfId="2599" xr:uid="{00000000-0005-0000-0000-0000840A0000}"/>
    <cellStyle name="Millares 3 2 2 2 6" xfId="1005" xr:uid="{00000000-0005-0000-0000-0000850A0000}"/>
    <cellStyle name="Millares 3 2 2 2 6 2" xfId="2773" xr:uid="{00000000-0005-0000-0000-0000860A0000}"/>
    <cellStyle name="Millares 3 2 2 2 7" xfId="1891" xr:uid="{00000000-0005-0000-0000-0000870A0000}"/>
    <cellStyle name="Millares 3 2 2 3" xfId="107" xr:uid="{00000000-0005-0000-0000-0000880A0000}"/>
    <cellStyle name="Millares 3 2 2 3 2" xfId="303" xr:uid="{00000000-0005-0000-0000-0000890A0000}"/>
    <cellStyle name="Millares 3 2 2 3 2 2" xfId="677" xr:uid="{00000000-0005-0000-0000-00008A0A0000}"/>
    <cellStyle name="Millares 3 2 2 3 2 2 2" xfId="1571" xr:uid="{00000000-0005-0000-0000-00008B0A0000}"/>
    <cellStyle name="Millares 3 2 2 3 2 2 2 2" xfId="3338" xr:uid="{00000000-0005-0000-0000-00008C0A0000}"/>
    <cellStyle name="Millares 3 2 2 3 2 2 3" xfId="2456" xr:uid="{00000000-0005-0000-0000-00008D0A0000}"/>
    <cellStyle name="Millares 3 2 2 3 2 3" xfId="1216" xr:uid="{00000000-0005-0000-0000-00008E0A0000}"/>
    <cellStyle name="Millares 3 2 2 3 2 3 2" xfId="2984" xr:uid="{00000000-0005-0000-0000-00008F0A0000}"/>
    <cellStyle name="Millares 3 2 2 3 2 4" xfId="2102" xr:uid="{00000000-0005-0000-0000-0000900A0000}"/>
    <cellStyle name="Millares 3 2 2 3 3" xfId="499" xr:uid="{00000000-0005-0000-0000-0000910A0000}"/>
    <cellStyle name="Millares 3 2 2 3 3 2" xfId="1394" xr:uid="{00000000-0005-0000-0000-0000920A0000}"/>
    <cellStyle name="Millares 3 2 2 3 3 2 2" xfId="3161" xr:uid="{00000000-0005-0000-0000-0000930A0000}"/>
    <cellStyle name="Millares 3 2 2 3 3 3" xfId="2279" xr:uid="{00000000-0005-0000-0000-0000940A0000}"/>
    <cellStyle name="Millares 3 2 2 3 4" xfId="864" xr:uid="{00000000-0005-0000-0000-0000950A0000}"/>
    <cellStyle name="Millares 3 2 2 3 4 2" xfId="1748" xr:uid="{00000000-0005-0000-0000-0000960A0000}"/>
    <cellStyle name="Millares 3 2 2 3 4 2 2" xfId="3515" xr:uid="{00000000-0005-0000-0000-0000970A0000}"/>
    <cellStyle name="Millares 3 2 2 3 4 3" xfId="2633" xr:uid="{00000000-0005-0000-0000-0000980A0000}"/>
    <cellStyle name="Millares 3 2 2 3 5" xfId="1039" xr:uid="{00000000-0005-0000-0000-0000990A0000}"/>
    <cellStyle name="Millares 3 2 2 3 5 2" xfId="2807" xr:uid="{00000000-0005-0000-0000-00009A0A0000}"/>
    <cellStyle name="Millares 3 2 2 3 6" xfId="1925" xr:uid="{00000000-0005-0000-0000-00009B0A0000}"/>
    <cellStyle name="Millares 3 2 2 4" xfId="248" xr:uid="{00000000-0005-0000-0000-00009C0A0000}"/>
    <cellStyle name="Millares 3 2 2 4 2" xfId="622" xr:uid="{00000000-0005-0000-0000-00009D0A0000}"/>
    <cellStyle name="Millares 3 2 2 4 2 2" xfId="1516" xr:uid="{00000000-0005-0000-0000-00009E0A0000}"/>
    <cellStyle name="Millares 3 2 2 4 2 2 2" xfId="3283" xr:uid="{00000000-0005-0000-0000-00009F0A0000}"/>
    <cellStyle name="Millares 3 2 2 4 2 3" xfId="2401" xr:uid="{00000000-0005-0000-0000-0000A00A0000}"/>
    <cellStyle name="Millares 3 2 2 4 3" xfId="1161" xr:uid="{00000000-0005-0000-0000-0000A10A0000}"/>
    <cellStyle name="Millares 3 2 2 4 3 2" xfId="2929" xr:uid="{00000000-0005-0000-0000-0000A20A0000}"/>
    <cellStyle name="Millares 3 2 2 4 4" xfId="2047" xr:uid="{00000000-0005-0000-0000-0000A30A0000}"/>
    <cellStyle name="Millares 3 2 2 5" xfId="444" xr:uid="{00000000-0005-0000-0000-0000A40A0000}"/>
    <cellStyle name="Millares 3 2 2 5 2" xfId="1339" xr:uid="{00000000-0005-0000-0000-0000A50A0000}"/>
    <cellStyle name="Millares 3 2 2 5 2 2" xfId="3106" xr:uid="{00000000-0005-0000-0000-0000A60A0000}"/>
    <cellStyle name="Millares 3 2 2 5 3" xfId="2224" xr:uid="{00000000-0005-0000-0000-0000A70A0000}"/>
    <cellStyle name="Millares 3 2 2 6" xfId="809" xr:uid="{00000000-0005-0000-0000-0000A80A0000}"/>
    <cellStyle name="Millares 3 2 2 6 2" xfId="1693" xr:uid="{00000000-0005-0000-0000-0000A90A0000}"/>
    <cellStyle name="Millares 3 2 2 6 2 2" xfId="3460" xr:uid="{00000000-0005-0000-0000-0000AA0A0000}"/>
    <cellStyle name="Millares 3 2 2 6 3" xfId="2578" xr:uid="{00000000-0005-0000-0000-0000AB0A0000}"/>
    <cellStyle name="Millares 3 2 2 7" xfId="984" xr:uid="{00000000-0005-0000-0000-0000AC0A0000}"/>
    <cellStyle name="Millares 3 2 2 7 2" xfId="2752" xr:uid="{00000000-0005-0000-0000-0000AD0A0000}"/>
    <cellStyle name="Millares 3 2 2 8" xfId="1870" xr:uid="{00000000-0005-0000-0000-0000AE0A0000}"/>
    <cellStyle name="Millares 3 2 3" xfId="70" xr:uid="{00000000-0005-0000-0000-0000AF0A0000}"/>
    <cellStyle name="Millares 3 2 3 2" xfId="126" xr:uid="{00000000-0005-0000-0000-0000B00A0000}"/>
    <cellStyle name="Millares 3 2 3 2 2" xfId="322" xr:uid="{00000000-0005-0000-0000-0000B10A0000}"/>
    <cellStyle name="Millares 3 2 3 2 2 2" xfId="696" xr:uid="{00000000-0005-0000-0000-0000B20A0000}"/>
    <cellStyle name="Millares 3 2 3 2 2 2 2" xfId="1590" xr:uid="{00000000-0005-0000-0000-0000B30A0000}"/>
    <cellStyle name="Millares 3 2 3 2 2 2 2 2" xfId="3357" xr:uid="{00000000-0005-0000-0000-0000B40A0000}"/>
    <cellStyle name="Millares 3 2 3 2 2 2 3" xfId="2475" xr:uid="{00000000-0005-0000-0000-0000B50A0000}"/>
    <cellStyle name="Millares 3 2 3 2 2 3" xfId="1235" xr:uid="{00000000-0005-0000-0000-0000B60A0000}"/>
    <cellStyle name="Millares 3 2 3 2 2 3 2" xfId="3003" xr:uid="{00000000-0005-0000-0000-0000B70A0000}"/>
    <cellStyle name="Millares 3 2 3 2 2 4" xfId="2121" xr:uid="{00000000-0005-0000-0000-0000B80A0000}"/>
    <cellStyle name="Millares 3 2 3 2 3" xfId="518" xr:uid="{00000000-0005-0000-0000-0000B90A0000}"/>
    <cellStyle name="Millares 3 2 3 2 3 2" xfId="1413" xr:uid="{00000000-0005-0000-0000-0000BA0A0000}"/>
    <cellStyle name="Millares 3 2 3 2 3 2 2" xfId="3180" xr:uid="{00000000-0005-0000-0000-0000BB0A0000}"/>
    <cellStyle name="Millares 3 2 3 2 3 3" xfId="2298" xr:uid="{00000000-0005-0000-0000-0000BC0A0000}"/>
    <cellStyle name="Millares 3 2 3 2 4" xfId="883" xr:uid="{00000000-0005-0000-0000-0000BD0A0000}"/>
    <cellStyle name="Millares 3 2 3 2 4 2" xfId="1767" xr:uid="{00000000-0005-0000-0000-0000BE0A0000}"/>
    <cellStyle name="Millares 3 2 3 2 4 2 2" xfId="3534" xr:uid="{00000000-0005-0000-0000-0000BF0A0000}"/>
    <cellStyle name="Millares 3 2 3 2 4 3" xfId="2652" xr:uid="{00000000-0005-0000-0000-0000C00A0000}"/>
    <cellStyle name="Millares 3 2 3 2 5" xfId="1058" xr:uid="{00000000-0005-0000-0000-0000C10A0000}"/>
    <cellStyle name="Millares 3 2 3 2 5 2" xfId="2826" xr:uid="{00000000-0005-0000-0000-0000C20A0000}"/>
    <cellStyle name="Millares 3 2 3 2 6" xfId="1944" xr:uid="{00000000-0005-0000-0000-0000C30A0000}"/>
    <cellStyle name="Millares 3 2 3 3" xfId="267" xr:uid="{00000000-0005-0000-0000-0000C40A0000}"/>
    <cellStyle name="Millares 3 2 3 3 2" xfId="641" xr:uid="{00000000-0005-0000-0000-0000C50A0000}"/>
    <cellStyle name="Millares 3 2 3 3 2 2" xfId="1535" xr:uid="{00000000-0005-0000-0000-0000C60A0000}"/>
    <cellStyle name="Millares 3 2 3 3 2 2 2" xfId="3302" xr:uid="{00000000-0005-0000-0000-0000C70A0000}"/>
    <cellStyle name="Millares 3 2 3 3 2 3" xfId="2420" xr:uid="{00000000-0005-0000-0000-0000C80A0000}"/>
    <cellStyle name="Millares 3 2 3 3 3" xfId="1180" xr:uid="{00000000-0005-0000-0000-0000C90A0000}"/>
    <cellStyle name="Millares 3 2 3 3 3 2" xfId="2948" xr:uid="{00000000-0005-0000-0000-0000CA0A0000}"/>
    <cellStyle name="Millares 3 2 3 3 4" xfId="2066" xr:uid="{00000000-0005-0000-0000-0000CB0A0000}"/>
    <cellStyle name="Millares 3 2 3 4" xfId="463" xr:uid="{00000000-0005-0000-0000-0000CC0A0000}"/>
    <cellStyle name="Millares 3 2 3 4 2" xfId="1358" xr:uid="{00000000-0005-0000-0000-0000CD0A0000}"/>
    <cellStyle name="Millares 3 2 3 4 2 2" xfId="3125" xr:uid="{00000000-0005-0000-0000-0000CE0A0000}"/>
    <cellStyle name="Millares 3 2 3 4 3" xfId="2243" xr:uid="{00000000-0005-0000-0000-0000CF0A0000}"/>
    <cellStyle name="Millares 3 2 3 5" xfId="828" xr:uid="{00000000-0005-0000-0000-0000D00A0000}"/>
    <cellStyle name="Millares 3 2 3 5 2" xfId="1712" xr:uid="{00000000-0005-0000-0000-0000D10A0000}"/>
    <cellStyle name="Millares 3 2 3 5 2 2" xfId="3479" xr:uid="{00000000-0005-0000-0000-0000D20A0000}"/>
    <cellStyle name="Millares 3 2 3 5 3" xfId="2597" xr:uid="{00000000-0005-0000-0000-0000D30A0000}"/>
    <cellStyle name="Millares 3 2 3 6" xfId="1003" xr:uid="{00000000-0005-0000-0000-0000D40A0000}"/>
    <cellStyle name="Millares 3 2 3 6 2" xfId="2771" xr:uid="{00000000-0005-0000-0000-0000D50A0000}"/>
    <cellStyle name="Millares 3 2 3 7" xfId="1889" xr:uid="{00000000-0005-0000-0000-0000D60A0000}"/>
    <cellStyle name="Millares 3 2 4" xfId="106" xr:uid="{00000000-0005-0000-0000-0000D70A0000}"/>
    <cellStyle name="Millares 3 2 4 2" xfId="302" xr:uid="{00000000-0005-0000-0000-0000D80A0000}"/>
    <cellStyle name="Millares 3 2 4 2 2" xfId="676" xr:uid="{00000000-0005-0000-0000-0000D90A0000}"/>
    <cellStyle name="Millares 3 2 4 2 2 2" xfId="1570" xr:uid="{00000000-0005-0000-0000-0000DA0A0000}"/>
    <cellStyle name="Millares 3 2 4 2 2 2 2" xfId="3337" xr:uid="{00000000-0005-0000-0000-0000DB0A0000}"/>
    <cellStyle name="Millares 3 2 4 2 2 3" xfId="2455" xr:uid="{00000000-0005-0000-0000-0000DC0A0000}"/>
    <cellStyle name="Millares 3 2 4 2 3" xfId="1215" xr:uid="{00000000-0005-0000-0000-0000DD0A0000}"/>
    <cellStyle name="Millares 3 2 4 2 3 2" xfId="2983" xr:uid="{00000000-0005-0000-0000-0000DE0A0000}"/>
    <cellStyle name="Millares 3 2 4 2 4" xfId="2101" xr:uid="{00000000-0005-0000-0000-0000DF0A0000}"/>
    <cellStyle name="Millares 3 2 4 3" xfId="498" xr:uid="{00000000-0005-0000-0000-0000E00A0000}"/>
    <cellStyle name="Millares 3 2 4 3 2" xfId="1393" xr:uid="{00000000-0005-0000-0000-0000E10A0000}"/>
    <cellStyle name="Millares 3 2 4 3 2 2" xfId="3160" xr:uid="{00000000-0005-0000-0000-0000E20A0000}"/>
    <cellStyle name="Millares 3 2 4 3 3" xfId="2278" xr:uid="{00000000-0005-0000-0000-0000E30A0000}"/>
    <cellStyle name="Millares 3 2 4 4" xfId="863" xr:uid="{00000000-0005-0000-0000-0000E40A0000}"/>
    <cellStyle name="Millares 3 2 4 4 2" xfId="1747" xr:uid="{00000000-0005-0000-0000-0000E50A0000}"/>
    <cellStyle name="Millares 3 2 4 4 2 2" xfId="3514" xr:uid="{00000000-0005-0000-0000-0000E60A0000}"/>
    <cellStyle name="Millares 3 2 4 4 3" xfId="2632" xr:uid="{00000000-0005-0000-0000-0000E70A0000}"/>
    <cellStyle name="Millares 3 2 4 5" xfId="1038" xr:uid="{00000000-0005-0000-0000-0000E80A0000}"/>
    <cellStyle name="Millares 3 2 4 5 2" xfId="2806" xr:uid="{00000000-0005-0000-0000-0000E90A0000}"/>
    <cellStyle name="Millares 3 2 4 6" xfId="1924" xr:uid="{00000000-0005-0000-0000-0000EA0A0000}"/>
    <cellStyle name="Millares 3 2 5" xfId="247" xr:uid="{00000000-0005-0000-0000-0000EB0A0000}"/>
    <cellStyle name="Millares 3 2 5 2" xfId="621" xr:uid="{00000000-0005-0000-0000-0000EC0A0000}"/>
    <cellStyle name="Millares 3 2 5 2 2" xfId="1515" xr:uid="{00000000-0005-0000-0000-0000ED0A0000}"/>
    <cellStyle name="Millares 3 2 5 2 2 2" xfId="3282" xr:uid="{00000000-0005-0000-0000-0000EE0A0000}"/>
    <cellStyle name="Millares 3 2 5 2 3" xfId="2400" xr:uid="{00000000-0005-0000-0000-0000EF0A0000}"/>
    <cellStyle name="Millares 3 2 5 3" xfId="1160" xr:uid="{00000000-0005-0000-0000-0000F00A0000}"/>
    <cellStyle name="Millares 3 2 5 3 2" xfId="2928" xr:uid="{00000000-0005-0000-0000-0000F10A0000}"/>
    <cellStyle name="Millares 3 2 5 4" xfId="2046" xr:uid="{00000000-0005-0000-0000-0000F20A0000}"/>
    <cellStyle name="Millares 3 2 6" xfId="443" xr:uid="{00000000-0005-0000-0000-0000F30A0000}"/>
    <cellStyle name="Millares 3 2 6 2" xfId="1338" xr:uid="{00000000-0005-0000-0000-0000F40A0000}"/>
    <cellStyle name="Millares 3 2 6 2 2" xfId="3105" xr:uid="{00000000-0005-0000-0000-0000F50A0000}"/>
    <cellStyle name="Millares 3 2 6 3" xfId="2223" xr:uid="{00000000-0005-0000-0000-0000F60A0000}"/>
    <cellStyle name="Millares 3 2 7" xfId="808" xr:uid="{00000000-0005-0000-0000-0000F70A0000}"/>
    <cellStyle name="Millares 3 2 7 2" xfId="1692" xr:uid="{00000000-0005-0000-0000-0000F80A0000}"/>
    <cellStyle name="Millares 3 2 7 2 2" xfId="3459" xr:uid="{00000000-0005-0000-0000-0000F90A0000}"/>
    <cellStyle name="Millares 3 2 7 3" xfId="2577" xr:uid="{00000000-0005-0000-0000-0000FA0A0000}"/>
    <cellStyle name="Millares 3 2 8" xfId="983" xr:uid="{00000000-0005-0000-0000-0000FB0A0000}"/>
    <cellStyle name="Millares 3 2 8 2" xfId="2751" xr:uid="{00000000-0005-0000-0000-0000FC0A0000}"/>
    <cellStyle name="Millares 3 2 9" xfId="1869" xr:uid="{00000000-0005-0000-0000-0000FD0A0000}"/>
    <cellStyle name="Millares 3 3" xfId="110" xr:uid="{00000000-0005-0000-0000-0000FE0A0000}"/>
    <cellStyle name="Millares 3 3 2" xfId="306" xr:uid="{00000000-0005-0000-0000-0000FF0A0000}"/>
    <cellStyle name="Millares 3 3 2 2" xfId="680" xr:uid="{00000000-0005-0000-0000-0000000B0000}"/>
    <cellStyle name="Millares 3 3 2 2 2" xfId="1574" xr:uid="{00000000-0005-0000-0000-0000010B0000}"/>
    <cellStyle name="Millares 3 3 2 2 2 2" xfId="3341" xr:uid="{00000000-0005-0000-0000-0000020B0000}"/>
    <cellStyle name="Millares 3 3 2 2 3" xfId="2459" xr:uid="{00000000-0005-0000-0000-0000030B0000}"/>
    <cellStyle name="Millares 3 3 2 3" xfId="1219" xr:uid="{00000000-0005-0000-0000-0000040B0000}"/>
    <cellStyle name="Millares 3 3 2 3 2" xfId="2987" xr:uid="{00000000-0005-0000-0000-0000050B0000}"/>
    <cellStyle name="Millares 3 3 2 4" xfId="2105" xr:uid="{00000000-0005-0000-0000-0000060B0000}"/>
    <cellStyle name="Millares 3 3 3" xfId="502" xr:uid="{00000000-0005-0000-0000-0000070B0000}"/>
    <cellStyle name="Millares 3 3 3 2" xfId="1397" xr:uid="{00000000-0005-0000-0000-0000080B0000}"/>
    <cellStyle name="Millares 3 3 3 2 2" xfId="3164" xr:uid="{00000000-0005-0000-0000-0000090B0000}"/>
    <cellStyle name="Millares 3 3 3 3" xfId="2282" xr:uid="{00000000-0005-0000-0000-00000A0B0000}"/>
    <cellStyle name="Millares 3 3 4" xfId="867" xr:uid="{00000000-0005-0000-0000-00000B0B0000}"/>
    <cellStyle name="Millares 3 3 4 2" xfId="1751" xr:uid="{00000000-0005-0000-0000-00000C0B0000}"/>
    <cellStyle name="Millares 3 3 4 2 2" xfId="3518" xr:uid="{00000000-0005-0000-0000-00000D0B0000}"/>
    <cellStyle name="Millares 3 3 4 3" xfId="2636" xr:uid="{00000000-0005-0000-0000-00000E0B0000}"/>
    <cellStyle name="Millares 3 3 5" xfId="1042" xr:uid="{00000000-0005-0000-0000-00000F0B0000}"/>
    <cellStyle name="Millares 3 3 5 2" xfId="2810" xr:uid="{00000000-0005-0000-0000-0000100B0000}"/>
    <cellStyle name="Millares 3 3 6" xfId="1928" xr:uid="{00000000-0005-0000-0000-0000110B0000}"/>
    <cellStyle name="Millares 3 4" xfId="152" xr:uid="{00000000-0005-0000-0000-0000120B0000}"/>
    <cellStyle name="Millares 3 5" xfId="251" xr:uid="{00000000-0005-0000-0000-0000130B0000}"/>
    <cellStyle name="Millares 3 5 2" xfId="625" xr:uid="{00000000-0005-0000-0000-0000140B0000}"/>
    <cellStyle name="Millares 3 5 2 2" xfId="1519" xr:uid="{00000000-0005-0000-0000-0000150B0000}"/>
    <cellStyle name="Millares 3 5 2 2 2" xfId="3286" xr:uid="{00000000-0005-0000-0000-0000160B0000}"/>
    <cellStyle name="Millares 3 5 2 3" xfId="2404" xr:uid="{00000000-0005-0000-0000-0000170B0000}"/>
    <cellStyle name="Millares 3 5 3" xfId="1164" xr:uid="{00000000-0005-0000-0000-0000180B0000}"/>
    <cellStyle name="Millares 3 5 3 2" xfId="2932" xr:uid="{00000000-0005-0000-0000-0000190B0000}"/>
    <cellStyle name="Millares 3 5 4" xfId="2050" xr:uid="{00000000-0005-0000-0000-00001A0B0000}"/>
    <cellStyle name="Millares 3 6" xfId="447" xr:uid="{00000000-0005-0000-0000-00001B0B0000}"/>
    <cellStyle name="Millares 3 6 2" xfId="1342" xr:uid="{00000000-0005-0000-0000-00001C0B0000}"/>
    <cellStyle name="Millares 3 6 2 2" xfId="3109" xr:uid="{00000000-0005-0000-0000-00001D0B0000}"/>
    <cellStyle name="Millares 3 6 3" xfId="2227" xr:uid="{00000000-0005-0000-0000-00001E0B0000}"/>
    <cellStyle name="Millares 3 7" xfId="812" xr:uid="{00000000-0005-0000-0000-00001F0B0000}"/>
    <cellStyle name="Millares 3 7 2" xfId="1696" xr:uid="{00000000-0005-0000-0000-0000200B0000}"/>
    <cellStyle name="Millares 3 7 2 2" xfId="3463" xr:uid="{00000000-0005-0000-0000-0000210B0000}"/>
    <cellStyle name="Millares 3 7 3" xfId="2581" xr:uid="{00000000-0005-0000-0000-0000220B0000}"/>
    <cellStyle name="Millares 3 8" xfId="987" xr:uid="{00000000-0005-0000-0000-0000230B0000}"/>
    <cellStyle name="Millares 3 8 2" xfId="2755" xr:uid="{00000000-0005-0000-0000-0000240B0000}"/>
    <cellStyle name="Millares 3 9" xfId="1873" xr:uid="{00000000-0005-0000-0000-0000250B0000}"/>
    <cellStyle name="Millares 4" xfId="90" xr:uid="{00000000-0005-0000-0000-0000260B0000}"/>
    <cellStyle name="Millares 4 2" xfId="200" xr:uid="{00000000-0005-0000-0000-0000270B0000}"/>
    <cellStyle name="Millares 4 2 2" xfId="386" xr:uid="{00000000-0005-0000-0000-0000280B0000}"/>
    <cellStyle name="Millares 4 2 2 2" xfId="757" xr:uid="{00000000-0005-0000-0000-0000290B0000}"/>
    <cellStyle name="Millares 4 2 2 2 2" xfId="1651" xr:uid="{00000000-0005-0000-0000-00002A0B0000}"/>
    <cellStyle name="Millares 4 2 2 2 2 2" xfId="3418" xr:uid="{00000000-0005-0000-0000-00002B0B0000}"/>
    <cellStyle name="Millares 4 2 2 2 3" xfId="2536" xr:uid="{00000000-0005-0000-0000-00002C0B0000}"/>
    <cellStyle name="Millares 4 2 2 3" xfId="1296" xr:uid="{00000000-0005-0000-0000-00002D0B0000}"/>
    <cellStyle name="Millares 4 2 2 3 2" xfId="3064" xr:uid="{00000000-0005-0000-0000-00002E0B0000}"/>
    <cellStyle name="Millares 4 2 2 4" xfId="2182" xr:uid="{00000000-0005-0000-0000-00002F0B0000}"/>
    <cellStyle name="Millares 4 2 3" xfId="579" xr:uid="{00000000-0005-0000-0000-0000300B0000}"/>
    <cellStyle name="Millares 4 2 3 2" xfId="1474" xr:uid="{00000000-0005-0000-0000-0000310B0000}"/>
    <cellStyle name="Millares 4 2 3 2 2" xfId="3241" xr:uid="{00000000-0005-0000-0000-0000320B0000}"/>
    <cellStyle name="Millares 4 2 3 3" xfId="2359" xr:uid="{00000000-0005-0000-0000-0000330B0000}"/>
    <cellStyle name="Millares 4 2 4" xfId="944" xr:uid="{00000000-0005-0000-0000-0000340B0000}"/>
    <cellStyle name="Millares 4 2 4 2" xfId="1828" xr:uid="{00000000-0005-0000-0000-0000350B0000}"/>
    <cellStyle name="Millares 4 2 4 2 2" xfId="3595" xr:uid="{00000000-0005-0000-0000-0000360B0000}"/>
    <cellStyle name="Millares 4 2 4 3" xfId="2713" xr:uid="{00000000-0005-0000-0000-0000370B0000}"/>
    <cellStyle name="Millares 4 2 5" xfId="1119" xr:uid="{00000000-0005-0000-0000-0000380B0000}"/>
    <cellStyle name="Millares 4 2 5 2" xfId="2887" xr:uid="{00000000-0005-0000-0000-0000390B0000}"/>
    <cellStyle name="Millares 4 2 6" xfId="2005" xr:uid="{00000000-0005-0000-0000-00003A0B0000}"/>
    <cellStyle name="Millares 4 3" xfId="286" xr:uid="{00000000-0005-0000-0000-00003B0B0000}"/>
    <cellStyle name="Millares 4 3 2" xfId="660" xr:uid="{00000000-0005-0000-0000-00003C0B0000}"/>
    <cellStyle name="Millares 4 3 2 2" xfId="1554" xr:uid="{00000000-0005-0000-0000-00003D0B0000}"/>
    <cellStyle name="Millares 4 3 2 2 2" xfId="3321" xr:uid="{00000000-0005-0000-0000-00003E0B0000}"/>
    <cellStyle name="Millares 4 3 2 3" xfId="2439" xr:uid="{00000000-0005-0000-0000-00003F0B0000}"/>
    <cellStyle name="Millares 4 3 3" xfId="1199" xr:uid="{00000000-0005-0000-0000-0000400B0000}"/>
    <cellStyle name="Millares 4 3 3 2" xfId="2967" xr:uid="{00000000-0005-0000-0000-0000410B0000}"/>
    <cellStyle name="Millares 4 3 4" xfId="2085" xr:uid="{00000000-0005-0000-0000-0000420B0000}"/>
    <cellStyle name="Millares 4 4" xfId="482" xr:uid="{00000000-0005-0000-0000-0000430B0000}"/>
    <cellStyle name="Millares 4 4 2" xfId="1377" xr:uid="{00000000-0005-0000-0000-0000440B0000}"/>
    <cellStyle name="Millares 4 4 2 2" xfId="3144" xr:uid="{00000000-0005-0000-0000-0000450B0000}"/>
    <cellStyle name="Millares 4 4 3" xfId="2262" xr:uid="{00000000-0005-0000-0000-0000460B0000}"/>
    <cellStyle name="Millares 4 5" xfId="847" xr:uid="{00000000-0005-0000-0000-0000470B0000}"/>
    <cellStyle name="Millares 4 5 2" xfId="1731" xr:uid="{00000000-0005-0000-0000-0000480B0000}"/>
    <cellStyle name="Millares 4 5 2 2" xfId="3498" xr:uid="{00000000-0005-0000-0000-0000490B0000}"/>
    <cellStyle name="Millares 4 5 3" xfId="2616" xr:uid="{00000000-0005-0000-0000-00004A0B0000}"/>
    <cellStyle name="Millares 4 6" xfId="1022" xr:uid="{00000000-0005-0000-0000-00004B0B0000}"/>
    <cellStyle name="Millares 4 6 2" xfId="2790" xr:uid="{00000000-0005-0000-0000-00004C0B0000}"/>
    <cellStyle name="Millares 4 7" xfId="1908" xr:uid="{00000000-0005-0000-0000-00004D0B0000}"/>
    <cellStyle name="Millares 5" xfId="148" xr:uid="{00000000-0005-0000-0000-00004E0B0000}"/>
    <cellStyle name="Millares 5 2" xfId="343" xr:uid="{00000000-0005-0000-0000-00004F0B0000}"/>
    <cellStyle name="Millares 5 2 2" xfId="716" xr:uid="{00000000-0005-0000-0000-0000500B0000}"/>
    <cellStyle name="Millares 5 2 2 2" xfId="1610" xr:uid="{00000000-0005-0000-0000-0000510B0000}"/>
    <cellStyle name="Millares 5 2 2 2 2" xfId="3377" xr:uid="{00000000-0005-0000-0000-0000520B0000}"/>
    <cellStyle name="Millares 5 2 2 3" xfId="2495" xr:uid="{00000000-0005-0000-0000-0000530B0000}"/>
    <cellStyle name="Millares 5 2 3" xfId="1255" xr:uid="{00000000-0005-0000-0000-0000540B0000}"/>
    <cellStyle name="Millares 5 2 3 2" xfId="3023" xr:uid="{00000000-0005-0000-0000-0000550B0000}"/>
    <cellStyle name="Millares 5 2 4" xfId="2141" xr:uid="{00000000-0005-0000-0000-0000560B0000}"/>
    <cellStyle name="Millares 5 3" xfId="538" xr:uid="{00000000-0005-0000-0000-0000570B0000}"/>
    <cellStyle name="Millares 5 3 2" xfId="1433" xr:uid="{00000000-0005-0000-0000-0000580B0000}"/>
    <cellStyle name="Millares 5 3 2 2" xfId="3200" xr:uid="{00000000-0005-0000-0000-0000590B0000}"/>
    <cellStyle name="Millares 5 3 3" xfId="2318" xr:uid="{00000000-0005-0000-0000-00005A0B0000}"/>
    <cellStyle name="Millares 5 4" xfId="903" xr:uid="{00000000-0005-0000-0000-00005B0B0000}"/>
    <cellStyle name="Millares 5 4 2" xfId="1787" xr:uid="{00000000-0005-0000-0000-00005C0B0000}"/>
    <cellStyle name="Millares 5 4 2 2" xfId="3554" xr:uid="{00000000-0005-0000-0000-00005D0B0000}"/>
    <cellStyle name="Millares 5 4 3" xfId="2672" xr:uid="{00000000-0005-0000-0000-00005E0B0000}"/>
    <cellStyle name="Millares 5 5" xfId="1078" xr:uid="{00000000-0005-0000-0000-00005F0B0000}"/>
    <cellStyle name="Millares 5 5 2" xfId="2846" xr:uid="{00000000-0005-0000-0000-0000600B0000}"/>
    <cellStyle name="Millares 5 6" xfId="1964" xr:uid="{00000000-0005-0000-0000-0000610B0000}"/>
    <cellStyle name="Millares 6" xfId="53" xr:uid="{00000000-0005-0000-0000-0000620B0000}"/>
    <cellStyle name="Millares 6 2" xfId="74" xr:uid="{00000000-0005-0000-0000-0000630B0000}"/>
    <cellStyle name="Millares 6 2 2" xfId="130" xr:uid="{00000000-0005-0000-0000-0000640B0000}"/>
    <cellStyle name="Millares 6 2 2 2" xfId="326" xr:uid="{00000000-0005-0000-0000-0000650B0000}"/>
    <cellStyle name="Millares 6 2 2 2 2" xfId="700" xr:uid="{00000000-0005-0000-0000-0000660B0000}"/>
    <cellStyle name="Millares 6 2 2 2 2 2" xfId="1594" xr:uid="{00000000-0005-0000-0000-0000670B0000}"/>
    <cellStyle name="Millares 6 2 2 2 2 2 2" xfId="3361" xr:uid="{00000000-0005-0000-0000-0000680B0000}"/>
    <cellStyle name="Millares 6 2 2 2 2 3" xfId="2479" xr:uid="{00000000-0005-0000-0000-0000690B0000}"/>
    <cellStyle name="Millares 6 2 2 2 3" xfId="1239" xr:uid="{00000000-0005-0000-0000-00006A0B0000}"/>
    <cellStyle name="Millares 6 2 2 2 3 2" xfId="3007" xr:uid="{00000000-0005-0000-0000-00006B0B0000}"/>
    <cellStyle name="Millares 6 2 2 2 4" xfId="2125" xr:uid="{00000000-0005-0000-0000-00006C0B0000}"/>
    <cellStyle name="Millares 6 2 2 3" xfId="522" xr:uid="{00000000-0005-0000-0000-00006D0B0000}"/>
    <cellStyle name="Millares 6 2 2 3 2" xfId="1417" xr:uid="{00000000-0005-0000-0000-00006E0B0000}"/>
    <cellStyle name="Millares 6 2 2 3 2 2" xfId="3184" xr:uid="{00000000-0005-0000-0000-00006F0B0000}"/>
    <cellStyle name="Millares 6 2 2 3 3" xfId="2302" xr:uid="{00000000-0005-0000-0000-0000700B0000}"/>
    <cellStyle name="Millares 6 2 2 4" xfId="887" xr:uid="{00000000-0005-0000-0000-0000710B0000}"/>
    <cellStyle name="Millares 6 2 2 4 2" xfId="1771" xr:uid="{00000000-0005-0000-0000-0000720B0000}"/>
    <cellStyle name="Millares 6 2 2 4 2 2" xfId="3538" xr:uid="{00000000-0005-0000-0000-0000730B0000}"/>
    <cellStyle name="Millares 6 2 2 4 3" xfId="2656" xr:uid="{00000000-0005-0000-0000-0000740B0000}"/>
    <cellStyle name="Millares 6 2 2 5" xfId="1062" xr:uid="{00000000-0005-0000-0000-0000750B0000}"/>
    <cellStyle name="Millares 6 2 2 5 2" xfId="2830" xr:uid="{00000000-0005-0000-0000-0000760B0000}"/>
    <cellStyle name="Millares 6 2 2 6" xfId="1948" xr:uid="{00000000-0005-0000-0000-0000770B0000}"/>
    <cellStyle name="Millares 6 2 3" xfId="271" xr:uid="{00000000-0005-0000-0000-0000780B0000}"/>
    <cellStyle name="Millares 6 2 3 2" xfId="645" xr:uid="{00000000-0005-0000-0000-0000790B0000}"/>
    <cellStyle name="Millares 6 2 3 2 2" xfId="1539" xr:uid="{00000000-0005-0000-0000-00007A0B0000}"/>
    <cellStyle name="Millares 6 2 3 2 2 2" xfId="3306" xr:uid="{00000000-0005-0000-0000-00007B0B0000}"/>
    <cellStyle name="Millares 6 2 3 2 3" xfId="2424" xr:uid="{00000000-0005-0000-0000-00007C0B0000}"/>
    <cellStyle name="Millares 6 2 3 3" xfId="1184" xr:uid="{00000000-0005-0000-0000-00007D0B0000}"/>
    <cellStyle name="Millares 6 2 3 3 2" xfId="2952" xr:uid="{00000000-0005-0000-0000-00007E0B0000}"/>
    <cellStyle name="Millares 6 2 3 4" xfId="2070" xr:uid="{00000000-0005-0000-0000-00007F0B0000}"/>
    <cellStyle name="Millares 6 2 4" xfId="467" xr:uid="{00000000-0005-0000-0000-0000800B0000}"/>
    <cellStyle name="Millares 6 2 4 2" xfId="1362" xr:uid="{00000000-0005-0000-0000-0000810B0000}"/>
    <cellStyle name="Millares 6 2 4 2 2" xfId="3129" xr:uid="{00000000-0005-0000-0000-0000820B0000}"/>
    <cellStyle name="Millares 6 2 4 3" xfId="2247" xr:uid="{00000000-0005-0000-0000-0000830B0000}"/>
    <cellStyle name="Millares 6 2 5" xfId="832" xr:uid="{00000000-0005-0000-0000-0000840B0000}"/>
    <cellStyle name="Millares 6 2 5 2" xfId="1716" xr:uid="{00000000-0005-0000-0000-0000850B0000}"/>
    <cellStyle name="Millares 6 2 5 2 2" xfId="3483" xr:uid="{00000000-0005-0000-0000-0000860B0000}"/>
    <cellStyle name="Millares 6 2 5 3" xfId="2601" xr:uid="{00000000-0005-0000-0000-0000870B0000}"/>
    <cellStyle name="Millares 6 2 6" xfId="1007" xr:uid="{00000000-0005-0000-0000-0000880B0000}"/>
    <cellStyle name="Millares 6 2 6 2" xfId="2775" xr:uid="{00000000-0005-0000-0000-0000890B0000}"/>
    <cellStyle name="Millares 6 2 7" xfId="1893" xr:uid="{00000000-0005-0000-0000-00008A0B0000}"/>
    <cellStyle name="Millares 6 3" xfId="109" xr:uid="{00000000-0005-0000-0000-00008B0B0000}"/>
    <cellStyle name="Millares 6 3 2" xfId="305" xr:uid="{00000000-0005-0000-0000-00008C0B0000}"/>
    <cellStyle name="Millares 6 3 2 2" xfId="679" xr:uid="{00000000-0005-0000-0000-00008D0B0000}"/>
    <cellStyle name="Millares 6 3 2 2 2" xfId="1573" xr:uid="{00000000-0005-0000-0000-00008E0B0000}"/>
    <cellStyle name="Millares 6 3 2 2 2 2" xfId="3340" xr:uid="{00000000-0005-0000-0000-00008F0B0000}"/>
    <cellStyle name="Millares 6 3 2 2 3" xfId="2458" xr:uid="{00000000-0005-0000-0000-0000900B0000}"/>
    <cellStyle name="Millares 6 3 2 3" xfId="1218" xr:uid="{00000000-0005-0000-0000-0000910B0000}"/>
    <cellStyle name="Millares 6 3 2 3 2" xfId="2986" xr:uid="{00000000-0005-0000-0000-0000920B0000}"/>
    <cellStyle name="Millares 6 3 2 4" xfId="2104" xr:uid="{00000000-0005-0000-0000-0000930B0000}"/>
    <cellStyle name="Millares 6 3 3" xfId="501" xr:uid="{00000000-0005-0000-0000-0000940B0000}"/>
    <cellStyle name="Millares 6 3 3 2" xfId="1396" xr:uid="{00000000-0005-0000-0000-0000950B0000}"/>
    <cellStyle name="Millares 6 3 3 2 2" xfId="3163" xr:uid="{00000000-0005-0000-0000-0000960B0000}"/>
    <cellStyle name="Millares 6 3 3 3" xfId="2281" xr:uid="{00000000-0005-0000-0000-0000970B0000}"/>
    <cellStyle name="Millares 6 3 4" xfId="866" xr:uid="{00000000-0005-0000-0000-0000980B0000}"/>
    <cellStyle name="Millares 6 3 4 2" xfId="1750" xr:uid="{00000000-0005-0000-0000-0000990B0000}"/>
    <cellStyle name="Millares 6 3 4 2 2" xfId="3517" xr:uid="{00000000-0005-0000-0000-00009A0B0000}"/>
    <cellStyle name="Millares 6 3 4 3" xfId="2635" xr:uid="{00000000-0005-0000-0000-00009B0B0000}"/>
    <cellStyle name="Millares 6 3 5" xfId="1041" xr:uid="{00000000-0005-0000-0000-00009C0B0000}"/>
    <cellStyle name="Millares 6 3 5 2" xfId="2809" xr:uid="{00000000-0005-0000-0000-00009D0B0000}"/>
    <cellStyle name="Millares 6 3 6" xfId="1927" xr:uid="{00000000-0005-0000-0000-00009E0B0000}"/>
    <cellStyle name="Millares 6 4" xfId="250" xr:uid="{00000000-0005-0000-0000-00009F0B0000}"/>
    <cellStyle name="Millares 6 4 2" xfId="624" xr:uid="{00000000-0005-0000-0000-0000A00B0000}"/>
    <cellStyle name="Millares 6 4 2 2" xfId="1518" xr:uid="{00000000-0005-0000-0000-0000A10B0000}"/>
    <cellStyle name="Millares 6 4 2 2 2" xfId="3285" xr:uid="{00000000-0005-0000-0000-0000A20B0000}"/>
    <cellStyle name="Millares 6 4 2 3" xfId="2403" xr:uid="{00000000-0005-0000-0000-0000A30B0000}"/>
    <cellStyle name="Millares 6 4 3" xfId="1163" xr:uid="{00000000-0005-0000-0000-0000A40B0000}"/>
    <cellStyle name="Millares 6 4 3 2" xfId="2931" xr:uid="{00000000-0005-0000-0000-0000A50B0000}"/>
    <cellStyle name="Millares 6 4 4" xfId="2049" xr:uid="{00000000-0005-0000-0000-0000A60B0000}"/>
    <cellStyle name="Millares 6 5" xfId="446" xr:uid="{00000000-0005-0000-0000-0000A70B0000}"/>
    <cellStyle name="Millares 6 5 2" xfId="1341" xr:uid="{00000000-0005-0000-0000-0000A80B0000}"/>
    <cellStyle name="Millares 6 5 2 2" xfId="3108" xr:uid="{00000000-0005-0000-0000-0000A90B0000}"/>
    <cellStyle name="Millares 6 5 3" xfId="2226" xr:uid="{00000000-0005-0000-0000-0000AA0B0000}"/>
    <cellStyle name="Millares 6 6" xfId="811" xr:uid="{00000000-0005-0000-0000-0000AB0B0000}"/>
    <cellStyle name="Millares 6 6 2" xfId="1695" xr:uid="{00000000-0005-0000-0000-0000AC0B0000}"/>
    <cellStyle name="Millares 6 6 2 2" xfId="3462" xr:uid="{00000000-0005-0000-0000-0000AD0B0000}"/>
    <cellStyle name="Millares 6 6 3" xfId="2580" xr:uid="{00000000-0005-0000-0000-0000AE0B0000}"/>
    <cellStyle name="Millares 6 7" xfId="986" xr:uid="{00000000-0005-0000-0000-0000AF0B0000}"/>
    <cellStyle name="Millares 6 7 2" xfId="2754" xr:uid="{00000000-0005-0000-0000-0000B00B0000}"/>
    <cellStyle name="Millares 6 8" xfId="1872" xr:uid="{00000000-0005-0000-0000-0000B10B0000}"/>
    <cellStyle name="Millares 7" xfId="199" xr:uid="{00000000-0005-0000-0000-0000B20B0000}"/>
    <cellStyle name="Millares 8" xfId="229" xr:uid="{00000000-0005-0000-0000-0000B30B0000}"/>
    <cellStyle name="Millares 8 2" xfId="414" xr:uid="{00000000-0005-0000-0000-0000B40B0000}"/>
    <cellStyle name="Millares 8 2 2" xfId="780" xr:uid="{00000000-0005-0000-0000-0000B50B0000}"/>
    <cellStyle name="Millares 8 2 2 2" xfId="1674" xr:uid="{00000000-0005-0000-0000-0000B60B0000}"/>
    <cellStyle name="Millares 8 2 2 2 2" xfId="3441" xr:uid="{00000000-0005-0000-0000-0000B70B0000}"/>
    <cellStyle name="Millares 8 2 2 3" xfId="2559" xr:uid="{00000000-0005-0000-0000-0000B80B0000}"/>
    <cellStyle name="Millares 8 2 3" xfId="1319" xr:uid="{00000000-0005-0000-0000-0000B90B0000}"/>
    <cellStyle name="Millares 8 2 3 2" xfId="3087" xr:uid="{00000000-0005-0000-0000-0000BA0B0000}"/>
    <cellStyle name="Millares 8 2 4" xfId="2205" xr:uid="{00000000-0005-0000-0000-0000BB0B0000}"/>
    <cellStyle name="Millares 8 3" xfId="603" xr:uid="{00000000-0005-0000-0000-0000BC0B0000}"/>
    <cellStyle name="Millares 8 3 2" xfId="1497" xr:uid="{00000000-0005-0000-0000-0000BD0B0000}"/>
    <cellStyle name="Millares 8 3 2 2" xfId="3264" xr:uid="{00000000-0005-0000-0000-0000BE0B0000}"/>
    <cellStyle name="Millares 8 3 3" xfId="2382" xr:uid="{00000000-0005-0000-0000-0000BF0B0000}"/>
    <cellStyle name="Millares 8 4" xfId="1142" xr:uid="{00000000-0005-0000-0000-0000C00B0000}"/>
    <cellStyle name="Millares 8 4 2" xfId="2910" xr:uid="{00000000-0005-0000-0000-0000C10B0000}"/>
    <cellStyle name="Millares 8 5" xfId="2028" xr:uid="{00000000-0005-0000-0000-0000C20B0000}"/>
    <cellStyle name="Millares 9" xfId="231" xr:uid="{00000000-0005-0000-0000-0000C30B0000}"/>
    <cellStyle name="Millares 9 2" xfId="605" xr:uid="{00000000-0005-0000-0000-0000C40B0000}"/>
    <cellStyle name="Millares 9 2 2" xfId="1499" xr:uid="{00000000-0005-0000-0000-0000C50B0000}"/>
    <cellStyle name="Millares 9 2 2 2" xfId="3266" xr:uid="{00000000-0005-0000-0000-0000C60B0000}"/>
    <cellStyle name="Millares 9 2 3" xfId="2384" xr:uid="{00000000-0005-0000-0000-0000C70B0000}"/>
    <cellStyle name="Millares 9 3" xfId="1144" xr:uid="{00000000-0005-0000-0000-0000C80B0000}"/>
    <cellStyle name="Millares 9 3 2" xfId="2912" xr:uid="{00000000-0005-0000-0000-0000C90B0000}"/>
    <cellStyle name="Millares 9 4" xfId="2030" xr:uid="{00000000-0005-0000-0000-0000CA0B0000}"/>
    <cellStyle name="Moneda 2" xfId="155" xr:uid="{00000000-0005-0000-0000-0000CB0B0000}"/>
    <cellStyle name="Moneda 2 2" xfId="345" xr:uid="{00000000-0005-0000-0000-0000CC0B0000}"/>
    <cellStyle name="Moneda 2 2 2" xfId="718" xr:uid="{00000000-0005-0000-0000-0000CD0B0000}"/>
    <cellStyle name="Moneda 2 2 2 2" xfId="1612" xr:uid="{00000000-0005-0000-0000-0000CE0B0000}"/>
    <cellStyle name="Moneda 2 2 2 2 2" xfId="3379" xr:uid="{00000000-0005-0000-0000-0000CF0B0000}"/>
    <cellStyle name="Moneda 2 2 2 3" xfId="2497" xr:uid="{00000000-0005-0000-0000-0000D00B0000}"/>
    <cellStyle name="Moneda 2 2 3" xfId="1257" xr:uid="{00000000-0005-0000-0000-0000D10B0000}"/>
    <cellStyle name="Moneda 2 2 3 2" xfId="3025" xr:uid="{00000000-0005-0000-0000-0000D20B0000}"/>
    <cellStyle name="Moneda 2 2 4" xfId="2143" xr:uid="{00000000-0005-0000-0000-0000D30B0000}"/>
    <cellStyle name="Moneda 2 3" xfId="540" xr:uid="{00000000-0005-0000-0000-0000D40B0000}"/>
    <cellStyle name="Moneda 2 3 2" xfId="1435" xr:uid="{00000000-0005-0000-0000-0000D50B0000}"/>
    <cellStyle name="Moneda 2 3 2 2" xfId="3202" xr:uid="{00000000-0005-0000-0000-0000D60B0000}"/>
    <cellStyle name="Moneda 2 3 3" xfId="2320" xr:uid="{00000000-0005-0000-0000-0000D70B0000}"/>
    <cellStyle name="Moneda 2 4" xfId="905" xr:uid="{00000000-0005-0000-0000-0000D80B0000}"/>
    <cellStyle name="Moneda 2 4 2" xfId="1789" xr:uid="{00000000-0005-0000-0000-0000D90B0000}"/>
    <cellStyle name="Moneda 2 4 2 2" xfId="3556" xr:uid="{00000000-0005-0000-0000-0000DA0B0000}"/>
    <cellStyle name="Moneda 2 4 3" xfId="2674" xr:uid="{00000000-0005-0000-0000-0000DB0B0000}"/>
    <cellStyle name="Moneda 2 5" xfId="1080" xr:uid="{00000000-0005-0000-0000-0000DC0B0000}"/>
    <cellStyle name="Moneda 2 5 2" xfId="2848" xr:uid="{00000000-0005-0000-0000-0000DD0B0000}"/>
    <cellStyle name="Moneda 2 6" xfId="1966" xr:uid="{00000000-0005-0000-0000-0000DE0B0000}"/>
    <cellStyle name="Neutral" xfId="9" builtinId="28" customBuiltin="1"/>
    <cellStyle name="Neutral 2" xfId="157" xr:uid="{00000000-0005-0000-0000-0000E00B0000}"/>
    <cellStyle name="Normal" xfId="0" builtinId="0" customBuiltin="1"/>
    <cellStyle name="Normal 10" xfId="196" xr:uid="{00000000-0005-0000-0000-0000E20B0000}"/>
    <cellStyle name="Normal 10 2" xfId="384" xr:uid="{00000000-0005-0000-0000-0000E30B0000}"/>
    <cellStyle name="Normal 11" xfId="197" xr:uid="{00000000-0005-0000-0000-0000E40B0000}"/>
    <cellStyle name="Normal 11 2" xfId="385" xr:uid="{00000000-0005-0000-0000-0000E50B0000}"/>
    <cellStyle name="Normal 12" xfId="203" xr:uid="{00000000-0005-0000-0000-0000E60B0000}"/>
    <cellStyle name="Normal 12 2" xfId="389" xr:uid="{00000000-0005-0000-0000-0000E70B0000}"/>
    <cellStyle name="Normal 13" xfId="204" xr:uid="{00000000-0005-0000-0000-0000E80B0000}"/>
    <cellStyle name="Normal 13 2" xfId="390" xr:uid="{00000000-0005-0000-0000-0000E90B0000}"/>
    <cellStyle name="Normal 14" xfId="205" xr:uid="{00000000-0005-0000-0000-0000EA0B0000}"/>
    <cellStyle name="Normal 14 2" xfId="391" xr:uid="{00000000-0005-0000-0000-0000EB0B0000}"/>
    <cellStyle name="Normal 15" xfId="206" xr:uid="{00000000-0005-0000-0000-0000EC0B0000}"/>
    <cellStyle name="Normal 15 2" xfId="392" xr:uid="{00000000-0005-0000-0000-0000ED0B0000}"/>
    <cellStyle name="Normal 16" xfId="226" xr:uid="{00000000-0005-0000-0000-0000EE0B0000}"/>
    <cellStyle name="Normal 16 2" xfId="412" xr:uid="{00000000-0005-0000-0000-0000EF0B0000}"/>
    <cellStyle name="Normal 16 3" xfId="966" xr:uid="{00000000-0005-0000-0000-0000F00B0000}"/>
    <cellStyle name="Normal 16 3 2" xfId="1850" xr:uid="{00000000-0005-0000-0000-0000F10B0000}"/>
    <cellStyle name="Normal 17" xfId="227" xr:uid="{00000000-0005-0000-0000-0000F20B0000}"/>
    <cellStyle name="Normal 17 2" xfId="601" xr:uid="{00000000-0005-0000-0000-0000F30B0000}"/>
    <cellStyle name="Normal 18" xfId="228" xr:uid="{00000000-0005-0000-0000-0000F40B0000}"/>
    <cellStyle name="Normal 18 2" xfId="413" xr:uid="{00000000-0005-0000-0000-0000F50B0000}"/>
    <cellStyle name="Normal 18 2 2" xfId="779" xr:uid="{00000000-0005-0000-0000-0000F60B0000}"/>
    <cellStyle name="Normal 18 2 2 2" xfId="1673" xr:uid="{00000000-0005-0000-0000-0000F70B0000}"/>
    <cellStyle name="Normal 18 2 2 2 2" xfId="3440" xr:uid="{00000000-0005-0000-0000-0000F80B0000}"/>
    <cellStyle name="Normal 18 2 2 3" xfId="2558" xr:uid="{00000000-0005-0000-0000-0000F90B0000}"/>
    <cellStyle name="Normal 18 2 3" xfId="1318" xr:uid="{00000000-0005-0000-0000-0000FA0B0000}"/>
    <cellStyle name="Normal 18 2 3 2" xfId="3086" xr:uid="{00000000-0005-0000-0000-0000FB0B0000}"/>
    <cellStyle name="Normal 18 2 4" xfId="2204" xr:uid="{00000000-0005-0000-0000-0000FC0B0000}"/>
    <cellStyle name="Normal 18 3" xfId="602" xr:uid="{00000000-0005-0000-0000-0000FD0B0000}"/>
    <cellStyle name="Normal 18 3 2" xfId="1496" xr:uid="{00000000-0005-0000-0000-0000FE0B0000}"/>
    <cellStyle name="Normal 18 3 2 2" xfId="3263" xr:uid="{00000000-0005-0000-0000-0000FF0B0000}"/>
    <cellStyle name="Normal 18 3 3" xfId="2381" xr:uid="{00000000-0005-0000-0000-0000000C0000}"/>
    <cellStyle name="Normal 18 4" xfId="1141" xr:uid="{00000000-0005-0000-0000-0000010C0000}"/>
    <cellStyle name="Normal 18 4 2" xfId="2909" xr:uid="{00000000-0005-0000-0000-0000020C0000}"/>
    <cellStyle name="Normal 18 5" xfId="2027" xr:uid="{00000000-0005-0000-0000-0000030C0000}"/>
    <cellStyle name="Normal 19" xfId="416" xr:uid="{00000000-0005-0000-0000-0000040C0000}"/>
    <cellStyle name="Normal 19 2" xfId="782" xr:uid="{00000000-0005-0000-0000-0000050C0000}"/>
    <cellStyle name="Normal 2" xfId="45" xr:uid="{00000000-0005-0000-0000-0000060C0000}"/>
    <cellStyle name="Normal 2 2" xfId="149" xr:uid="{00000000-0005-0000-0000-0000070C0000}"/>
    <cellStyle name="Normal 2 2 2" xfId="150" xr:uid="{00000000-0005-0000-0000-0000080C0000}"/>
    <cellStyle name="Normal 2 2 3" xfId="201" xr:uid="{00000000-0005-0000-0000-0000090C0000}"/>
    <cellStyle name="Normal 2 2 3 2" xfId="387" xr:uid="{00000000-0005-0000-0000-00000A0C0000}"/>
    <cellStyle name="Normal 2 2 3 2 2" xfId="758" xr:uid="{00000000-0005-0000-0000-00000B0C0000}"/>
    <cellStyle name="Normal 2 2 3 2 2 2" xfId="1652" xr:uid="{00000000-0005-0000-0000-00000C0C0000}"/>
    <cellStyle name="Normal 2 2 3 2 2 2 2" xfId="3419" xr:uid="{00000000-0005-0000-0000-00000D0C0000}"/>
    <cellStyle name="Normal 2 2 3 2 2 3" xfId="2537" xr:uid="{00000000-0005-0000-0000-00000E0C0000}"/>
    <cellStyle name="Normal 2 2 3 2 3" xfId="1297" xr:uid="{00000000-0005-0000-0000-00000F0C0000}"/>
    <cellStyle name="Normal 2 2 3 2 3 2" xfId="3065" xr:uid="{00000000-0005-0000-0000-0000100C0000}"/>
    <cellStyle name="Normal 2 2 3 2 4" xfId="2183" xr:uid="{00000000-0005-0000-0000-0000110C0000}"/>
    <cellStyle name="Normal 2 2 3 3" xfId="580" xr:uid="{00000000-0005-0000-0000-0000120C0000}"/>
    <cellStyle name="Normal 2 2 3 3 2" xfId="1475" xr:uid="{00000000-0005-0000-0000-0000130C0000}"/>
    <cellStyle name="Normal 2 2 3 3 2 2" xfId="3242" xr:uid="{00000000-0005-0000-0000-0000140C0000}"/>
    <cellStyle name="Normal 2 2 3 3 3" xfId="2360" xr:uid="{00000000-0005-0000-0000-0000150C0000}"/>
    <cellStyle name="Normal 2 2 3 4" xfId="945" xr:uid="{00000000-0005-0000-0000-0000160C0000}"/>
    <cellStyle name="Normal 2 2 3 4 2" xfId="1829" xr:uid="{00000000-0005-0000-0000-0000170C0000}"/>
    <cellStyle name="Normal 2 2 3 4 2 2" xfId="3596" xr:uid="{00000000-0005-0000-0000-0000180C0000}"/>
    <cellStyle name="Normal 2 2 3 4 3" xfId="2714" xr:uid="{00000000-0005-0000-0000-0000190C0000}"/>
    <cellStyle name="Normal 2 2 3 5" xfId="1120" xr:uid="{00000000-0005-0000-0000-00001A0C0000}"/>
    <cellStyle name="Normal 2 2 3 5 2" xfId="2888" xr:uid="{00000000-0005-0000-0000-00001B0C0000}"/>
    <cellStyle name="Normal 2 2 3 6" xfId="2006" xr:uid="{00000000-0005-0000-0000-00001C0C0000}"/>
    <cellStyle name="Normal 2 2 4" xfId="344" xr:uid="{00000000-0005-0000-0000-00001D0C0000}"/>
    <cellStyle name="Normal 2 2 4 2" xfId="717" xr:uid="{00000000-0005-0000-0000-00001E0C0000}"/>
    <cellStyle name="Normal 2 2 4 2 2" xfId="1611" xr:uid="{00000000-0005-0000-0000-00001F0C0000}"/>
    <cellStyle name="Normal 2 2 4 2 2 2" xfId="3378" xr:uid="{00000000-0005-0000-0000-0000200C0000}"/>
    <cellStyle name="Normal 2 2 4 2 3" xfId="2496" xr:uid="{00000000-0005-0000-0000-0000210C0000}"/>
    <cellStyle name="Normal 2 2 4 3" xfId="1256" xr:uid="{00000000-0005-0000-0000-0000220C0000}"/>
    <cellStyle name="Normal 2 2 4 3 2" xfId="3024" xr:uid="{00000000-0005-0000-0000-0000230C0000}"/>
    <cellStyle name="Normal 2 2 4 4" xfId="2142" xr:uid="{00000000-0005-0000-0000-0000240C0000}"/>
    <cellStyle name="Normal 2 2 5" xfId="539" xr:uid="{00000000-0005-0000-0000-0000250C0000}"/>
    <cellStyle name="Normal 2 2 5 2" xfId="1434" xr:uid="{00000000-0005-0000-0000-0000260C0000}"/>
    <cellStyle name="Normal 2 2 5 2 2" xfId="3201" xr:uid="{00000000-0005-0000-0000-0000270C0000}"/>
    <cellStyle name="Normal 2 2 5 3" xfId="2319" xr:uid="{00000000-0005-0000-0000-0000280C0000}"/>
    <cellStyle name="Normal 2 2 6" xfId="904" xr:uid="{00000000-0005-0000-0000-0000290C0000}"/>
    <cellStyle name="Normal 2 2 6 2" xfId="1788" xr:uid="{00000000-0005-0000-0000-00002A0C0000}"/>
    <cellStyle name="Normal 2 2 6 2 2" xfId="3555" xr:uid="{00000000-0005-0000-0000-00002B0C0000}"/>
    <cellStyle name="Normal 2 2 6 3" xfId="2673" xr:uid="{00000000-0005-0000-0000-00002C0C0000}"/>
    <cellStyle name="Normal 2 2 7" xfId="1079" xr:uid="{00000000-0005-0000-0000-00002D0C0000}"/>
    <cellStyle name="Normal 2 2 7 2" xfId="2847" xr:uid="{00000000-0005-0000-0000-00002E0C0000}"/>
    <cellStyle name="Normal 2 2 8" xfId="1965" xr:uid="{00000000-0005-0000-0000-00002F0C0000}"/>
    <cellStyle name="Normal 2 3" xfId="52" xr:uid="{00000000-0005-0000-0000-0000300C0000}"/>
    <cellStyle name="Normal 20" xfId="417" xr:uid="{00000000-0005-0000-0000-0000310C0000}"/>
    <cellStyle name="Normal 20 2" xfId="783" xr:uid="{00000000-0005-0000-0000-0000320C0000}"/>
    <cellStyle name="Normal 21" xfId="418" xr:uid="{00000000-0005-0000-0000-0000330C0000}"/>
    <cellStyle name="Normal 21 2" xfId="784" xr:uid="{00000000-0005-0000-0000-0000340C0000}"/>
    <cellStyle name="Normal 22" xfId="419" xr:uid="{00000000-0005-0000-0000-0000350C0000}"/>
    <cellStyle name="Normal 22 2" xfId="785" xr:uid="{00000000-0005-0000-0000-0000360C0000}"/>
    <cellStyle name="Normal 23" xfId="420" xr:uid="{00000000-0005-0000-0000-0000370C0000}"/>
    <cellStyle name="Normal 23 2" xfId="786" xr:uid="{00000000-0005-0000-0000-0000380C0000}"/>
    <cellStyle name="Normal 24" xfId="421" xr:uid="{00000000-0005-0000-0000-0000390C0000}"/>
    <cellStyle name="Normal 24 2" xfId="787" xr:uid="{00000000-0005-0000-0000-00003A0C0000}"/>
    <cellStyle name="Normal 25" xfId="422" xr:uid="{00000000-0005-0000-0000-00003B0C0000}"/>
    <cellStyle name="Normal 25 2" xfId="788" xr:uid="{00000000-0005-0000-0000-00003C0C0000}"/>
    <cellStyle name="Normal 26" xfId="423" xr:uid="{00000000-0005-0000-0000-00003D0C0000}"/>
    <cellStyle name="Normal 26 2" xfId="789" xr:uid="{00000000-0005-0000-0000-00003E0C0000}"/>
    <cellStyle name="Normal 27" xfId="424" xr:uid="{00000000-0005-0000-0000-00003F0C0000}"/>
    <cellStyle name="Normal 27 2" xfId="790" xr:uid="{00000000-0005-0000-0000-0000400C0000}"/>
    <cellStyle name="Normal 28" xfId="425" xr:uid="{00000000-0005-0000-0000-0000410C0000}"/>
    <cellStyle name="Normal 28 2" xfId="791" xr:uid="{00000000-0005-0000-0000-0000420C0000}"/>
    <cellStyle name="Normal 29" xfId="426" xr:uid="{00000000-0005-0000-0000-0000430C0000}"/>
    <cellStyle name="Normal 29 2" xfId="1321" xr:uid="{00000000-0005-0000-0000-0000440C0000}"/>
    <cellStyle name="Normal 3" xfId="43" xr:uid="{00000000-0005-0000-0000-0000450C0000}"/>
    <cellStyle name="Normal 3 2" xfId="202" xr:uid="{00000000-0005-0000-0000-0000460C0000}"/>
    <cellStyle name="Normal 3 2 2" xfId="388" xr:uid="{00000000-0005-0000-0000-0000470C0000}"/>
    <cellStyle name="Normal 3 2 2 2" xfId="759" xr:uid="{00000000-0005-0000-0000-0000480C0000}"/>
    <cellStyle name="Normal 3 2 2 2 2" xfId="1653" xr:uid="{00000000-0005-0000-0000-0000490C0000}"/>
    <cellStyle name="Normal 3 2 2 2 2 2" xfId="3420" xr:uid="{00000000-0005-0000-0000-00004A0C0000}"/>
    <cellStyle name="Normal 3 2 2 2 3" xfId="2538" xr:uid="{00000000-0005-0000-0000-00004B0C0000}"/>
    <cellStyle name="Normal 3 2 2 3" xfId="1298" xr:uid="{00000000-0005-0000-0000-00004C0C0000}"/>
    <cellStyle name="Normal 3 2 2 3 2" xfId="3066" xr:uid="{00000000-0005-0000-0000-00004D0C0000}"/>
    <cellStyle name="Normal 3 2 2 4" xfId="2184" xr:uid="{00000000-0005-0000-0000-00004E0C0000}"/>
    <cellStyle name="Normal 3 2 3" xfId="581" xr:uid="{00000000-0005-0000-0000-00004F0C0000}"/>
    <cellStyle name="Normal 3 2 3 2" xfId="1476" xr:uid="{00000000-0005-0000-0000-0000500C0000}"/>
    <cellStyle name="Normal 3 2 3 2 2" xfId="3243" xr:uid="{00000000-0005-0000-0000-0000510C0000}"/>
    <cellStyle name="Normal 3 2 3 3" xfId="2361" xr:uid="{00000000-0005-0000-0000-0000520C0000}"/>
    <cellStyle name="Normal 3 2 4" xfId="946" xr:uid="{00000000-0005-0000-0000-0000530C0000}"/>
    <cellStyle name="Normal 3 2 4 2" xfId="1830" xr:uid="{00000000-0005-0000-0000-0000540C0000}"/>
    <cellStyle name="Normal 3 2 4 2 2" xfId="3597" xr:uid="{00000000-0005-0000-0000-0000550C0000}"/>
    <cellStyle name="Normal 3 2 4 3" xfId="2715" xr:uid="{00000000-0005-0000-0000-0000560C0000}"/>
    <cellStyle name="Normal 3 2 5" xfId="1121" xr:uid="{00000000-0005-0000-0000-0000570C0000}"/>
    <cellStyle name="Normal 3 2 5 2" xfId="2889" xr:uid="{00000000-0005-0000-0000-0000580C0000}"/>
    <cellStyle name="Normal 3 2 6" xfId="2007" xr:uid="{00000000-0005-0000-0000-0000590C0000}"/>
    <cellStyle name="Normal 4" xfId="69" xr:uid="{00000000-0005-0000-0000-00005A0C0000}"/>
    <cellStyle name="Normal 4 2" xfId="48" xr:uid="{00000000-0005-0000-0000-00005B0C0000}"/>
    <cellStyle name="Normal 4 2 10" xfId="1868" xr:uid="{00000000-0005-0000-0000-00005C0C0000}"/>
    <cellStyle name="Normal 4 2 2" xfId="73" xr:uid="{00000000-0005-0000-0000-00005D0C0000}"/>
    <cellStyle name="Normal 4 2 2 2" xfId="129" xr:uid="{00000000-0005-0000-0000-00005E0C0000}"/>
    <cellStyle name="Normal 4 2 2 2 2" xfId="325" xr:uid="{00000000-0005-0000-0000-00005F0C0000}"/>
    <cellStyle name="Normal 4 2 2 2 2 2" xfId="699" xr:uid="{00000000-0005-0000-0000-0000600C0000}"/>
    <cellStyle name="Normal 4 2 2 2 2 2 2" xfId="1593" xr:uid="{00000000-0005-0000-0000-0000610C0000}"/>
    <cellStyle name="Normal 4 2 2 2 2 2 2 2" xfId="3360" xr:uid="{00000000-0005-0000-0000-0000620C0000}"/>
    <cellStyle name="Normal 4 2 2 2 2 2 3" xfId="2478" xr:uid="{00000000-0005-0000-0000-0000630C0000}"/>
    <cellStyle name="Normal 4 2 2 2 2 3" xfId="1238" xr:uid="{00000000-0005-0000-0000-0000640C0000}"/>
    <cellStyle name="Normal 4 2 2 2 2 3 2" xfId="3006" xr:uid="{00000000-0005-0000-0000-0000650C0000}"/>
    <cellStyle name="Normal 4 2 2 2 2 4" xfId="2124" xr:uid="{00000000-0005-0000-0000-0000660C0000}"/>
    <cellStyle name="Normal 4 2 2 2 3" xfId="521" xr:uid="{00000000-0005-0000-0000-0000670C0000}"/>
    <cellStyle name="Normal 4 2 2 2 3 2" xfId="1416" xr:uid="{00000000-0005-0000-0000-0000680C0000}"/>
    <cellStyle name="Normal 4 2 2 2 3 2 2" xfId="3183" xr:uid="{00000000-0005-0000-0000-0000690C0000}"/>
    <cellStyle name="Normal 4 2 2 2 3 3" xfId="2301" xr:uid="{00000000-0005-0000-0000-00006A0C0000}"/>
    <cellStyle name="Normal 4 2 2 2 4" xfId="886" xr:uid="{00000000-0005-0000-0000-00006B0C0000}"/>
    <cellStyle name="Normal 4 2 2 2 4 2" xfId="1770" xr:uid="{00000000-0005-0000-0000-00006C0C0000}"/>
    <cellStyle name="Normal 4 2 2 2 4 2 2" xfId="3537" xr:uid="{00000000-0005-0000-0000-00006D0C0000}"/>
    <cellStyle name="Normal 4 2 2 2 4 3" xfId="2655" xr:uid="{00000000-0005-0000-0000-00006E0C0000}"/>
    <cellStyle name="Normal 4 2 2 2 5" xfId="1061" xr:uid="{00000000-0005-0000-0000-00006F0C0000}"/>
    <cellStyle name="Normal 4 2 2 2 5 2" xfId="2829" xr:uid="{00000000-0005-0000-0000-0000700C0000}"/>
    <cellStyle name="Normal 4 2 2 2 6" xfId="1947" xr:uid="{00000000-0005-0000-0000-0000710C0000}"/>
    <cellStyle name="Normal 4 2 2 3" xfId="270" xr:uid="{00000000-0005-0000-0000-0000720C0000}"/>
    <cellStyle name="Normal 4 2 2 3 2" xfId="644" xr:uid="{00000000-0005-0000-0000-0000730C0000}"/>
    <cellStyle name="Normal 4 2 2 3 2 2" xfId="1538" xr:uid="{00000000-0005-0000-0000-0000740C0000}"/>
    <cellStyle name="Normal 4 2 2 3 2 2 2" xfId="3305" xr:uid="{00000000-0005-0000-0000-0000750C0000}"/>
    <cellStyle name="Normal 4 2 2 3 2 3" xfId="2423" xr:uid="{00000000-0005-0000-0000-0000760C0000}"/>
    <cellStyle name="Normal 4 2 2 3 3" xfId="1183" xr:uid="{00000000-0005-0000-0000-0000770C0000}"/>
    <cellStyle name="Normal 4 2 2 3 3 2" xfId="2951" xr:uid="{00000000-0005-0000-0000-0000780C0000}"/>
    <cellStyle name="Normal 4 2 2 3 4" xfId="2069" xr:uid="{00000000-0005-0000-0000-0000790C0000}"/>
    <cellStyle name="Normal 4 2 2 4" xfId="466" xr:uid="{00000000-0005-0000-0000-00007A0C0000}"/>
    <cellStyle name="Normal 4 2 2 4 2" xfId="1361" xr:uid="{00000000-0005-0000-0000-00007B0C0000}"/>
    <cellStyle name="Normal 4 2 2 4 2 2" xfId="3128" xr:uid="{00000000-0005-0000-0000-00007C0C0000}"/>
    <cellStyle name="Normal 4 2 2 4 3" xfId="2246" xr:uid="{00000000-0005-0000-0000-00007D0C0000}"/>
    <cellStyle name="Normal 4 2 2 5" xfId="831" xr:uid="{00000000-0005-0000-0000-00007E0C0000}"/>
    <cellStyle name="Normal 4 2 2 5 2" xfId="1715" xr:uid="{00000000-0005-0000-0000-00007F0C0000}"/>
    <cellStyle name="Normal 4 2 2 5 2 2" xfId="3482" xr:uid="{00000000-0005-0000-0000-0000800C0000}"/>
    <cellStyle name="Normal 4 2 2 5 3" xfId="2600" xr:uid="{00000000-0005-0000-0000-0000810C0000}"/>
    <cellStyle name="Normal 4 2 2 6" xfId="1006" xr:uid="{00000000-0005-0000-0000-0000820C0000}"/>
    <cellStyle name="Normal 4 2 2 6 2" xfId="2774" xr:uid="{00000000-0005-0000-0000-0000830C0000}"/>
    <cellStyle name="Normal 4 2 2 7" xfId="1892" xr:uid="{00000000-0005-0000-0000-0000840C0000}"/>
    <cellStyle name="Normal 4 2 3" xfId="75" xr:uid="{00000000-0005-0000-0000-0000850C0000}"/>
    <cellStyle name="Normal 4 2 3 2" xfId="131" xr:uid="{00000000-0005-0000-0000-0000860C0000}"/>
    <cellStyle name="Normal 4 2 3 2 2" xfId="327" xr:uid="{00000000-0005-0000-0000-0000870C0000}"/>
    <cellStyle name="Normal 4 2 3 2 2 2" xfId="701" xr:uid="{00000000-0005-0000-0000-0000880C0000}"/>
    <cellStyle name="Normal 4 2 3 2 2 2 2" xfId="1595" xr:uid="{00000000-0005-0000-0000-0000890C0000}"/>
    <cellStyle name="Normal 4 2 3 2 2 2 2 2" xfId="3362" xr:uid="{00000000-0005-0000-0000-00008A0C0000}"/>
    <cellStyle name="Normal 4 2 3 2 2 2 3" xfId="2480" xr:uid="{00000000-0005-0000-0000-00008B0C0000}"/>
    <cellStyle name="Normal 4 2 3 2 2 3" xfId="1240" xr:uid="{00000000-0005-0000-0000-00008C0C0000}"/>
    <cellStyle name="Normal 4 2 3 2 2 3 2" xfId="3008" xr:uid="{00000000-0005-0000-0000-00008D0C0000}"/>
    <cellStyle name="Normal 4 2 3 2 2 4" xfId="2126" xr:uid="{00000000-0005-0000-0000-00008E0C0000}"/>
    <cellStyle name="Normal 4 2 3 2 3" xfId="523" xr:uid="{00000000-0005-0000-0000-00008F0C0000}"/>
    <cellStyle name="Normal 4 2 3 2 3 2" xfId="1418" xr:uid="{00000000-0005-0000-0000-0000900C0000}"/>
    <cellStyle name="Normal 4 2 3 2 3 2 2" xfId="3185" xr:uid="{00000000-0005-0000-0000-0000910C0000}"/>
    <cellStyle name="Normal 4 2 3 2 3 3" xfId="2303" xr:uid="{00000000-0005-0000-0000-0000920C0000}"/>
    <cellStyle name="Normal 4 2 3 2 4" xfId="888" xr:uid="{00000000-0005-0000-0000-0000930C0000}"/>
    <cellStyle name="Normal 4 2 3 2 4 2" xfId="1772" xr:uid="{00000000-0005-0000-0000-0000940C0000}"/>
    <cellStyle name="Normal 4 2 3 2 4 2 2" xfId="3539" xr:uid="{00000000-0005-0000-0000-0000950C0000}"/>
    <cellStyle name="Normal 4 2 3 2 4 3" xfId="2657" xr:uid="{00000000-0005-0000-0000-0000960C0000}"/>
    <cellStyle name="Normal 4 2 3 2 5" xfId="1063" xr:uid="{00000000-0005-0000-0000-0000970C0000}"/>
    <cellStyle name="Normal 4 2 3 2 5 2" xfId="2831" xr:uid="{00000000-0005-0000-0000-0000980C0000}"/>
    <cellStyle name="Normal 4 2 3 2 6" xfId="1949" xr:uid="{00000000-0005-0000-0000-0000990C0000}"/>
    <cellStyle name="Normal 4 2 3 3" xfId="272" xr:uid="{00000000-0005-0000-0000-00009A0C0000}"/>
    <cellStyle name="Normal 4 2 3 3 2" xfId="646" xr:uid="{00000000-0005-0000-0000-00009B0C0000}"/>
    <cellStyle name="Normal 4 2 3 3 2 2" xfId="1540" xr:uid="{00000000-0005-0000-0000-00009C0C0000}"/>
    <cellStyle name="Normal 4 2 3 3 2 2 2" xfId="3307" xr:uid="{00000000-0005-0000-0000-00009D0C0000}"/>
    <cellStyle name="Normal 4 2 3 3 2 3" xfId="2425" xr:uid="{00000000-0005-0000-0000-00009E0C0000}"/>
    <cellStyle name="Normal 4 2 3 3 3" xfId="1185" xr:uid="{00000000-0005-0000-0000-00009F0C0000}"/>
    <cellStyle name="Normal 4 2 3 3 3 2" xfId="2953" xr:uid="{00000000-0005-0000-0000-0000A00C0000}"/>
    <cellStyle name="Normal 4 2 3 3 4" xfId="2071" xr:uid="{00000000-0005-0000-0000-0000A10C0000}"/>
    <cellStyle name="Normal 4 2 3 4" xfId="468" xr:uid="{00000000-0005-0000-0000-0000A20C0000}"/>
    <cellStyle name="Normal 4 2 3 4 2" xfId="1363" xr:uid="{00000000-0005-0000-0000-0000A30C0000}"/>
    <cellStyle name="Normal 4 2 3 4 2 2" xfId="3130" xr:uid="{00000000-0005-0000-0000-0000A40C0000}"/>
    <cellStyle name="Normal 4 2 3 4 3" xfId="2248" xr:uid="{00000000-0005-0000-0000-0000A50C0000}"/>
    <cellStyle name="Normal 4 2 3 5" xfId="833" xr:uid="{00000000-0005-0000-0000-0000A60C0000}"/>
    <cellStyle name="Normal 4 2 3 5 2" xfId="1717" xr:uid="{00000000-0005-0000-0000-0000A70C0000}"/>
    <cellStyle name="Normal 4 2 3 5 2 2" xfId="3484" xr:uid="{00000000-0005-0000-0000-0000A80C0000}"/>
    <cellStyle name="Normal 4 2 3 5 3" xfId="2602" xr:uid="{00000000-0005-0000-0000-0000A90C0000}"/>
    <cellStyle name="Normal 4 2 3 6" xfId="1008" xr:uid="{00000000-0005-0000-0000-0000AA0C0000}"/>
    <cellStyle name="Normal 4 2 3 6 2" xfId="2776" xr:uid="{00000000-0005-0000-0000-0000AB0C0000}"/>
    <cellStyle name="Normal 4 2 3 7" xfId="1894" xr:uid="{00000000-0005-0000-0000-0000AC0C0000}"/>
    <cellStyle name="Normal 4 2 4" xfId="105" xr:uid="{00000000-0005-0000-0000-0000AD0C0000}"/>
    <cellStyle name="Normal 4 2 4 2" xfId="301" xr:uid="{00000000-0005-0000-0000-0000AE0C0000}"/>
    <cellStyle name="Normal 4 2 4 2 2" xfId="675" xr:uid="{00000000-0005-0000-0000-0000AF0C0000}"/>
    <cellStyle name="Normal 4 2 4 2 2 2" xfId="1569" xr:uid="{00000000-0005-0000-0000-0000B00C0000}"/>
    <cellStyle name="Normal 4 2 4 2 2 2 2" xfId="3336" xr:uid="{00000000-0005-0000-0000-0000B10C0000}"/>
    <cellStyle name="Normal 4 2 4 2 2 3" xfId="2454" xr:uid="{00000000-0005-0000-0000-0000B20C0000}"/>
    <cellStyle name="Normal 4 2 4 2 3" xfId="1214" xr:uid="{00000000-0005-0000-0000-0000B30C0000}"/>
    <cellStyle name="Normal 4 2 4 2 3 2" xfId="2982" xr:uid="{00000000-0005-0000-0000-0000B40C0000}"/>
    <cellStyle name="Normal 4 2 4 2 4" xfId="2100" xr:uid="{00000000-0005-0000-0000-0000B50C0000}"/>
    <cellStyle name="Normal 4 2 4 3" xfId="497" xr:uid="{00000000-0005-0000-0000-0000B60C0000}"/>
    <cellStyle name="Normal 4 2 4 3 2" xfId="1392" xr:uid="{00000000-0005-0000-0000-0000B70C0000}"/>
    <cellStyle name="Normal 4 2 4 3 2 2" xfId="3159" xr:uid="{00000000-0005-0000-0000-0000B80C0000}"/>
    <cellStyle name="Normal 4 2 4 3 3" xfId="2277" xr:uid="{00000000-0005-0000-0000-0000B90C0000}"/>
    <cellStyle name="Normal 4 2 4 4" xfId="862" xr:uid="{00000000-0005-0000-0000-0000BA0C0000}"/>
    <cellStyle name="Normal 4 2 4 4 2" xfId="1746" xr:uid="{00000000-0005-0000-0000-0000BB0C0000}"/>
    <cellStyle name="Normal 4 2 4 4 2 2" xfId="3513" xr:uid="{00000000-0005-0000-0000-0000BC0C0000}"/>
    <cellStyle name="Normal 4 2 4 4 3" xfId="2631" xr:uid="{00000000-0005-0000-0000-0000BD0C0000}"/>
    <cellStyle name="Normal 4 2 4 5" xfId="1037" xr:uid="{00000000-0005-0000-0000-0000BE0C0000}"/>
    <cellStyle name="Normal 4 2 4 5 2" xfId="2805" xr:uid="{00000000-0005-0000-0000-0000BF0C0000}"/>
    <cellStyle name="Normal 4 2 4 6" xfId="1923" xr:uid="{00000000-0005-0000-0000-0000C00C0000}"/>
    <cellStyle name="Normal 4 2 5" xfId="246" xr:uid="{00000000-0005-0000-0000-0000C10C0000}"/>
    <cellStyle name="Normal 4 2 5 2" xfId="620" xr:uid="{00000000-0005-0000-0000-0000C20C0000}"/>
    <cellStyle name="Normal 4 2 5 2 2" xfId="1514" xr:uid="{00000000-0005-0000-0000-0000C30C0000}"/>
    <cellStyle name="Normal 4 2 5 2 2 2" xfId="3281" xr:uid="{00000000-0005-0000-0000-0000C40C0000}"/>
    <cellStyle name="Normal 4 2 5 2 3" xfId="2399" xr:uid="{00000000-0005-0000-0000-0000C50C0000}"/>
    <cellStyle name="Normal 4 2 5 3" xfId="1159" xr:uid="{00000000-0005-0000-0000-0000C60C0000}"/>
    <cellStyle name="Normal 4 2 5 3 2" xfId="2927" xr:uid="{00000000-0005-0000-0000-0000C70C0000}"/>
    <cellStyle name="Normal 4 2 5 4" xfId="2045" xr:uid="{00000000-0005-0000-0000-0000C80C0000}"/>
    <cellStyle name="Normal 4 2 6" xfId="442" xr:uid="{00000000-0005-0000-0000-0000C90C0000}"/>
    <cellStyle name="Normal 4 2 6 2" xfId="1337" xr:uid="{00000000-0005-0000-0000-0000CA0C0000}"/>
    <cellStyle name="Normal 4 2 6 2 2" xfId="3104" xr:uid="{00000000-0005-0000-0000-0000CB0C0000}"/>
    <cellStyle name="Normal 4 2 6 3" xfId="2222" xr:uid="{00000000-0005-0000-0000-0000CC0C0000}"/>
    <cellStyle name="Normal 4 2 7" xfId="807" xr:uid="{00000000-0005-0000-0000-0000CD0C0000}"/>
    <cellStyle name="Normal 4 2 7 2" xfId="1691" xr:uid="{00000000-0005-0000-0000-0000CE0C0000}"/>
    <cellStyle name="Normal 4 2 7 2 2" xfId="3458" xr:uid="{00000000-0005-0000-0000-0000CF0C0000}"/>
    <cellStyle name="Normal 4 2 7 3" xfId="2576" xr:uid="{00000000-0005-0000-0000-0000D00C0000}"/>
    <cellStyle name="Normal 4 2 8" xfId="982" xr:uid="{00000000-0005-0000-0000-0000D10C0000}"/>
    <cellStyle name="Normal 4 2 8 2" xfId="2750" xr:uid="{00000000-0005-0000-0000-0000D20C0000}"/>
    <cellStyle name="Normal 4 2 9" xfId="1852" xr:uid="{00000000-0005-0000-0000-0000D30C0000}"/>
    <cellStyle name="Normal 4 2 9 2" xfId="3618" xr:uid="{00000000-0005-0000-0000-0000D40C0000}"/>
    <cellStyle name="Normal 4 3" xfId="51" xr:uid="{00000000-0005-0000-0000-0000D50C0000}"/>
    <cellStyle name="Normal 4 3 2" xfId="71" xr:uid="{00000000-0005-0000-0000-0000D60C0000}"/>
    <cellStyle name="Normal 4 3 2 2" xfId="127" xr:uid="{00000000-0005-0000-0000-0000D70C0000}"/>
    <cellStyle name="Normal 4 3 2 2 2" xfId="323" xr:uid="{00000000-0005-0000-0000-0000D80C0000}"/>
    <cellStyle name="Normal 4 3 2 2 2 2" xfId="697" xr:uid="{00000000-0005-0000-0000-0000D90C0000}"/>
    <cellStyle name="Normal 4 3 2 2 2 2 2" xfId="1591" xr:uid="{00000000-0005-0000-0000-0000DA0C0000}"/>
    <cellStyle name="Normal 4 3 2 2 2 2 2 2" xfId="3358" xr:uid="{00000000-0005-0000-0000-0000DB0C0000}"/>
    <cellStyle name="Normal 4 3 2 2 2 2 3" xfId="2476" xr:uid="{00000000-0005-0000-0000-0000DC0C0000}"/>
    <cellStyle name="Normal 4 3 2 2 2 3" xfId="1236" xr:uid="{00000000-0005-0000-0000-0000DD0C0000}"/>
    <cellStyle name="Normal 4 3 2 2 2 3 2" xfId="3004" xr:uid="{00000000-0005-0000-0000-0000DE0C0000}"/>
    <cellStyle name="Normal 4 3 2 2 2 4" xfId="2122" xr:uid="{00000000-0005-0000-0000-0000DF0C0000}"/>
    <cellStyle name="Normal 4 3 2 2 3" xfId="519" xr:uid="{00000000-0005-0000-0000-0000E00C0000}"/>
    <cellStyle name="Normal 4 3 2 2 3 2" xfId="1414" xr:uid="{00000000-0005-0000-0000-0000E10C0000}"/>
    <cellStyle name="Normal 4 3 2 2 3 2 2" xfId="3181" xr:uid="{00000000-0005-0000-0000-0000E20C0000}"/>
    <cellStyle name="Normal 4 3 2 2 3 3" xfId="2299" xr:uid="{00000000-0005-0000-0000-0000E30C0000}"/>
    <cellStyle name="Normal 4 3 2 2 4" xfId="884" xr:uid="{00000000-0005-0000-0000-0000E40C0000}"/>
    <cellStyle name="Normal 4 3 2 2 4 2" xfId="1768" xr:uid="{00000000-0005-0000-0000-0000E50C0000}"/>
    <cellStyle name="Normal 4 3 2 2 4 2 2" xfId="3535" xr:uid="{00000000-0005-0000-0000-0000E60C0000}"/>
    <cellStyle name="Normal 4 3 2 2 4 3" xfId="2653" xr:uid="{00000000-0005-0000-0000-0000E70C0000}"/>
    <cellStyle name="Normal 4 3 2 2 5" xfId="1059" xr:uid="{00000000-0005-0000-0000-0000E80C0000}"/>
    <cellStyle name="Normal 4 3 2 2 5 2" xfId="2827" xr:uid="{00000000-0005-0000-0000-0000E90C0000}"/>
    <cellStyle name="Normal 4 3 2 2 6" xfId="1945" xr:uid="{00000000-0005-0000-0000-0000EA0C0000}"/>
    <cellStyle name="Normal 4 3 2 3" xfId="268" xr:uid="{00000000-0005-0000-0000-0000EB0C0000}"/>
    <cellStyle name="Normal 4 3 2 3 2" xfId="642" xr:uid="{00000000-0005-0000-0000-0000EC0C0000}"/>
    <cellStyle name="Normal 4 3 2 3 2 2" xfId="1536" xr:uid="{00000000-0005-0000-0000-0000ED0C0000}"/>
    <cellStyle name="Normal 4 3 2 3 2 2 2" xfId="3303" xr:uid="{00000000-0005-0000-0000-0000EE0C0000}"/>
    <cellStyle name="Normal 4 3 2 3 2 3" xfId="2421" xr:uid="{00000000-0005-0000-0000-0000EF0C0000}"/>
    <cellStyle name="Normal 4 3 2 3 3" xfId="1181" xr:uid="{00000000-0005-0000-0000-0000F00C0000}"/>
    <cellStyle name="Normal 4 3 2 3 3 2" xfId="2949" xr:uid="{00000000-0005-0000-0000-0000F10C0000}"/>
    <cellStyle name="Normal 4 3 2 3 4" xfId="2067" xr:uid="{00000000-0005-0000-0000-0000F20C0000}"/>
    <cellStyle name="Normal 4 3 2 4" xfId="464" xr:uid="{00000000-0005-0000-0000-0000F30C0000}"/>
    <cellStyle name="Normal 4 3 2 4 2" xfId="1359" xr:uid="{00000000-0005-0000-0000-0000F40C0000}"/>
    <cellStyle name="Normal 4 3 2 4 2 2" xfId="3126" xr:uid="{00000000-0005-0000-0000-0000F50C0000}"/>
    <cellStyle name="Normal 4 3 2 4 3" xfId="2244" xr:uid="{00000000-0005-0000-0000-0000F60C0000}"/>
    <cellStyle name="Normal 4 3 2 5" xfId="829" xr:uid="{00000000-0005-0000-0000-0000F70C0000}"/>
    <cellStyle name="Normal 4 3 2 5 2" xfId="1713" xr:uid="{00000000-0005-0000-0000-0000F80C0000}"/>
    <cellStyle name="Normal 4 3 2 5 2 2" xfId="3480" xr:uid="{00000000-0005-0000-0000-0000F90C0000}"/>
    <cellStyle name="Normal 4 3 2 5 3" xfId="2598" xr:uid="{00000000-0005-0000-0000-0000FA0C0000}"/>
    <cellStyle name="Normal 4 3 2 6" xfId="1004" xr:uid="{00000000-0005-0000-0000-0000FB0C0000}"/>
    <cellStyle name="Normal 4 3 2 6 2" xfId="2772" xr:uid="{00000000-0005-0000-0000-0000FC0C0000}"/>
    <cellStyle name="Normal 4 3 2 7" xfId="1890" xr:uid="{00000000-0005-0000-0000-0000FD0C0000}"/>
    <cellStyle name="Normal 4 3 3" xfId="108" xr:uid="{00000000-0005-0000-0000-0000FE0C0000}"/>
    <cellStyle name="Normal 4 3 3 2" xfId="304" xr:uid="{00000000-0005-0000-0000-0000FF0C0000}"/>
    <cellStyle name="Normal 4 3 3 2 2" xfId="678" xr:uid="{00000000-0005-0000-0000-0000000D0000}"/>
    <cellStyle name="Normal 4 3 3 2 2 2" xfId="1572" xr:uid="{00000000-0005-0000-0000-0000010D0000}"/>
    <cellStyle name="Normal 4 3 3 2 2 2 2" xfId="3339" xr:uid="{00000000-0005-0000-0000-0000020D0000}"/>
    <cellStyle name="Normal 4 3 3 2 2 3" xfId="2457" xr:uid="{00000000-0005-0000-0000-0000030D0000}"/>
    <cellStyle name="Normal 4 3 3 2 3" xfId="1217" xr:uid="{00000000-0005-0000-0000-0000040D0000}"/>
    <cellStyle name="Normal 4 3 3 2 3 2" xfId="2985" xr:uid="{00000000-0005-0000-0000-0000050D0000}"/>
    <cellStyle name="Normal 4 3 3 2 4" xfId="2103" xr:uid="{00000000-0005-0000-0000-0000060D0000}"/>
    <cellStyle name="Normal 4 3 3 3" xfId="500" xr:uid="{00000000-0005-0000-0000-0000070D0000}"/>
    <cellStyle name="Normal 4 3 3 3 2" xfId="1395" xr:uid="{00000000-0005-0000-0000-0000080D0000}"/>
    <cellStyle name="Normal 4 3 3 3 2 2" xfId="3162" xr:uid="{00000000-0005-0000-0000-0000090D0000}"/>
    <cellStyle name="Normal 4 3 3 3 3" xfId="2280" xr:uid="{00000000-0005-0000-0000-00000A0D0000}"/>
    <cellStyle name="Normal 4 3 3 4" xfId="865" xr:uid="{00000000-0005-0000-0000-00000B0D0000}"/>
    <cellStyle name="Normal 4 3 3 4 2" xfId="1749" xr:uid="{00000000-0005-0000-0000-00000C0D0000}"/>
    <cellStyle name="Normal 4 3 3 4 2 2" xfId="3516" xr:uid="{00000000-0005-0000-0000-00000D0D0000}"/>
    <cellStyle name="Normal 4 3 3 4 3" xfId="2634" xr:uid="{00000000-0005-0000-0000-00000E0D0000}"/>
    <cellStyle name="Normal 4 3 3 5" xfId="1040" xr:uid="{00000000-0005-0000-0000-00000F0D0000}"/>
    <cellStyle name="Normal 4 3 3 5 2" xfId="2808" xr:uid="{00000000-0005-0000-0000-0000100D0000}"/>
    <cellStyle name="Normal 4 3 3 6" xfId="1926" xr:uid="{00000000-0005-0000-0000-0000110D0000}"/>
    <cellStyle name="Normal 4 3 4" xfId="249" xr:uid="{00000000-0005-0000-0000-0000120D0000}"/>
    <cellStyle name="Normal 4 3 4 2" xfId="623" xr:uid="{00000000-0005-0000-0000-0000130D0000}"/>
    <cellStyle name="Normal 4 3 4 2 2" xfId="1517" xr:uid="{00000000-0005-0000-0000-0000140D0000}"/>
    <cellStyle name="Normal 4 3 4 2 2 2" xfId="3284" xr:uid="{00000000-0005-0000-0000-0000150D0000}"/>
    <cellStyle name="Normal 4 3 4 2 3" xfId="2402" xr:uid="{00000000-0005-0000-0000-0000160D0000}"/>
    <cellStyle name="Normal 4 3 4 3" xfId="1162" xr:uid="{00000000-0005-0000-0000-0000170D0000}"/>
    <cellStyle name="Normal 4 3 4 3 2" xfId="2930" xr:uid="{00000000-0005-0000-0000-0000180D0000}"/>
    <cellStyle name="Normal 4 3 4 4" xfId="2048" xr:uid="{00000000-0005-0000-0000-0000190D0000}"/>
    <cellStyle name="Normal 4 3 5" xfId="445" xr:uid="{00000000-0005-0000-0000-00001A0D0000}"/>
    <cellStyle name="Normal 4 3 5 2" xfId="1340" xr:uid="{00000000-0005-0000-0000-00001B0D0000}"/>
    <cellStyle name="Normal 4 3 5 2 2" xfId="3107" xr:uid="{00000000-0005-0000-0000-00001C0D0000}"/>
    <cellStyle name="Normal 4 3 5 3" xfId="2225" xr:uid="{00000000-0005-0000-0000-00001D0D0000}"/>
    <cellStyle name="Normal 4 3 6" xfId="810" xr:uid="{00000000-0005-0000-0000-00001E0D0000}"/>
    <cellStyle name="Normal 4 3 6 2" xfId="1694" xr:uid="{00000000-0005-0000-0000-00001F0D0000}"/>
    <cellStyle name="Normal 4 3 6 2 2" xfId="3461" xr:uid="{00000000-0005-0000-0000-0000200D0000}"/>
    <cellStyle name="Normal 4 3 6 3" xfId="2579" xr:uid="{00000000-0005-0000-0000-0000210D0000}"/>
    <cellStyle name="Normal 4 3 7" xfId="985" xr:uid="{00000000-0005-0000-0000-0000220D0000}"/>
    <cellStyle name="Normal 4 3 7 2" xfId="2753" xr:uid="{00000000-0005-0000-0000-0000230D0000}"/>
    <cellStyle name="Normal 4 3 8" xfId="1871" xr:uid="{00000000-0005-0000-0000-0000240D0000}"/>
    <cellStyle name="Normal 4 4" xfId="125" xr:uid="{00000000-0005-0000-0000-0000250D0000}"/>
    <cellStyle name="Normal 4 4 2" xfId="321" xr:uid="{00000000-0005-0000-0000-0000260D0000}"/>
    <cellStyle name="Normal 4 4 2 2" xfId="695" xr:uid="{00000000-0005-0000-0000-0000270D0000}"/>
    <cellStyle name="Normal 4 4 2 2 2" xfId="1589" xr:uid="{00000000-0005-0000-0000-0000280D0000}"/>
    <cellStyle name="Normal 4 4 2 2 2 2" xfId="3356" xr:uid="{00000000-0005-0000-0000-0000290D0000}"/>
    <cellStyle name="Normal 4 4 2 2 3" xfId="2474" xr:uid="{00000000-0005-0000-0000-00002A0D0000}"/>
    <cellStyle name="Normal 4 4 2 3" xfId="1234" xr:uid="{00000000-0005-0000-0000-00002B0D0000}"/>
    <cellStyle name="Normal 4 4 2 3 2" xfId="3002" xr:uid="{00000000-0005-0000-0000-00002C0D0000}"/>
    <cellStyle name="Normal 4 4 2 4" xfId="2120" xr:uid="{00000000-0005-0000-0000-00002D0D0000}"/>
    <cellStyle name="Normal 4 4 3" xfId="517" xr:uid="{00000000-0005-0000-0000-00002E0D0000}"/>
    <cellStyle name="Normal 4 4 3 2" xfId="1412" xr:uid="{00000000-0005-0000-0000-00002F0D0000}"/>
    <cellStyle name="Normal 4 4 3 2 2" xfId="3179" xr:uid="{00000000-0005-0000-0000-0000300D0000}"/>
    <cellStyle name="Normal 4 4 3 3" xfId="2297" xr:uid="{00000000-0005-0000-0000-0000310D0000}"/>
    <cellStyle name="Normal 4 4 4" xfId="882" xr:uid="{00000000-0005-0000-0000-0000320D0000}"/>
    <cellStyle name="Normal 4 4 4 2" xfId="1766" xr:uid="{00000000-0005-0000-0000-0000330D0000}"/>
    <cellStyle name="Normal 4 4 4 2 2" xfId="3533" xr:uid="{00000000-0005-0000-0000-0000340D0000}"/>
    <cellStyle name="Normal 4 4 4 3" xfId="2651" xr:uid="{00000000-0005-0000-0000-0000350D0000}"/>
    <cellStyle name="Normal 4 4 5" xfId="1057" xr:uid="{00000000-0005-0000-0000-0000360D0000}"/>
    <cellStyle name="Normal 4 4 5 2" xfId="2825" xr:uid="{00000000-0005-0000-0000-0000370D0000}"/>
    <cellStyle name="Normal 4 4 6" xfId="1943" xr:uid="{00000000-0005-0000-0000-0000380D0000}"/>
    <cellStyle name="Normal 4 5" xfId="266" xr:uid="{00000000-0005-0000-0000-0000390D0000}"/>
    <cellStyle name="Normal 4 5 2" xfId="640" xr:uid="{00000000-0005-0000-0000-00003A0D0000}"/>
    <cellStyle name="Normal 4 5 2 2" xfId="1534" xr:uid="{00000000-0005-0000-0000-00003B0D0000}"/>
    <cellStyle name="Normal 4 5 2 2 2" xfId="3301" xr:uid="{00000000-0005-0000-0000-00003C0D0000}"/>
    <cellStyle name="Normal 4 5 2 3" xfId="2419" xr:uid="{00000000-0005-0000-0000-00003D0D0000}"/>
    <cellStyle name="Normal 4 5 3" xfId="1179" xr:uid="{00000000-0005-0000-0000-00003E0D0000}"/>
    <cellStyle name="Normal 4 5 3 2" xfId="2947" xr:uid="{00000000-0005-0000-0000-00003F0D0000}"/>
    <cellStyle name="Normal 4 5 4" xfId="2065" xr:uid="{00000000-0005-0000-0000-0000400D0000}"/>
    <cellStyle name="Normal 4 6" xfId="462" xr:uid="{00000000-0005-0000-0000-0000410D0000}"/>
    <cellStyle name="Normal 4 6 2" xfId="1357" xr:uid="{00000000-0005-0000-0000-0000420D0000}"/>
    <cellStyle name="Normal 4 6 2 2" xfId="3124" xr:uid="{00000000-0005-0000-0000-0000430D0000}"/>
    <cellStyle name="Normal 4 6 3" xfId="2242" xr:uid="{00000000-0005-0000-0000-0000440D0000}"/>
    <cellStyle name="Normal 4 7" xfId="827" xr:uid="{00000000-0005-0000-0000-0000450D0000}"/>
    <cellStyle name="Normal 4 7 2" xfId="1711" xr:uid="{00000000-0005-0000-0000-0000460D0000}"/>
    <cellStyle name="Normal 4 7 2 2" xfId="3478" xr:uid="{00000000-0005-0000-0000-0000470D0000}"/>
    <cellStyle name="Normal 4 7 3" xfId="2596" xr:uid="{00000000-0005-0000-0000-0000480D0000}"/>
    <cellStyle name="Normal 4 8" xfId="1002" xr:uid="{00000000-0005-0000-0000-0000490D0000}"/>
    <cellStyle name="Normal 4 8 2" xfId="2770" xr:uid="{00000000-0005-0000-0000-00004A0D0000}"/>
    <cellStyle name="Normal 4 9" xfId="1888" xr:uid="{00000000-0005-0000-0000-00004B0D0000}"/>
    <cellStyle name="Normal 5" xfId="46" xr:uid="{00000000-0005-0000-0000-00004C0D0000}"/>
    <cellStyle name="Normal 6" xfId="47" xr:uid="{00000000-0005-0000-0000-00004D0D0000}"/>
    <cellStyle name="Normal 7" xfId="145" xr:uid="{00000000-0005-0000-0000-00004E0D0000}"/>
    <cellStyle name="Normal 7 2" xfId="341" xr:uid="{00000000-0005-0000-0000-00004F0D0000}"/>
    <cellStyle name="Normal 8" xfId="146" xr:uid="{00000000-0005-0000-0000-0000500D0000}"/>
    <cellStyle name="Normal 8 2" xfId="342" xr:uid="{00000000-0005-0000-0000-0000510D0000}"/>
    <cellStyle name="Normal 8 2 2" xfId="715" xr:uid="{00000000-0005-0000-0000-0000520D0000}"/>
    <cellStyle name="Normal 8 2 2 2" xfId="1609" xr:uid="{00000000-0005-0000-0000-0000530D0000}"/>
    <cellStyle name="Normal 8 2 2 2 2" xfId="3376" xr:uid="{00000000-0005-0000-0000-0000540D0000}"/>
    <cellStyle name="Normal 8 2 2 3" xfId="2494" xr:uid="{00000000-0005-0000-0000-0000550D0000}"/>
    <cellStyle name="Normal 8 2 3" xfId="1254" xr:uid="{00000000-0005-0000-0000-0000560D0000}"/>
    <cellStyle name="Normal 8 2 3 2" xfId="3022" xr:uid="{00000000-0005-0000-0000-0000570D0000}"/>
    <cellStyle name="Normal 8 2 4" xfId="2140" xr:uid="{00000000-0005-0000-0000-0000580D0000}"/>
    <cellStyle name="Normal 8 3" xfId="537" xr:uid="{00000000-0005-0000-0000-0000590D0000}"/>
    <cellStyle name="Normal 8 3 2" xfId="1432" xr:uid="{00000000-0005-0000-0000-00005A0D0000}"/>
    <cellStyle name="Normal 8 3 2 2" xfId="3199" xr:uid="{00000000-0005-0000-0000-00005B0D0000}"/>
    <cellStyle name="Normal 8 3 3" xfId="2317" xr:uid="{00000000-0005-0000-0000-00005C0D0000}"/>
    <cellStyle name="Normal 8 4" xfId="902" xr:uid="{00000000-0005-0000-0000-00005D0D0000}"/>
    <cellStyle name="Normal 8 4 2" xfId="1786" xr:uid="{00000000-0005-0000-0000-00005E0D0000}"/>
    <cellStyle name="Normal 8 4 2 2" xfId="3553" xr:uid="{00000000-0005-0000-0000-00005F0D0000}"/>
    <cellStyle name="Normal 8 4 3" xfId="2671" xr:uid="{00000000-0005-0000-0000-0000600D0000}"/>
    <cellStyle name="Normal 8 5" xfId="1077" xr:uid="{00000000-0005-0000-0000-0000610D0000}"/>
    <cellStyle name="Normal 8 5 2" xfId="2845" xr:uid="{00000000-0005-0000-0000-0000620D0000}"/>
    <cellStyle name="Normal 8 6" xfId="1963" xr:uid="{00000000-0005-0000-0000-0000630D0000}"/>
    <cellStyle name="Normal 9" xfId="156" xr:uid="{00000000-0005-0000-0000-0000640D0000}"/>
    <cellStyle name="Notas" xfId="16" builtinId="10" customBuiltin="1"/>
    <cellStyle name="Notas 10" xfId="793" xr:uid="{00000000-0005-0000-0000-0000660D0000}"/>
    <cellStyle name="Notas 10 2" xfId="1677" xr:uid="{00000000-0005-0000-0000-0000670D0000}"/>
    <cellStyle name="Notas 10 2 2" xfId="3444" xr:uid="{00000000-0005-0000-0000-0000680D0000}"/>
    <cellStyle name="Notas 10 3" xfId="2562" xr:uid="{00000000-0005-0000-0000-0000690D0000}"/>
    <cellStyle name="Notas 11" xfId="968" xr:uid="{00000000-0005-0000-0000-00006A0D0000}"/>
    <cellStyle name="Notas 11 2" xfId="2736" xr:uid="{00000000-0005-0000-0000-00006B0D0000}"/>
    <cellStyle name="Notas 12" xfId="1854" xr:uid="{00000000-0005-0000-0000-00006C0D0000}"/>
    <cellStyle name="Notas 2" xfId="77" xr:uid="{00000000-0005-0000-0000-00006D0D0000}"/>
    <cellStyle name="Notas 2 2" xfId="132" xr:uid="{00000000-0005-0000-0000-00006E0D0000}"/>
    <cellStyle name="Notas 2 2 2" xfId="328" xr:uid="{00000000-0005-0000-0000-00006F0D0000}"/>
    <cellStyle name="Notas 2 2 2 2" xfId="702" xr:uid="{00000000-0005-0000-0000-0000700D0000}"/>
    <cellStyle name="Notas 2 2 2 2 2" xfId="1596" xr:uid="{00000000-0005-0000-0000-0000710D0000}"/>
    <cellStyle name="Notas 2 2 2 2 2 2" xfId="3363" xr:uid="{00000000-0005-0000-0000-0000720D0000}"/>
    <cellStyle name="Notas 2 2 2 2 3" xfId="2481" xr:uid="{00000000-0005-0000-0000-0000730D0000}"/>
    <cellStyle name="Notas 2 2 2 3" xfId="1241" xr:uid="{00000000-0005-0000-0000-0000740D0000}"/>
    <cellStyle name="Notas 2 2 2 3 2" xfId="3009" xr:uid="{00000000-0005-0000-0000-0000750D0000}"/>
    <cellStyle name="Notas 2 2 2 4" xfId="2127" xr:uid="{00000000-0005-0000-0000-0000760D0000}"/>
    <cellStyle name="Notas 2 2 3" xfId="524" xr:uid="{00000000-0005-0000-0000-0000770D0000}"/>
    <cellStyle name="Notas 2 2 3 2" xfId="1419" xr:uid="{00000000-0005-0000-0000-0000780D0000}"/>
    <cellStyle name="Notas 2 2 3 2 2" xfId="3186" xr:uid="{00000000-0005-0000-0000-0000790D0000}"/>
    <cellStyle name="Notas 2 2 3 3" xfId="2304" xr:uid="{00000000-0005-0000-0000-00007A0D0000}"/>
    <cellStyle name="Notas 2 2 4" xfId="889" xr:uid="{00000000-0005-0000-0000-00007B0D0000}"/>
    <cellStyle name="Notas 2 2 4 2" xfId="1773" xr:uid="{00000000-0005-0000-0000-00007C0D0000}"/>
    <cellStyle name="Notas 2 2 4 2 2" xfId="3540" xr:uid="{00000000-0005-0000-0000-00007D0D0000}"/>
    <cellStyle name="Notas 2 2 4 3" xfId="2658" xr:uid="{00000000-0005-0000-0000-00007E0D0000}"/>
    <cellStyle name="Notas 2 2 5" xfId="1064" xr:uid="{00000000-0005-0000-0000-00007F0D0000}"/>
    <cellStyle name="Notas 2 2 5 2" xfId="2832" xr:uid="{00000000-0005-0000-0000-0000800D0000}"/>
    <cellStyle name="Notas 2 2 6" xfId="1950" xr:uid="{00000000-0005-0000-0000-0000810D0000}"/>
    <cellStyle name="Notas 2 3" xfId="273" xr:uid="{00000000-0005-0000-0000-0000820D0000}"/>
    <cellStyle name="Notas 2 3 2" xfId="647" xr:uid="{00000000-0005-0000-0000-0000830D0000}"/>
    <cellStyle name="Notas 2 3 2 2" xfId="1541" xr:uid="{00000000-0005-0000-0000-0000840D0000}"/>
    <cellStyle name="Notas 2 3 2 2 2" xfId="3308" xr:uid="{00000000-0005-0000-0000-0000850D0000}"/>
    <cellStyle name="Notas 2 3 2 3" xfId="2426" xr:uid="{00000000-0005-0000-0000-0000860D0000}"/>
    <cellStyle name="Notas 2 3 3" xfId="1186" xr:uid="{00000000-0005-0000-0000-0000870D0000}"/>
    <cellStyle name="Notas 2 3 3 2" xfId="2954" xr:uid="{00000000-0005-0000-0000-0000880D0000}"/>
    <cellStyle name="Notas 2 3 4" xfId="2072" xr:uid="{00000000-0005-0000-0000-0000890D0000}"/>
    <cellStyle name="Notas 2 4" xfId="469" xr:uid="{00000000-0005-0000-0000-00008A0D0000}"/>
    <cellStyle name="Notas 2 4 2" xfId="1364" xr:uid="{00000000-0005-0000-0000-00008B0D0000}"/>
    <cellStyle name="Notas 2 4 2 2" xfId="3131" xr:uid="{00000000-0005-0000-0000-00008C0D0000}"/>
    <cellStyle name="Notas 2 4 3" xfId="2249" xr:uid="{00000000-0005-0000-0000-00008D0D0000}"/>
    <cellStyle name="Notas 2 5" xfId="834" xr:uid="{00000000-0005-0000-0000-00008E0D0000}"/>
    <cellStyle name="Notas 2 5 2" xfId="1718" xr:uid="{00000000-0005-0000-0000-00008F0D0000}"/>
    <cellStyle name="Notas 2 5 2 2" xfId="3485" xr:uid="{00000000-0005-0000-0000-0000900D0000}"/>
    <cellStyle name="Notas 2 5 3" xfId="2603" xr:uid="{00000000-0005-0000-0000-0000910D0000}"/>
    <cellStyle name="Notas 2 6" xfId="1009" xr:uid="{00000000-0005-0000-0000-0000920D0000}"/>
    <cellStyle name="Notas 2 6 2" xfId="2777" xr:uid="{00000000-0005-0000-0000-0000930D0000}"/>
    <cellStyle name="Notas 2 7" xfId="1895" xr:uid="{00000000-0005-0000-0000-0000940D0000}"/>
    <cellStyle name="Notas 3" xfId="55" xr:uid="{00000000-0005-0000-0000-0000950D0000}"/>
    <cellStyle name="Notas 3 2" xfId="111" xr:uid="{00000000-0005-0000-0000-0000960D0000}"/>
    <cellStyle name="Notas 3 2 2" xfId="307" xr:uid="{00000000-0005-0000-0000-0000970D0000}"/>
    <cellStyle name="Notas 3 2 2 2" xfId="681" xr:uid="{00000000-0005-0000-0000-0000980D0000}"/>
    <cellStyle name="Notas 3 2 2 2 2" xfId="1575" xr:uid="{00000000-0005-0000-0000-0000990D0000}"/>
    <cellStyle name="Notas 3 2 2 2 2 2" xfId="3342" xr:uid="{00000000-0005-0000-0000-00009A0D0000}"/>
    <cellStyle name="Notas 3 2 2 2 3" xfId="2460" xr:uid="{00000000-0005-0000-0000-00009B0D0000}"/>
    <cellStyle name="Notas 3 2 2 3" xfId="1220" xr:uid="{00000000-0005-0000-0000-00009C0D0000}"/>
    <cellStyle name="Notas 3 2 2 3 2" xfId="2988" xr:uid="{00000000-0005-0000-0000-00009D0D0000}"/>
    <cellStyle name="Notas 3 2 2 4" xfId="2106" xr:uid="{00000000-0005-0000-0000-00009E0D0000}"/>
    <cellStyle name="Notas 3 2 3" xfId="503" xr:uid="{00000000-0005-0000-0000-00009F0D0000}"/>
    <cellStyle name="Notas 3 2 3 2" xfId="1398" xr:uid="{00000000-0005-0000-0000-0000A00D0000}"/>
    <cellStyle name="Notas 3 2 3 2 2" xfId="3165" xr:uid="{00000000-0005-0000-0000-0000A10D0000}"/>
    <cellStyle name="Notas 3 2 3 3" xfId="2283" xr:uid="{00000000-0005-0000-0000-0000A20D0000}"/>
    <cellStyle name="Notas 3 2 4" xfId="868" xr:uid="{00000000-0005-0000-0000-0000A30D0000}"/>
    <cellStyle name="Notas 3 2 4 2" xfId="1752" xr:uid="{00000000-0005-0000-0000-0000A40D0000}"/>
    <cellStyle name="Notas 3 2 4 2 2" xfId="3519" xr:uid="{00000000-0005-0000-0000-0000A50D0000}"/>
    <cellStyle name="Notas 3 2 4 3" xfId="2637" xr:uid="{00000000-0005-0000-0000-0000A60D0000}"/>
    <cellStyle name="Notas 3 2 5" xfId="1043" xr:uid="{00000000-0005-0000-0000-0000A70D0000}"/>
    <cellStyle name="Notas 3 2 5 2" xfId="2811" xr:uid="{00000000-0005-0000-0000-0000A80D0000}"/>
    <cellStyle name="Notas 3 2 6" xfId="1929" xr:uid="{00000000-0005-0000-0000-0000A90D0000}"/>
    <cellStyle name="Notas 3 3" xfId="252" xr:uid="{00000000-0005-0000-0000-0000AA0D0000}"/>
    <cellStyle name="Notas 3 3 2" xfId="626" xr:uid="{00000000-0005-0000-0000-0000AB0D0000}"/>
    <cellStyle name="Notas 3 3 2 2" xfId="1520" xr:uid="{00000000-0005-0000-0000-0000AC0D0000}"/>
    <cellStyle name="Notas 3 3 2 2 2" xfId="3287" xr:uid="{00000000-0005-0000-0000-0000AD0D0000}"/>
    <cellStyle name="Notas 3 3 2 3" xfId="2405" xr:uid="{00000000-0005-0000-0000-0000AE0D0000}"/>
    <cellStyle name="Notas 3 3 3" xfId="1165" xr:uid="{00000000-0005-0000-0000-0000AF0D0000}"/>
    <cellStyle name="Notas 3 3 3 2" xfId="2933" xr:uid="{00000000-0005-0000-0000-0000B00D0000}"/>
    <cellStyle name="Notas 3 3 4" xfId="2051" xr:uid="{00000000-0005-0000-0000-0000B10D0000}"/>
    <cellStyle name="Notas 3 4" xfId="448" xr:uid="{00000000-0005-0000-0000-0000B20D0000}"/>
    <cellStyle name="Notas 3 4 2" xfId="1343" xr:uid="{00000000-0005-0000-0000-0000B30D0000}"/>
    <cellStyle name="Notas 3 4 2 2" xfId="3110" xr:uid="{00000000-0005-0000-0000-0000B40D0000}"/>
    <cellStyle name="Notas 3 4 3" xfId="2228" xr:uid="{00000000-0005-0000-0000-0000B50D0000}"/>
    <cellStyle name="Notas 3 5" xfId="813" xr:uid="{00000000-0005-0000-0000-0000B60D0000}"/>
    <cellStyle name="Notas 3 5 2" xfId="1697" xr:uid="{00000000-0005-0000-0000-0000B70D0000}"/>
    <cellStyle name="Notas 3 5 2 2" xfId="3464" xr:uid="{00000000-0005-0000-0000-0000B80D0000}"/>
    <cellStyle name="Notas 3 5 3" xfId="2582" xr:uid="{00000000-0005-0000-0000-0000B90D0000}"/>
    <cellStyle name="Notas 3 6" xfId="988" xr:uid="{00000000-0005-0000-0000-0000BA0D0000}"/>
    <cellStyle name="Notas 3 6 2" xfId="2756" xr:uid="{00000000-0005-0000-0000-0000BB0D0000}"/>
    <cellStyle name="Notas 3 7" xfId="1874" xr:uid="{00000000-0005-0000-0000-0000BC0D0000}"/>
    <cellStyle name="Notas 4" xfId="91" xr:uid="{00000000-0005-0000-0000-0000BD0D0000}"/>
    <cellStyle name="Notas 4 2" xfId="287" xr:uid="{00000000-0005-0000-0000-0000BE0D0000}"/>
    <cellStyle name="Notas 4 2 2" xfId="661" xr:uid="{00000000-0005-0000-0000-0000BF0D0000}"/>
    <cellStyle name="Notas 4 2 2 2" xfId="1555" xr:uid="{00000000-0005-0000-0000-0000C00D0000}"/>
    <cellStyle name="Notas 4 2 2 2 2" xfId="3322" xr:uid="{00000000-0005-0000-0000-0000C10D0000}"/>
    <cellStyle name="Notas 4 2 2 3" xfId="2440" xr:uid="{00000000-0005-0000-0000-0000C20D0000}"/>
    <cellStyle name="Notas 4 2 3" xfId="1200" xr:uid="{00000000-0005-0000-0000-0000C30D0000}"/>
    <cellStyle name="Notas 4 2 3 2" xfId="2968" xr:uid="{00000000-0005-0000-0000-0000C40D0000}"/>
    <cellStyle name="Notas 4 2 4" xfId="2086" xr:uid="{00000000-0005-0000-0000-0000C50D0000}"/>
    <cellStyle name="Notas 4 3" xfId="483" xr:uid="{00000000-0005-0000-0000-0000C60D0000}"/>
    <cellStyle name="Notas 4 3 2" xfId="1378" xr:uid="{00000000-0005-0000-0000-0000C70D0000}"/>
    <cellStyle name="Notas 4 3 2 2" xfId="3145" xr:uid="{00000000-0005-0000-0000-0000C80D0000}"/>
    <cellStyle name="Notas 4 3 3" xfId="2263" xr:uid="{00000000-0005-0000-0000-0000C90D0000}"/>
    <cellStyle name="Notas 4 4" xfId="848" xr:uid="{00000000-0005-0000-0000-0000CA0D0000}"/>
    <cellStyle name="Notas 4 4 2" xfId="1732" xr:uid="{00000000-0005-0000-0000-0000CB0D0000}"/>
    <cellStyle name="Notas 4 4 2 2" xfId="3499" xr:uid="{00000000-0005-0000-0000-0000CC0D0000}"/>
    <cellStyle name="Notas 4 4 3" xfId="2617" xr:uid="{00000000-0005-0000-0000-0000CD0D0000}"/>
    <cellStyle name="Notas 4 5" xfId="1023" xr:uid="{00000000-0005-0000-0000-0000CE0D0000}"/>
    <cellStyle name="Notas 4 5 2" xfId="2791" xr:uid="{00000000-0005-0000-0000-0000CF0D0000}"/>
    <cellStyle name="Notas 4 6" xfId="1909" xr:uid="{00000000-0005-0000-0000-0000D00D0000}"/>
    <cellStyle name="Notas 5" xfId="158" xr:uid="{00000000-0005-0000-0000-0000D10D0000}"/>
    <cellStyle name="Notas 5 2" xfId="346" xr:uid="{00000000-0005-0000-0000-0000D20D0000}"/>
    <cellStyle name="Notas 5 2 2" xfId="719" xr:uid="{00000000-0005-0000-0000-0000D30D0000}"/>
    <cellStyle name="Notas 5 2 2 2" xfId="1613" xr:uid="{00000000-0005-0000-0000-0000D40D0000}"/>
    <cellStyle name="Notas 5 2 2 2 2" xfId="3380" xr:uid="{00000000-0005-0000-0000-0000D50D0000}"/>
    <cellStyle name="Notas 5 2 2 3" xfId="2498" xr:uid="{00000000-0005-0000-0000-0000D60D0000}"/>
    <cellStyle name="Notas 5 2 3" xfId="1258" xr:uid="{00000000-0005-0000-0000-0000D70D0000}"/>
    <cellStyle name="Notas 5 2 3 2" xfId="3026" xr:uid="{00000000-0005-0000-0000-0000D80D0000}"/>
    <cellStyle name="Notas 5 2 4" xfId="2144" xr:uid="{00000000-0005-0000-0000-0000D90D0000}"/>
    <cellStyle name="Notas 5 3" xfId="541" xr:uid="{00000000-0005-0000-0000-0000DA0D0000}"/>
    <cellStyle name="Notas 5 3 2" xfId="1436" xr:uid="{00000000-0005-0000-0000-0000DB0D0000}"/>
    <cellStyle name="Notas 5 3 2 2" xfId="3203" xr:uid="{00000000-0005-0000-0000-0000DC0D0000}"/>
    <cellStyle name="Notas 5 3 3" xfId="2321" xr:uid="{00000000-0005-0000-0000-0000DD0D0000}"/>
    <cellStyle name="Notas 5 4" xfId="906" xr:uid="{00000000-0005-0000-0000-0000DE0D0000}"/>
    <cellStyle name="Notas 5 4 2" xfId="1790" xr:uid="{00000000-0005-0000-0000-0000DF0D0000}"/>
    <cellStyle name="Notas 5 4 2 2" xfId="3557" xr:uid="{00000000-0005-0000-0000-0000E00D0000}"/>
    <cellStyle name="Notas 5 4 3" xfId="2675" xr:uid="{00000000-0005-0000-0000-0000E10D0000}"/>
    <cellStyle name="Notas 5 5" xfId="1081" xr:uid="{00000000-0005-0000-0000-0000E20D0000}"/>
    <cellStyle name="Notas 5 5 2" xfId="2849" xr:uid="{00000000-0005-0000-0000-0000E30D0000}"/>
    <cellStyle name="Notas 5 6" xfId="1967" xr:uid="{00000000-0005-0000-0000-0000E40D0000}"/>
    <cellStyle name="Notas 6" xfId="177" xr:uid="{00000000-0005-0000-0000-0000E50D0000}"/>
    <cellStyle name="Notas 6 2" xfId="365" xr:uid="{00000000-0005-0000-0000-0000E60D0000}"/>
    <cellStyle name="Notas 6 2 2" xfId="738" xr:uid="{00000000-0005-0000-0000-0000E70D0000}"/>
    <cellStyle name="Notas 6 2 2 2" xfId="1632" xr:uid="{00000000-0005-0000-0000-0000E80D0000}"/>
    <cellStyle name="Notas 6 2 2 2 2" xfId="3399" xr:uid="{00000000-0005-0000-0000-0000E90D0000}"/>
    <cellStyle name="Notas 6 2 2 3" xfId="2517" xr:uid="{00000000-0005-0000-0000-0000EA0D0000}"/>
    <cellStyle name="Notas 6 2 3" xfId="1277" xr:uid="{00000000-0005-0000-0000-0000EB0D0000}"/>
    <cellStyle name="Notas 6 2 3 2" xfId="3045" xr:uid="{00000000-0005-0000-0000-0000EC0D0000}"/>
    <cellStyle name="Notas 6 2 4" xfId="2163" xr:uid="{00000000-0005-0000-0000-0000ED0D0000}"/>
    <cellStyle name="Notas 6 3" xfId="560" xr:uid="{00000000-0005-0000-0000-0000EE0D0000}"/>
    <cellStyle name="Notas 6 3 2" xfId="1455" xr:uid="{00000000-0005-0000-0000-0000EF0D0000}"/>
    <cellStyle name="Notas 6 3 2 2" xfId="3222" xr:uid="{00000000-0005-0000-0000-0000F00D0000}"/>
    <cellStyle name="Notas 6 3 3" xfId="2340" xr:uid="{00000000-0005-0000-0000-0000F10D0000}"/>
    <cellStyle name="Notas 6 4" xfId="925" xr:uid="{00000000-0005-0000-0000-0000F20D0000}"/>
    <cellStyle name="Notas 6 4 2" xfId="1809" xr:uid="{00000000-0005-0000-0000-0000F30D0000}"/>
    <cellStyle name="Notas 6 4 2 2" xfId="3576" xr:uid="{00000000-0005-0000-0000-0000F40D0000}"/>
    <cellStyle name="Notas 6 4 3" xfId="2694" xr:uid="{00000000-0005-0000-0000-0000F50D0000}"/>
    <cellStyle name="Notas 6 5" xfId="1100" xr:uid="{00000000-0005-0000-0000-0000F60D0000}"/>
    <cellStyle name="Notas 6 5 2" xfId="2868" xr:uid="{00000000-0005-0000-0000-0000F70D0000}"/>
    <cellStyle name="Notas 6 6" xfId="1986" xr:uid="{00000000-0005-0000-0000-0000F80D0000}"/>
    <cellStyle name="Notas 7" xfId="207" xr:uid="{00000000-0005-0000-0000-0000F90D0000}"/>
    <cellStyle name="Notas 7 2" xfId="393" xr:uid="{00000000-0005-0000-0000-0000FA0D0000}"/>
    <cellStyle name="Notas 7 2 2" xfId="760" xr:uid="{00000000-0005-0000-0000-0000FB0D0000}"/>
    <cellStyle name="Notas 7 2 2 2" xfId="1654" xr:uid="{00000000-0005-0000-0000-0000FC0D0000}"/>
    <cellStyle name="Notas 7 2 2 2 2" xfId="3421" xr:uid="{00000000-0005-0000-0000-0000FD0D0000}"/>
    <cellStyle name="Notas 7 2 2 3" xfId="2539" xr:uid="{00000000-0005-0000-0000-0000FE0D0000}"/>
    <cellStyle name="Notas 7 2 3" xfId="1299" xr:uid="{00000000-0005-0000-0000-0000FF0D0000}"/>
    <cellStyle name="Notas 7 2 3 2" xfId="3067" xr:uid="{00000000-0005-0000-0000-0000000E0000}"/>
    <cellStyle name="Notas 7 2 4" xfId="2185" xr:uid="{00000000-0005-0000-0000-0000010E0000}"/>
    <cellStyle name="Notas 7 3" xfId="582" xr:uid="{00000000-0005-0000-0000-0000020E0000}"/>
    <cellStyle name="Notas 7 3 2" xfId="1477" xr:uid="{00000000-0005-0000-0000-0000030E0000}"/>
    <cellStyle name="Notas 7 3 2 2" xfId="3244" xr:uid="{00000000-0005-0000-0000-0000040E0000}"/>
    <cellStyle name="Notas 7 3 3" xfId="2362" xr:uid="{00000000-0005-0000-0000-0000050E0000}"/>
    <cellStyle name="Notas 7 4" xfId="947" xr:uid="{00000000-0005-0000-0000-0000060E0000}"/>
    <cellStyle name="Notas 7 4 2" xfId="1831" xr:uid="{00000000-0005-0000-0000-0000070E0000}"/>
    <cellStyle name="Notas 7 4 2 2" xfId="3598" xr:uid="{00000000-0005-0000-0000-0000080E0000}"/>
    <cellStyle name="Notas 7 4 3" xfId="2716" xr:uid="{00000000-0005-0000-0000-0000090E0000}"/>
    <cellStyle name="Notas 7 5" xfId="1122" xr:uid="{00000000-0005-0000-0000-00000A0E0000}"/>
    <cellStyle name="Notas 7 5 2" xfId="2890" xr:uid="{00000000-0005-0000-0000-00000B0E0000}"/>
    <cellStyle name="Notas 7 6" xfId="2008" xr:uid="{00000000-0005-0000-0000-00000C0E0000}"/>
    <cellStyle name="Notas 8" xfId="232" xr:uid="{00000000-0005-0000-0000-00000D0E0000}"/>
    <cellStyle name="Notas 8 2" xfId="606" xr:uid="{00000000-0005-0000-0000-00000E0E0000}"/>
    <cellStyle name="Notas 8 2 2" xfId="1500" xr:uid="{00000000-0005-0000-0000-00000F0E0000}"/>
    <cellStyle name="Notas 8 2 2 2" xfId="3267" xr:uid="{00000000-0005-0000-0000-0000100E0000}"/>
    <cellStyle name="Notas 8 2 3" xfId="2385" xr:uid="{00000000-0005-0000-0000-0000110E0000}"/>
    <cellStyle name="Notas 8 3" xfId="1145" xr:uid="{00000000-0005-0000-0000-0000120E0000}"/>
    <cellStyle name="Notas 8 3 2" xfId="2913" xr:uid="{00000000-0005-0000-0000-0000130E0000}"/>
    <cellStyle name="Notas 8 4" xfId="2031" xr:uid="{00000000-0005-0000-0000-0000140E0000}"/>
    <cellStyle name="Notas 9" xfId="428" xr:uid="{00000000-0005-0000-0000-0000150E0000}"/>
    <cellStyle name="Notas 9 2" xfId="1323" xr:uid="{00000000-0005-0000-0000-0000160E0000}"/>
    <cellStyle name="Notas 9 2 2" xfId="3090" xr:uid="{00000000-0005-0000-0000-0000170E0000}"/>
    <cellStyle name="Notas 9 3" xfId="2208" xr:uid="{00000000-0005-0000-0000-0000180E0000}"/>
    <cellStyle name="Porcentaje 2" xfId="154" xr:uid="{00000000-0005-0000-0000-0000190E0000}"/>
    <cellStyle name="Porcentual 2" xfId="147" xr:uid="{00000000-0005-0000-0000-00001A0E0000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76" xr:uid="{00000000-0005-0000-0000-0000210E0000}"/>
    <cellStyle name="Total" xfId="18" builtinId="25" customBuiltin="1"/>
  </cellStyles>
  <dxfs count="6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left"/>
    </dxf>
    <dxf>
      <alignment relativeIndent="1"/>
    </dxf>
    <dxf>
      <alignment relativeIndent="1"/>
    </dxf>
    <dxf>
      <alignment relativeIndent="-1"/>
    </dxf>
    <dxf>
      <alignment relativeIndent="-1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left"/>
    </dxf>
    <dxf>
      <alignment relativeIndent="1"/>
    </dxf>
    <dxf>
      <alignment relativeIndent="1"/>
    </dxf>
    <dxf>
      <alignment relativeIndent="-1"/>
    </dxf>
    <dxf>
      <alignment relativeIndent="-1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left"/>
    </dxf>
    <dxf>
      <alignment relativeIndent="1"/>
    </dxf>
    <dxf>
      <alignment relativeIndent="1"/>
    </dxf>
    <dxf>
      <alignment relativeIndent="-1"/>
    </dxf>
    <dxf>
      <alignment relativeIndent="-1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left"/>
    </dxf>
    <dxf>
      <alignment relativeIndent="1"/>
    </dxf>
    <dxf>
      <alignment relativeIndent="1"/>
    </dxf>
    <dxf>
      <alignment relativeIndent="-1"/>
    </dxf>
    <dxf>
      <alignment relativeIndent="-1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fill>
        <patternFill>
          <bgColor theme="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9" formatCode="d/m/yyyy"/>
    </dxf>
    <dxf>
      <numFmt numFmtId="19" formatCode="d/m/yyyy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relativeIndent="-1"/>
    </dxf>
    <dxf>
      <alignment relativeIndent="-1"/>
    </dxf>
    <dxf>
      <alignment relativeIndent="1"/>
    </dxf>
    <dxf>
      <alignment relativeIndent="1"/>
    </dxf>
    <dxf>
      <alignment horizontal="left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y Fernandez" refreshedDate="45880.667926273149" createdVersion="8" refreshedVersion="8" minRefreshableVersion="3" recordCount="125" xr:uid="{00000000-000A-0000-FFFF-FFFF6A000000}">
  <cacheSource type="worksheet">
    <worksheetSource ref="A1:H126" sheet="CLIENTES"/>
  </cacheSource>
  <cacheFields count="8">
    <cacheField name="Cliente" numFmtId="0">
      <sharedItems containsBlank="1" count="141">
        <s v=" DI ROCCO MARINA NILDA"/>
        <s v="A M J   S A"/>
        <s v="AB 25 DE MAYO 1130 S. A."/>
        <s v="ACOPIADORES DE SEBO S.A."/>
        <s v="AEROPAL S.A.S."/>
        <s v="AISA SERGIO OSCAR "/>
        <s v="ALFARO PEDRO GERARDO "/>
        <s v="ALIBABA SRL"/>
        <s v="ALTRADE S.R.L."/>
        <s v="AMPLAN SRL"/>
        <s v="ASIM GONZALO "/>
        <s v="ASOCIACION CIVIL CIRCULO DE DIRECTIVOS DE COMUNICACION CIRCULO DIRCOMS"/>
        <s v="ASOCIACION CULTURAL ALEMANA MORENO"/>
        <s v="ASR FORMOSA S.A."/>
        <s v="AXAL S.A."/>
        <s v="AXEN INVERSORA S.A."/>
        <s v="AZINTER S.A."/>
        <s v="BARGOLD SA"/>
        <s v="BARRIO MAURICIO HERNAN "/>
        <s v="BELTEMPO DANIEL EDUARDO"/>
        <s v="BLARASIN JESSICA REGINA "/>
        <s v="BRAINMEDIA"/>
        <s v="BRUNO JULIO LUIS "/>
        <s v="CAMARA ARGENTINA DEL AEROSOL"/>
        <s v="CAMPOS LILIANA ALEJANDRA RI "/>
        <s v="CANO JUAN PABLO "/>
        <s v="CAPECE FACUNDO"/>
        <s v="CAPELLO MARIA CLAR"/>
        <s v="CAPELLO PABLO MIGUEL "/>
        <s v="CARLA ZAMBRANO"/>
        <s v="CABAÑAS SANTA ILDA"/>
        <s v="COLEGIO DE ABOGADOS DEL DEPARTAMENTO JUDICIAL DE MORON"/>
        <s v="COLOMAR DIEGO ADRIAN "/>
        <s v="CONDOMINIO KIM BYUNG KI Y OTROS"/>
        <s v="CONDOMINIO MANUEL DE ARTIGAS 5952"/>
        <s v="CONSULTORA DE SERVICIOS ADUANEROS S.A."/>
        <s v="CPL SOCIEDAD DE RESPONSABILIDAD LIMITADA"/>
        <s v="CUGINO CARLOS ALBERTO "/>
        <s v="CUTRONE ANDRES MAURICIO "/>
        <s v="DESAFIO ECO S.A."/>
        <s v="EDUARDO ALBERTO GALLARDO"/>
        <s v="ELITE ADVISOR TECHNOLOGY COUNSELOR S.R.L."/>
        <s v="EMPRIMAR S.A."/>
        <s v="ESPECIFER HERRAMIENTAS Y EQUIPOS ESPECIALES S.R.L."/>
        <s v="FACHINO CLAUDIO "/>
        <s v="FACUNDO MIGUEL FERNANDEZ"/>
        <s v="FALABELLA FACUNDO SEBASTIAN "/>
        <s v="FARIAS NANCY MARIA CRISTINA "/>
        <s v="FAZZITO LEANDRO ARIEL "/>
        <s v="FEBO SERVICIOS EMPRESARIOS S.R.L."/>
        <s v="FEDERICO ZAMBRANO"/>
        <s v="FERNANDEZ DORA ELENA DO PICO "/>
        <s v="FERREYRA ELIO ORLANDO "/>
        <s v="FIDEICOMISO LA MAR"/>
        <s v="FIDEICOMISO LA VENETA"/>
        <s v="FLEXICO  SA"/>
        <s v="FREIRIA ANDREA "/>
        <s v="GEFLO S.A."/>
        <s v="GEO HERMANOS S.A."/>
        <s v="GEO VIAL S R L"/>
        <s v="GERARDO HUMBERTO ROLON"/>
        <s v="GRUPO COLONIA SA"/>
        <s v="INVERSORA GEMAS S.A."/>
        <s v="J J SANCHEZ S A"/>
        <s v="LIBANIOALBERTO ANTONIO "/>
        <s v="LIHUEL MARIANO GONZALEZ"/>
        <s v="LLAPUR MARIA BETINA "/>
        <s v="LOPEZ RODRIGO EDUARDO "/>
        <s v="LOPEZ RUBEN ANTONIO "/>
        <s v="M.H.V S.A."/>
        <s v="MARCHI GUSTAVO "/>
        <s v="MARTIN LILIANA "/>
        <s v="MARTINEZ MAXIMILIANO ALBERTO "/>
        <s v="MASTROPIERRO ESTEBAN PEDRO OSCAR "/>
        <s v="MATUZ CELESTE"/>
        <s v="MAXGE S R L"/>
        <s v="MF AUTOMOTORS S.A."/>
        <s v="MICAELA FERNANDA LOPEZ"/>
        <s v="MISU TOWER SRL"/>
        <s v="MM BPO"/>
        <s v="MURILLO CARLOS HERACLIO "/>
        <s v="NANO INTEGRAL SRL"/>
        <s v="NORMA VANRELL"/>
        <s v="NUEVOS COMIENZOS BALARI"/>
        <s v="OLIVIERI EZEQUIEL MATIAS "/>
        <s v="OLIVIERI MARIA JOSE "/>
        <s v="ONLY SHOES S.A."/>
        <s v="ORGANIZACION GALLARDO SA PRODUCTORES ASESORES DE SEGUROS"/>
        <s v="OSK ARGENTINA S.R.L."/>
        <s v="OTAMENDI ROBERTO GERMAN "/>
        <s v="OTEO VANINA GISELE "/>
        <s v="PABLO EDUARDO RAMON VON HAEFTEN"/>
        <s v="PAPELERA BAHIA S.A."/>
        <s v="PAULA PERTZOV"/>
        <s v="PERRUCCI ANALIA ANTONELA "/>
        <s v="PINTURERIAS MONIMAR SRL"/>
        <s v="POLITEC S A"/>
        <s v="PROTO CARMEN FIORINA "/>
        <s v="QUINTAS "/>
        <s v="RICCIO MARIELA INES "/>
        <s v="ROJAS SILVIA MONICA "/>
        <s v="SABORIDO RUBEN ALFREDO "/>
        <s v="SANCLEMENTE LEONARDO EDUARDO "/>
        <s v="SIL&amp;HOME S.A.S."/>
        <s v="SOCIEDAD ESCOLAR Y CULTURAL ROCA"/>
        <s v="SOLAR DE CUENCA S. A."/>
        <s v="SOTNYK ALFREDO JAVIER "/>
        <s v="SOTNYK DIEGO MARTIN "/>
        <s v="SOTO MARTHA  MILA"/>
        <s v="ST TRASLADOS SAS"/>
        <s v="SUCESION DEHEZA EDGARDO LUIS "/>
        <s v="SUDAMERICANA EQUIPAMIENTOS  SA"/>
        <s v="SUPPLY AND SERVICES S.A."/>
        <s v="TARGET"/>
        <s v="TODO TERRENO SA"/>
        <s v="TOMASELLA MARCOS"/>
        <s v="TRIGOS DEL OESTE S.A."/>
        <s v="VEXCO S.A."/>
        <s v="VILLA MAXIMILIANO HORACIO "/>
        <s v="VILLAMAYOR MAXIMILIANO MARTIN "/>
        <s v="ZACARIAS JOSE NORBERTO "/>
        <m/>
        <s v="CHADES LUIS FRANCISCO " u="1"/>
        <s v="FEDERICO EZEQUIEL ZAMBRANO" u="1"/>
        <s v="ALIBABA" u="1"/>
        <s v="QUINTAS JORGE ANTONIO" u="1"/>
        <s v="TARGET VIA PUBLICA S.R.L." u="1"/>
        <s v="ALFARO PEDRO GERARDO" u="1"/>
        <s v="EMPRIMAR S.A.-BLANQUEO" u="1"/>
        <s v="LIBANIO ALBERTO ANTONIO " u="1"/>
        <s v="JORGE HERNAN FERREYRA ARAYA" u="1"/>
        <s v="CAPELLO MARIA CLARA" u="1"/>
        <s v="CARLA SOLEDAD ZAMBRANO" u="1"/>
        <s v="CLARA MARIA JOAQUINA ROMEA" u="1"/>
        <s v="FEBO" u="1"/>
        <s v="AMJ" u="1"/>
        <s v="CLAUDIA PATRICIA ANDREA FERREYRA ROMEA" u="1"/>
        <s v="PAULA MARIELA NOVAS" u="1"/>
        <s v="ASR FORMOSA" u="1"/>
        <s v="GLADYS NORMA VANRELL" u="1"/>
        <s v="GONZALEZ DANIEL" u="1"/>
      </sharedItems>
    </cacheField>
    <cacheField name="Tipo" numFmtId="0">
      <sharedItems containsBlank="1"/>
    </cacheField>
    <cacheField name="Fecha" numFmtId="165">
      <sharedItems containsNonDate="0" containsDate="1" containsString="0" containsBlank="1" minDate="2025-08-01T00:00:00" maxDate="2025-08-03T00:00:00"/>
    </cacheField>
    <cacheField name="Referencia" numFmtId="0">
      <sharedItems containsBlank="1"/>
    </cacheField>
    <cacheField name="Vencimiento" numFmtId="165">
      <sharedItems containsNonDate="0" containsDate="1" containsString="0" containsBlank="1" minDate="2025-05-02T00:00:00" maxDate="2025-08-30T00:00:00" count="23">
        <d v="2025-08-08T00:00:00"/>
        <d v="2025-08-15T00:00:00"/>
        <d v="2025-08-22T00:00:00"/>
        <d v="2025-08-29T00:00:00"/>
        <m/>
        <d v="2025-07-01T00:00:00" u="1"/>
        <d v="2025-06-15T00:00:00" u="1"/>
        <d v="2025-06-27T00:00:00" u="1"/>
        <d v="2025-06-20T00:00:00" u="1"/>
        <d v="2025-07-25T00:00:00" u="1"/>
        <d v="2025-06-13T00:00:00" u="1"/>
        <d v="2025-07-18T00:00:00" u="1"/>
        <d v="2025-06-06T00:00:00" u="1"/>
        <d v="2025-07-11T00:00:00" u="1"/>
        <d v="2025-07-04T00:00:00" u="1"/>
        <d v="2025-06-30T00:00:00" u="1"/>
        <d v="2025-07-02T00:00:00" u="1"/>
        <d v="2025-05-30T00:00:00" u="1"/>
        <d v="2025-05-23T00:00:00" u="1"/>
        <d v="2025-05-16T00:00:00" u="1"/>
        <d v="2025-05-09T00:00:00" u="1"/>
        <d v="2025-05-02T00:00:00" u="1"/>
        <d v="2025-07-31T00:00:00" u="1"/>
      </sharedItems>
    </cacheField>
    <cacheField name="Total" numFmtId="4">
      <sharedItems containsString="0" containsBlank="1" containsNumber="1" minValue="13930" maxValue="2816408.1"/>
    </cacheField>
    <cacheField name="Cobrado" numFmtId="0">
      <sharedItems containsString="0" containsBlank="1" containsNumber="1" minValue="18500" maxValue="2072040.3"/>
    </cacheField>
    <cacheField name="Pendiente" numFmtId="4">
      <sharedItems containsString="0" containsBlank="1" containsNumber="1" minValue="0" maxValue="281640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y Fernandez" refreshedDate="45880.667958101854" createdVersion="8" refreshedVersion="8" minRefreshableVersion="3" recordCount="105" xr:uid="{00000000-000A-0000-FFFF-FFFF6E000000}">
  <cacheSource type="worksheet">
    <worksheetSource ref="A1:I106" sheet="PROVEEDORES"/>
  </cacheSource>
  <cacheFields count="9">
    <cacheField name="Proveedor" numFmtId="0">
      <sharedItems containsBlank="1" count="130">
        <s v="ANTICIPOS GANANCIAS SILVINA"/>
        <s v="ANTICIPOS GANANCIAS EDUARDO"/>
        <s v="BANCO CIUDAD- PRESTAMO"/>
        <s v="CABLEVISION- FIBERTEL "/>
        <s v="CEVIGE"/>
        <s v="CLARO "/>
        <s v="COLPPY"/>
        <s v="COMIDA CANDELARIA"/>
        <s v="COTEL"/>
        <s v="EMAUS"/>
        <s v="EMPRESA DISTRIBUIDORA Y COMERCIALIZADORA NORTE SOCIEDAD ANONIMA (EDENOR S A)"/>
        <s v="EQUITACION CANDE"/>
        <s v="EXPENSAS TERRAVISTA"/>
        <s v="JARDINERO TERRA"/>
        <s v="KRUK"/>
        <s v="MAXI SISTEMAS"/>
        <s v="MONOTRIBUTO ALE"/>
        <s v="MONOTRIBUTO MATIAS ESPINOSA"/>
        <s v="MONOTRIBUTO NOELIA"/>
        <s v="MONOTRIBUTO SILVINA PICCIONI"/>
        <s v="MOVISTAR"/>
        <s v="NAFTA MATI/VALEN"/>
        <s v="NATURGY- GAS TERRA"/>
        <s v="PAGINA WEB ESTUDIO"/>
        <s v="PLAN APORTES CONSEJO PCIA SIL"/>
        <s v="PLAN ARBA BARRIOS"/>
        <s v="PLAN ARBA PATENTE ARGO"/>
        <s v="PLAN ARBA PATENTE ARGO 2023"/>
        <s v="PLAN IN"/>
        <s v="PLANES AFIP ALE 537936"/>
        <s v="PLANES AFIP EDUARDO  Q167723"/>
        <s v="PLANES AFIP EDUARDO 157692"/>
        <s v="PLANES AFIP EDUARDO 246071"/>
        <s v="PLANES AFIP EDUARDO 314585"/>
        <s v="PLANES AFIP EDUARDO 424178"/>
        <s v="PLANES AFIP EDUARDO 44212"/>
        <s v="PLANES AFIP EDUARDO 534765"/>
        <s v="PLANES AFIP EDUARDO 536651"/>
        <s v="PLANES AFIP EDUARDO 547788"/>
        <s v="PLANES AFIP EDUARDO 553537"/>
        <s v="PLANES AFIP EDUARDO 553543"/>
        <s v="PLANES AFIP EDUARDO 661078"/>
        <s v="PLANES AFIP EDUARDO 721993"/>
        <s v="PLANES AFIP EDUARDO 84260"/>
        <s v="PLANES AFIP EDUARDO 867325"/>
        <s v="PLANES AFIP EDUARDO O016229"/>
        <s v="PLANES AFIP EDUARDO P350924"/>
        <s v="PLANES AFIP EY S NUEVA 701081"/>
        <s v="PLANES AFIP EY S NUEVA 867448"/>
        <s v="PLANES AFIP EYS NUEVA 157719"/>
        <s v="PLANES AFIP EYS NUEVA 157733"/>
        <s v="PLANES AFIP EYS NUEVA 314537"/>
        <s v="PLANES AFIP EYS NUEVA 424224"/>
        <s v="PLANES AFIP EYS NUEVA 547840"/>
        <s v="PLANES AFIP EYS NUEVA 774008"/>
        <s v="PLANES AFIP EYS NUEVA 83332"/>
        <s v="PLANES AFIP EYS NUEVA 964080"/>
        <s v="PLANES AFIP EYS NUEVA M789027"/>
        <s v="PLANES AFIP EYS NUEVA O279844"/>
        <s v="PLANES AFIP EYS NUEVA P737792"/>
        <s v="PLANES AFIP EYS NUEVA Q167763"/>
        <s v="PLANES AFIP EYS VIEJO I067634"/>
        <s v="PLANES AFIP LENITE 67639"/>
        <s v="PLANES AFIP SIL N980100"/>
        <s v="PLANES AFIP SIL P717934"/>
        <s v="PLANES AFIP SILVINA 117452"/>
        <s v="PLANES AFIP SILVINA 246086"/>
        <s v="PLANES AFIP SILVINA 343271"/>
        <s v="PLANES AFIP SILVINA 36588"/>
        <s v="PLANES AFIP SILVINA 418803"/>
        <s v="PLANES AFIP SILVINA 448668"/>
        <s v="PLANES AFIP SILVINA 5365 "/>
        <s v="PLANES AFIP SILVINA 593224"/>
        <s v="PLANES AFIP SILVINA 905384"/>
        <s v="PORCENTAJES"/>
        <s v="PORCENTAJES PENDIENTES MES PASADO"/>
        <s v="PRESTAMO 100 U$S MARCELO"/>
        <s v="PROSEGUR ACTIVA ARGENTINA SA"/>
        <s v="REDES EDUARDO- MARIELA"/>
        <s v="RETIRO PARTICULAR PARA FINDE"/>
        <s v="SEGURO ARGO Y SUZUKI"/>
        <s v="SIMECO"/>
        <s v="SINDICATO EYS PLAN DE PAGO 2023-2024"/>
        <s v="SUELDO MATIAS"/>
        <s v="SUELDOS"/>
        <s v="SUELDOS HORAS EXTRAS"/>
        <s v="TELECOM ARGENTINA SOCIEDAD ANONIMA"/>
        <s v="TOYOTA PLAN ARGENTINA S.A.DE AHORRO PARA FINES DETERMINADOS"/>
        <s v="UADE"/>
        <s v="YARIS"/>
        <s v="IVA EDUARDO"/>
        <s v="IVA SILVINA "/>
        <s v="OBRA SOCIAL ESTUDIO"/>
        <s v="APORTES Y CONTRIBUCIONES SUSS (EDUARDO)"/>
        <s v="APORTES Y CONTRIBUCIONES SUSS (EYS)"/>
        <m/>
        <s v="PLANES AFIP EDUARDO 318604" u="1"/>
        <s v="EXCEDENTE APORTES SS EYS" u="1"/>
        <s v="PLANES AFIP SILVINA 815094" u="1"/>
        <s v="PLANES AFIP EYS NUEVA " u="1"/>
        <s v="PRESTAMO 50 U$S MARCELO" u="1"/>
        <s v="EXCEDENTE APORTES Y CONTRIBUCION EDUARDO 05-2025" u="1"/>
        <s v="APORTES Y CONTRIB EDUARDO 06-2025" u="1"/>
        <s v="APORTES Y CONTRIB.SS EDUARDO 04-2025" u="1"/>
        <s v="SEGURO TOYOTA" u="1"/>
        <s v="PLANES AFIP SILVINA" u="1"/>
        <s v="PLANES AFIP EYS NUEVA 318657" u="1"/>
        <s v="OBRA SOCIAL ESTUDIO " u="1"/>
        <s v="PRESTAMO MARY" u="1"/>
        <s v="PLANES AFIP EDUARDO246071" u="1"/>
        <s v="PLANES AFIP SILVINA 182180" u="1"/>
        <s v="PLANES AFIP EYS NUEVA M789141" u="1"/>
        <s v="BOCA" u="1"/>
        <s v="PLANES AFIP EYS NUEVA 536723" u="1"/>
        <s v="PLANES AFIP EDUARDO157692" u="1"/>
        <s v="SUELDOS - MINISTERIO" u="1"/>
        <s v="SUELDOS - MINISTERIO 1 DE 2" u="1"/>
        <s v="PORCENTAJES IMPAGOS" u="1"/>
        <s v="SUELDOS - MINISTERIO 2 DE 2" u="1"/>
        <s v="COMPRA COMPU GUILLERMO 1 DE 3" u="1"/>
        <s v="PLANES AFIP EDUARDO 182257" u="1"/>
        <s v="PLANES AFIP EDUARRDO 418779" u="1"/>
        <s v="PLANES AFIP EYS NUEVA 780124" u="1"/>
        <s v="EXCEDENTE APORTES SS EDUARDO" u="1"/>
        <s v="EXCEDENTE APORTES SS EYS 03-2025" u="1"/>
        <s v="PLANES AFIP EYS NUEVA 879125" u="1"/>
        <s v="EXCEDENTE SUSS EYS 05-2025" u="1"/>
        <s v="PLANES AFIP EDUARDO 418779" u="1"/>
        <s v="ERREPAR E CHEQ PROVINCIA" u="1"/>
        <s v="EXCEDENTE APORTES Y CONTRIBUCION EYS  04-2025" u="1"/>
      </sharedItems>
    </cacheField>
    <cacheField name="proveedor2" numFmtId="0">
      <sharedItems containsBlank="1"/>
    </cacheField>
    <cacheField name="Tipo" numFmtId="0">
      <sharedItems containsBlank="1"/>
    </cacheField>
    <cacheField name="Fecha" numFmtId="165">
      <sharedItems containsNonDate="0" containsDate="1" containsString="0" containsBlank="1" minDate="2025-08-01T00:00:00" maxDate="2025-08-30T00:00:00"/>
    </cacheField>
    <cacheField name="Referencia" numFmtId="0">
      <sharedItems containsBlank="1"/>
    </cacheField>
    <cacheField name="Vencimiento" numFmtId="165">
      <sharedItems containsNonDate="0" containsDate="1" containsString="0" containsBlank="1" minDate="2025-04-04T00:00:00" maxDate="2025-08-30T00:00:00" count="30">
        <d v="2025-08-08T00:00:00"/>
        <d v="2025-08-22T00:00:00"/>
        <d v="2025-08-29T00:00:00"/>
        <d v="2025-08-15T00:00:00"/>
        <m/>
        <d v="2025-06-12T00:00:00" u="1"/>
        <d v="2025-05-17T00:00:00" u="1"/>
        <d v="2025-04-24T00:00:00" u="1"/>
        <d v="2025-06-27T00:00:00" u="1"/>
        <d v="2025-06-20T00:00:00" u="1"/>
        <d v="2025-07-25T00:00:00" u="1"/>
        <d v="2025-06-13T00:00:00" u="1"/>
        <d v="2025-07-18T00:00:00" u="1"/>
        <d v="2025-06-06T00:00:00" u="1"/>
        <d v="2025-07-11T00:00:00" u="1"/>
        <d v="2025-04-08T00:00:00" u="1"/>
        <d v="2025-07-04T00:00:00" u="1"/>
        <d v="2025-08-14T00:00:00" u="1"/>
        <d v="2025-04-25T00:00:00" u="1"/>
        <d v="2025-06-16T00:00:00" u="1"/>
        <d v="2025-05-30T00:00:00" u="1"/>
        <d v="2025-04-18T00:00:00" u="1"/>
        <d v="2025-05-23T00:00:00" u="1"/>
        <d v="2025-06-28T00:00:00" u="1"/>
        <d v="2025-04-11T00:00:00" u="1"/>
        <d v="2025-05-16T00:00:00" u="1"/>
        <d v="2025-04-30T00:00:00" u="1"/>
        <d v="2025-04-04T00:00:00" u="1"/>
        <d v="2025-05-09T00:00:00" u="1"/>
        <d v="2025-07-31T00:00:00" u="1"/>
      </sharedItems>
    </cacheField>
    <cacheField name="Total" numFmtId="4">
      <sharedItems containsString="0" containsBlank="1" containsNumber="1" minValue="904.71" maxValue="12051620"/>
    </cacheField>
    <cacheField name="Pagado" numFmtId="4">
      <sharedItems containsString="0" containsBlank="1" containsNumber="1" minValue="0" maxValue="12051620"/>
    </cacheField>
    <cacheField name="Pendiente" numFmtId="4">
      <sharedItems containsString="0" containsBlank="1" containsNumber="1" minValue="-506.77000000001863" maxValue="10318682.46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s v="FAV-X"/>
    <d v="2025-08-01T00:00:00"/>
    <s v="0001-00004223"/>
    <x v="0"/>
    <n v="28240"/>
    <n v="28240"/>
    <n v="0"/>
  </r>
  <r>
    <x v="1"/>
    <s v="FAV-A"/>
    <d v="2025-08-01T00:00:00"/>
    <s v="0007-00000407"/>
    <x v="1"/>
    <n v="864774.9"/>
    <n v="990000"/>
    <n v="0"/>
  </r>
  <r>
    <x v="2"/>
    <s v="FAV-X"/>
    <d v="2025-08-01T00:00:00"/>
    <s v="0006-00001155"/>
    <x v="0"/>
    <n v="786560.5"/>
    <n v="786560.5"/>
    <n v="0"/>
  </r>
  <r>
    <x v="3"/>
    <s v="FAV-X"/>
    <d v="2025-08-01T00:00:00"/>
    <s v="0005-00000359"/>
    <x v="1"/>
    <n v="2816408.1"/>
    <m/>
    <n v="2816408.1"/>
  </r>
  <r>
    <x v="4"/>
    <s v="FAV-X"/>
    <d v="2025-08-01T00:00:00"/>
    <s v="0001-00004224"/>
    <x v="2"/>
    <n v="54630"/>
    <m/>
    <n v="54630"/>
  </r>
  <r>
    <x v="5"/>
    <s v="FAV-X"/>
    <d v="2025-08-01T00:00:00"/>
    <s v="0001-00004221"/>
    <x v="3"/>
    <n v="24270"/>
    <m/>
    <n v="24270"/>
  </r>
  <r>
    <x v="6"/>
    <s v="FAV-X"/>
    <d v="2025-08-01T00:00:00"/>
    <s v="0001-00004226"/>
    <x v="1"/>
    <n v="183859.5"/>
    <m/>
    <n v="183859.5"/>
  </r>
  <r>
    <x v="7"/>
    <s v="FAV-X"/>
    <d v="2025-08-01T00:00:00"/>
    <s v="0001-00004222"/>
    <x v="0"/>
    <n v="1335000"/>
    <n v="1335000"/>
    <n v="0"/>
  </r>
  <r>
    <x v="8"/>
    <s v="FAV-X"/>
    <d v="2025-08-01T00:00:00"/>
    <s v="0006-00001156"/>
    <x v="0"/>
    <n v="532484.69999999995"/>
    <m/>
    <n v="532484.69999999995"/>
  </r>
  <r>
    <x v="9"/>
    <s v="FAV-A"/>
    <d v="2025-08-01T00:00:00"/>
    <s v="0007-00000406"/>
    <x v="2"/>
    <n v="1875185.4"/>
    <m/>
    <n v="1875185.4"/>
  </r>
  <r>
    <x v="10"/>
    <s v="FAV-X"/>
    <d v="2025-08-01T00:00:00"/>
    <s v="0005-00000360"/>
    <x v="0"/>
    <n v="88063.8"/>
    <n v="88063.8"/>
    <n v="0"/>
  </r>
  <r>
    <x v="11"/>
    <s v="FAV-X"/>
    <d v="2025-08-01T00:00:00"/>
    <s v="0008-00000210"/>
    <x v="3"/>
    <n v="144310"/>
    <m/>
    <n v="144310"/>
  </r>
  <r>
    <x v="12"/>
    <s v="FAV-X"/>
    <d v="2025-08-01T00:00:00"/>
    <s v="0008-00000211"/>
    <x v="2"/>
    <n v="545000"/>
    <m/>
    <n v="545000"/>
  </r>
  <r>
    <x v="13"/>
    <s v="FAV-X"/>
    <d v="2025-08-01T00:00:00"/>
    <s v="0001-00004227"/>
    <x v="3"/>
    <n v="328360"/>
    <m/>
    <n v="328360"/>
  </r>
  <r>
    <x v="13"/>
    <s v="FAV-X"/>
    <d v="2025-08-01T00:00:00"/>
    <s v="0006-00001157"/>
    <x v="3"/>
    <n v="145345.20000000001"/>
    <m/>
    <n v="145345.20000000001"/>
  </r>
  <r>
    <x v="14"/>
    <s v="FAV-X"/>
    <d v="2025-08-01T00:00:00"/>
    <s v="0005-00000361"/>
    <x v="0"/>
    <n v="467991.7"/>
    <n v="467991.7"/>
    <n v="0"/>
  </r>
  <r>
    <x v="15"/>
    <s v="FAV-X"/>
    <d v="2025-08-01T00:00:00"/>
    <s v="0005-00000362"/>
    <x v="0"/>
    <n v="467991.7"/>
    <n v="467991.7"/>
    <n v="0"/>
  </r>
  <r>
    <x v="16"/>
    <s v="FAV-X"/>
    <d v="2025-08-01T00:00:00"/>
    <s v="0005-00000363"/>
    <x v="0"/>
    <n v="1004312.1"/>
    <n v="1004312.1"/>
    <n v="0"/>
  </r>
  <r>
    <x v="17"/>
    <s v="FAV-X"/>
    <d v="2025-08-01T00:00:00"/>
    <s v="0005-00000364"/>
    <x v="2"/>
    <n v="828436.18"/>
    <m/>
    <n v="828436.18"/>
  </r>
  <r>
    <x v="18"/>
    <s v="FAV-X"/>
    <d v="2025-08-01T00:00:00"/>
    <s v="0001-00004228"/>
    <x v="3"/>
    <n v="39110"/>
    <m/>
    <n v="39110"/>
  </r>
  <r>
    <x v="19"/>
    <s v="FAV-X"/>
    <d v="2025-08-01T00:00:00"/>
    <s v="0001-00004229"/>
    <x v="1"/>
    <n v="167820"/>
    <m/>
    <n v="167820"/>
  </r>
  <r>
    <x v="20"/>
    <s v="FAV-X"/>
    <d v="2025-08-01T00:00:00"/>
    <s v="0001-00004230"/>
    <x v="3"/>
    <n v="33110"/>
    <m/>
    <n v="33110"/>
  </r>
  <r>
    <x v="21"/>
    <s v="FAV-X"/>
    <d v="2025-08-01T00:00:00"/>
    <s v="0001-00004231"/>
    <x v="3"/>
    <n v="373902.1"/>
    <m/>
    <n v="373902.1"/>
  </r>
  <r>
    <x v="22"/>
    <s v="FAV-X"/>
    <d v="2025-08-01T00:00:00"/>
    <s v="0006-00001158"/>
    <x v="0"/>
    <n v="160228.20000000001"/>
    <m/>
    <n v="160228.20000000001"/>
  </r>
  <r>
    <x v="23"/>
    <s v="FAV-X"/>
    <d v="2025-08-01T00:00:00"/>
    <s v="0008-00000212"/>
    <x v="1"/>
    <n v="251870"/>
    <n v="251870"/>
    <n v="0"/>
  </r>
  <r>
    <x v="24"/>
    <s v="FAV-X"/>
    <d v="2025-08-01T00:00:00"/>
    <s v="0001-00004231"/>
    <x v="2"/>
    <n v="39260"/>
    <m/>
    <n v="39260"/>
  </r>
  <r>
    <x v="25"/>
    <s v="FAV-X"/>
    <d v="2025-08-01T00:00:00"/>
    <s v="0001-00004232"/>
    <x v="3"/>
    <n v="241320"/>
    <m/>
    <n v="241320"/>
  </r>
  <r>
    <x v="26"/>
    <s v="FAV-X"/>
    <d v="2025-08-01T00:00:00"/>
    <s v="0001-00004233"/>
    <x v="0"/>
    <n v="88930"/>
    <n v="88930"/>
    <n v="0"/>
  </r>
  <r>
    <x v="27"/>
    <s v="FAV-X"/>
    <d v="2025-08-01T00:00:00"/>
    <s v="0001-00004234"/>
    <x v="0"/>
    <n v="51170"/>
    <n v="51170"/>
    <n v="0"/>
  </r>
  <r>
    <x v="28"/>
    <s v="FAV-X"/>
    <d v="2025-08-01T00:00:00"/>
    <s v="0001-00004235"/>
    <x v="0"/>
    <n v="51170"/>
    <n v="51170"/>
    <n v="0"/>
  </r>
  <r>
    <x v="29"/>
    <s v="FAV-X"/>
    <d v="2025-08-01T00:00:00"/>
    <s v="0001-00004236"/>
    <x v="3"/>
    <n v="48500"/>
    <m/>
    <n v="48500"/>
  </r>
  <r>
    <x v="30"/>
    <s v="FAV-X"/>
    <d v="2025-08-01T00:00:00"/>
    <s v="0001-00004236"/>
    <x v="3"/>
    <n v="79000"/>
    <m/>
    <n v="79000"/>
  </r>
  <r>
    <x v="31"/>
    <s v="FAV-X"/>
    <d v="2025-08-01T00:00:00"/>
    <s v="0008-00000213"/>
    <x v="1"/>
    <n v="937140"/>
    <m/>
    <n v="937140"/>
  </r>
  <r>
    <x v="32"/>
    <s v="FAV-X"/>
    <d v="2025-08-01T00:00:00"/>
    <s v="0001-00004238"/>
    <x v="1"/>
    <n v="36130"/>
    <m/>
    <n v="36130"/>
  </r>
  <r>
    <x v="33"/>
    <s v="FAV-X"/>
    <d v="2025-08-01T00:00:00"/>
    <s v="0001-00004239"/>
    <x v="0"/>
    <n v="29300"/>
    <n v="29300"/>
    <n v="0"/>
  </r>
  <r>
    <x v="34"/>
    <s v="FAV-X"/>
    <d v="2025-08-01T00:00:00"/>
    <s v="0006-00001159"/>
    <x v="0"/>
    <n v="189921.6"/>
    <m/>
    <n v="189921.6"/>
  </r>
  <r>
    <x v="35"/>
    <s v="FAV-X"/>
    <d v="2025-08-01T00:00:00"/>
    <s v="0006-00001160"/>
    <x v="0"/>
    <n v="349630.9"/>
    <n v="349630.9"/>
    <n v="0"/>
  </r>
  <r>
    <x v="36"/>
    <s v="FAV-X"/>
    <d v="2025-08-01T00:00:00"/>
    <s v="0006-00001161"/>
    <x v="0"/>
    <n v="1038833.4"/>
    <n v="1038833.4"/>
    <n v="0"/>
  </r>
  <r>
    <x v="37"/>
    <s v="FAV-A"/>
    <d v="2025-08-01T00:00:00"/>
    <s v="0007-00000412"/>
    <x v="1"/>
    <n v="107375.4"/>
    <m/>
    <n v="107375.4"/>
  </r>
  <r>
    <x v="38"/>
    <s v="FAV-A"/>
    <d v="2025-08-01T00:00:00"/>
    <s v="0007-00000410"/>
    <x v="1"/>
    <n v="1389019.5"/>
    <m/>
    <n v="1389019.5"/>
  </r>
  <r>
    <x v="38"/>
    <s v="FAV-A"/>
    <d v="2025-08-01T00:00:00"/>
    <s v="0007-00000408"/>
    <x v="1"/>
    <n v="1389019.5"/>
    <m/>
    <n v="1389019.5"/>
  </r>
  <r>
    <x v="39"/>
    <s v="FAV-X"/>
    <d v="2025-08-01T00:00:00"/>
    <s v="0006-00001162"/>
    <x v="2"/>
    <n v="780316.9"/>
    <m/>
    <n v="780316.9"/>
  </r>
  <r>
    <x v="40"/>
    <s v="FAV-X"/>
    <d v="2025-08-01T00:00:00"/>
    <s v="0006-00001163"/>
    <x v="3"/>
    <n v="214980.7"/>
    <m/>
    <n v="214980.7"/>
  </r>
  <r>
    <x v="41"/>
    <s v="FAV-X"/>
    <d v="2025-08-01T00:00:00"/>
    <s v="0006-00001164"/>
    <x v="0"/>
    <n v="413130.3"/>
    <n v="413130.3"/>
    <n v="0"/>
  </r>
  <r>
    <x v="42"/>
    <s v="FAV-X"/>
    <d v="2025-08-01T00:00:00"/>
    <s v="0006-00001165"/>
    <x v="3"/>
    <n v="2278889.7999999998"/>
    <m/>
    <n v="2278889.7999999998"/>
  </r>
  <r>
    <x v="43"/>
    <s v="FAV-X"/>
    <d v="2025-08-01T00:00:00"/>
    <s v="0006-00001166"/>
    <x v="0"/>
    <n v="532968.69999999995"/>
    <n v="532968.69999999995"/>
    <n v="0"/>
  </r>
  <r>
    <x v="44"/>
    <s v="FAV-X"/>
    <d v="2025-08-01T00:00:00"/>
    <s v="0001-00004240"/>
    <x v="0"/>
    <n v="186780"/>
    <n v="373660"/>
    <n v="0"/>
  </r>
  <r>
    <x v="45"/>
    <s v="FAV-X"/>
    <d v="2025-08-01T00:00:00"/>
    <s v="0006-00001154"/>
    <x v="0"/>
    <n v="143360.79999999999"/>
    <n v="143360.79999999999"/>
    <n v="0"/>
  </r>
  <r>
    <x v="46"/>
    <s v="FAV-X"/>
    <d v="2025-08-01T00:00:00"/>
    <s v="0001-00004241"/>
    <x v="2"/>
    <n v="87740"/>
    <m/>
    <n v="87740"/>
  </r>
  <r>
    <x v="47"/>
    <s v="FAV-X"/>
    <d v="2025-08-01T00:00:00"/>
    <s v="0001-00004242"/>
    <x v="2"/>
    <n v="22930"/>
    <m/>
    <n v="22930"/>
  </r>
  <r>
    <x v="48"/>
    <s v="FAV-X"/>
    <d v="2025-08-01T00:00:00"/>
    <s v="0006-00001168"/>
    <x v="0"/>
    <n v="289710.3"/>
    <n v="289710.3"/>
    <n v="0"/>
  </r>
  <r>
    <x v="49"/>
    <s v="FAV-A"/>
    <d v="2025-08-01T00:00:00"/>
    <s v="0007-00000413"/>
    <x v="1"/>
    <n v="2357467.1999999997"/>
    <m/>
    <n v="2357467.1999999997"/>
  </r>
  <r>
    <x v="50"/>
    <s v="FAV-A"/>
    <d v="2025-08-01T00:00:00"/>
    <s v="0007-00000414"/>
    <x v="3"/>
    <n v="48500"/>
    <m/>
    <n v="48500"/>
  </r>
  <r>
    <x v="51"/>
    <s v="FAV-X"/>
    <d v="2025-08-01T00:00:00"/>
    <s v="0001-00004243"/>
    <x v="0"/>
    <n v="22410"/>
    <n v="22410"/>
    <n v="0"/>
  </r>
  <r>
    <x v="52"/>
    <s v="FAV-X"/>
    <d v="2025-08-01T00:00:00"/>
    <s v="0001-00004244"/>
    <x v="0"/>
    <n v="119020"/>
    <n v="119020"/>
    <n v="0"/>
  </r>
  <r>
    <x v="53"/>
    <s v="FAV-X"/>
    <d v="2025-08-01T00:00:00"/>
    <s v="0006-00001169"/>
    <x v="3"/>
    <n v="268426.40000000002"/>
    <m/>
    <n v="268426.40000000002"/>
  </r>
  <r>
    <x v="54"/>
    <s v="FAV-X"/>
    <d v="2025-08-01T00:00:00"/>
    <s v="0001-00004245"/>
    <x v="1"/>
    <n v="175770"/>
    <m/>
    <n v="175770"/>
  </r>
  <r>
    <x v="55"/>
    <s v="FAV-X"/>
    <d v="2025-08-01T00:00:00"/>
    <s v="0005-00000365"/>
    <x v="0"/>
    <n v="2072040.3"/>
    <n v="2072040.3"/>
    <n v="0"/>
  </r>
  <r>
    <x v="56"/>
    <s v="FAV-X"/>
    <d v="2025-08-01T00:00:00"/>
    <s v="0001-00004246"/>
    <x v="1"/>
    <n v="35520"/>
    <n v="35520"/>
    <n v="0"/>
  </r>
  <r>
    <x v="57"/>
    <s v="FAV-X"/>
    <d v="2025-08-01T00:00:00"/>
    <s v="0001-00004247"/>
    <x v="3"/>
    <n v="136230"/>
    <m/>
    <n v="136230"/>
  </r>
  <r>
    <x v="58"/>
    <s v="FAV-X"/>
    <d v="2025-08-01T00:00:00"/>
    <s v="0006-00001170"/>
    <x v="0"/>
    <n v="273205.90000000002"/>
    <n v="273205.90000000002"/>
    <n v="0"/>
  </r>
  <r>
    <x v="59"/>
    <s v="FAV-X"/>
    <d v="2025-08-01T00:00:00"/>
    <s v="0006-00001171"/>
    <x v="1"/>
    <n v="611050"/>
    <m/>
    <n v="611050"/>
  </r>
  <r>
    <x v="60"/>
    <s v="FAV-X"/>
    <d v="2025-08-01T00:00:00"/>
    <s v="0006-00001172"/>
    <x v="3"/>
    <n v="233844.6"/>
    <m/>
    <n v="233844.6"/>
  </r>
  <r>
    <x v="61"/>
    <s v="FAV-A"/>
    <d v="2025-08-01T00:00:00"/>
    <s v="0007-00000411"/>
    <x v="3"/>
    <n v="831360.75"/>
    <m/>
    <n v="831360.75"/>
  </r>
  <r>
    <x v="61"/>
    <s v="FAV-A"/>
    <d v="2025-08-01T00:00:00"/>
    <s v="0007-00000409"/>
    <x v="3"/>
    <n v="831360.75"/>
    <m/>
    <n v="831360.75"/>
  </r>
  <r>
    <x v="62"/>
    <s v="FAV-X"/>
    <d v="2025-08-01T00:00:00"/>
    <s v="0001-00004248"/>
    <x v="0"/>
    <n v="83010"/>
    <n v="83010"/>
    <n v="0"/>
  </r>
  <r>
    <x v="63"/>
    <s v="FAV-X"/>
    <d v="2025-08-01T00:00:00"/>
    <s v="0005-00000366"/>
    <x v="0"/>
    <n v="1501077.6"/>
    <n v="1501077.6"/>
    <n v="0"/>
  </r>
  <r>
    <x v="64"/>
    <s v="FAV-X"/>
    <d v="2025-08-01T00:00:00"/>
    <s v="0001-00004250"/>
    <x v="1"/>
    <n v="88420"/>
    <m/>
    <n v="88420"/>
  </r>
  <r>
    <x v="65"/>
    <s v="FAV-X"/>
    <d v="2025-08-01T00:00:00"/>
    <s v="0001-00004251"/>
    <x v="0"/>
    <n v="54600"/>
    <n v="54600"/>
    <n v="0"/>
  </r>
  <r>
    <x v="66"/>
    <s v="FAV-X"/>
    <d v="2025-08-01T00:00:00"/>
    <s v="0001-00004252"/>
    <x v="3"/>
    <n v="41110"/>
    <m/>
    <n v="41110"/>
  </r>
  <r>
    <x v="67"/>
    <s v="FAV-X"/>
    <d v="2025-08-01T00:00:00"/>
    <s v="0006-00001174"/>
    <x v="2"/>
    <n v="76387.3"/>
    <m/>
    <n v="76387.3"/>
  </r>
  <r>
    <x v="68"/>
    <s v="FAV-X"/>
    <d v="2025-08-01T00:00:00"/>
    <s v="0006-00001175"/>
    <x v="1"/>
    <n v="263501.7"/>
    <m/>
    <n v="263501.7"/>
  </r>
  <r>
    <x v="69"/>
    <s v="FAV-X"/>
    <d v="2025-08-01T00:00:00"/>
    <s v="0005-00000367"/>
    <x v="2"/>
    <n v="191143.7"/>
    <m/>
    <n v="191143.7"/>
  </r>
  <r>
    <x v="70"/>
    <s v="FAV-X"/>
    <d v="2025-08-01T00:00:00"/>
    <s v="0001-00004253"/>
    <x v="3"/>
    <n v="17570"/>
    <m/>
    <n v="17570"/>
  </r>
  <r>
    <x v="71"/>
    <s v="FAV-X"/>
    <d v="2025-08-01T00:00:00"/>
    <s v="0006-00001176"/>
    <x v="0"/>
    <n v="149410.79999999999"/>
    <n v="149410.79999999999"/>
    <n v="0"/>
  </r>
  <r>
    <x v="72"/>
    <s v="FAV-X"/>
    <d v="2025-08-01T00:00:00"/>
    <s v="0001-00004254"/>
    <x v="2"/>
    <n v="265340"/>
    <m/>
    <n v="265340"/>
  </r>
  <r>
    <x v="73"/>
    <s v="FAV-X"/>
    <d v="2025-08-01T00:00:00"/>
    <s v="0008-00000214"/>
    <x v="2"/>
    <n v="214560"/>
    <m/>
    <n v="214560"/>
  </r>
  <r>
    <x v="74"/>
    <s v="FAV-X"/>
    <d v="2025-08-01T00:00:00"/>
    <s v="0001-00004256"/>
    <x v="2"/>
    <n v="25000"/>
    <m/>
    <n v="25000"/>
  </r>
  <r>
    <x v="75"/>
    <s v="FAV-X"/>
    <d v="2025-08-01T00:00:00"/>
    <s v="0006-00001177"/>
    <x v="0"/>
    <n v="886288.7"/>
    <n v="886288.7"/>
    <n v="0"/>
  </r>
  <r>
    <x v="76"/>
    <s v="FAV-X"/>
    <d v="2025-08-01T00:00:00"/>
    <s v="0001-00004257"/>
    <x v="2"/>
    <n v="225720"/>
    <m/>
    <n v="225720"/>
  </r>
  <r>
    <x v="77"/>
    <s v="FAV-X"/>
    <d v="2025-08-01T00:00:00"/>
    <s v="0001-00004258"/>
    <x v="0"/>
    <n v="55920"/>
    <n v="55920"/>
    <n v="0"/>
  </r>
  <r>
    <x v="78"/>
    <s v="FAV-X"/>
    <d v="2025-08-01T00:00:00"/>
    <s v="0001-00004259"/>
    <x v="2"/>
    <n v="146250"/>
    <m/>
    <n v="146250"/>
  </r>
  <r>
    <x v="79"/>
    <s v="FAV-X"/>
    <d v="2025-08-01T00:00:00"/>
    <s v="0001-00004260"/>
    <x v="2"/>
    <n v="283920"/>
    <m/>
    <n v="283920"/>
  </r>
  <r>
    <x v="80"/>
    <s v="FAV-X"/>
    <d v="2025-08-01T00:00:00"/>
    <s v="0001-00004261"/>
    <x v="2"/>
    <n v="109580"/>
    <m/>
    <n v="109580"/>
  </r>
  <r>
    <x v="81"/>
    <s v="FAV-X"/>
    <d v="2025-08-01T00:00:00"/>
    <s v="0001-00004262"/>
    <x v="0"/>
    <n v="501050"/>
    <n v="1736290"/>
    <n v="0"/>
  </r>
  <r>
    <x v="82"/>
    <s v="FAV-X"/>
    <d v="2025-08-01T00:00:00"/>
    <s v="0001-00004263"/>
    <x v="3"/>
    <n v="48500"/>
    <m/>
    <n v="48500"/>
  </r>
  <r>
    <x v="83"/>
    <s v="FAV-X"/>
    <d v="2025-08-01T00:00:00"/>
    <s v="0006-00001178"/>
    <x v="2"/>
    <n v="665500"/>
    <m/>
    <n v="665500"/>
  </r>
  <r>
    <x v="84"/>
    <s v="FAV-X"/>
    <d v="2025-08-01T00:00:00"/>
    <s v="0001-00004263"/>
    <x v="0"/>
    <n v="108520"/>
    <n v="108520"/>
    <n v="0"/>
  </r>
  <r>
    <x v="85"/>
    <s v="FAV-X"/>
    <d v="2025-08-01T00:00:00"/>
    <s v="0001-00004264"/>
    <x v="3"/>
    <n v="63690"/>
    <m/>
    <n v="63690"/>
  </r>
  <r>
    <x v="86"/>
    <s v="FAV-X"/>
    <d v="2025-08-01T00:00:00"/>
    <s v="0006-00001179"/>
    <x v="3"/>
    <n v="831802.4"/>
    <m/>
    <n v="831802.4"/>
  </r>
  <r>
    <x v="87"/>
    <s v="FAV-X"/>
    <d v="2025-08-01T00:00:00"/>
    <s v="0006-00001180"/>
    <x v="3"/>
    <n v="214980.7"/>
    <m/>
    <n v="214980.7"/>
  </r>
  <r>
    <x v="88"/>
    <s v="FAV-X"/>
    <d v="2025-08-01T00:00:00"/>
    <s v="0006-00001181"/>
    <x v="3"/>
    <n v="844991.4"/>
    <m/>
    <n v="844991.4"/>
  </r>
  <r>
    <x v="89"/>
    <s v="FAV-X"/>
    <d v="2025-08-01T00:00:00"/>
    <s v="0008-00000215"/>
    <x v="1"/>
    <n v="99390"/>
    <n v="99390"/>
    <n v="0"/>
  </r>
  <r>
    <x v="90"/>
    <s v="FAV-X"/>
    <d v="2025-08-01T00:00:00"/>
    <s v="0001-00004265"/>
    <x v="3"/>
    <n v="42424.2"/>
    <m/>
    <n v="42424.2"/>
  </r>
  <r>
    <x v="91"/>
    <s v="FAV-X"/>
    <d v="2025-08-01T00:00:00"/>
    <s v="0001-00004266"/>
    <x v="0"/>
    <n v="20200"/>
    <n v="18500"/>
    <n v="1700"/>
  </r>
  <r>
    <x v="92"/>
    <s v="FAV-X"/>
    <d v="2025-08-01T00:00:00"/>
    <s v="0001-00004267"/>
    <x v="0"/>
    <n v="761770"/>
    <n v="785115"/>
    <n v="0"/>
  </r>
  <r>
    <x v="93"/>
    <s v="FAV-X"/>
    <d v="2025-08-01T00:00:00"/>
    <s v="0001-00004268"/>
    <x v="0"/>
    <n v="63376.36"/>
    <n v="63377"/>
    <n v="0"/>
  </r>
  <r>
    <x v="94"/>
    <s v="FAV-X"/>
    <d v="2025-08-01T00:00:00"/>
    <s v="0001-00004269"/>
    <x v="3"/>
    <n v="33110"/>
    <m/>
    <n v="33110"/>
  </r>
  <r>
    <x v="95"/>
    <s v="FAV-B"/>
    <d v="2025-08-01T00:00:00"/>
    <s v="0001-00000060"/>
    <x v="3"/>
    <n v="418640"/>
    <m/>
    <n v="418640"/>
  </r>
  <r>
    <x v="96"/>
    <s v="FAV-X"/>
    <d v="2025-08-01T00:00:00"/>
    <s v="0001-00004270"/>
    <x v="3"/>
    <n v="919747.87"/>
    <m/>
    <n v="919747.87"/>
  </r>
  <r>
    <x v="97"/>
    <s v="FAV-X"/>
    <d v="2025-08-01T00:00:00"/>
    <s v="0001-00004271"/>
    <x v="0"/>
    <n v="33270"/>
    <n v="33270"/>
    <n v="0"/>
  </r>
  <r>
    <x v="98"/>
    <s v="FAV-X"/>
    <d v="2025-08-02T00:00:00"/>
    <s v="0001-00004272"/>
    <x v="0"/>
    <n v="155743"/>
    <n v="155743"/>
    <n v="0"/>
  </r>
  <r>
    <x v="99"/>
    <s v="FAV-X"/>
    <d v="2025-08-01T00:00:00"/>
    <s v="0001-00004273"/>
    <x v="3"/>
    <n v="33450"/>
    <m/>
    <n v="33450"/>
  </r>
  <r>
    <x v="100"/>
    <s v="FAV-X"/>
    <d v="2025-08-01T00:00:00"/>
    <s v="0001-00004274"/>
    <x v="3"/>
    <n v="884820"/>
    <n v="589880"/>
    <n v="294940"/>
  </r>
  <r>
    <x v="101"/>
    <s v="FAV-X"/>
    <d v="2025-08-01T00:00:00"/>
    <s v="0006-00001183"/>
    <x v="1"/>
    <n v="178220.9"/>
    <m/>
    <n v="178220.9"/>
  </r>
  <r>
    <x v="102"/>
    <s v="FAV-X"/>
    <d v="2025-08-01T00:00:00"/>
    <s v="0001-00004275"/>
    <x v="2"/>
    <n v="136500"/>
    <m/>
    <n v="136500"/>
  </r>
  <r>
    <x v="103"/>
    <s v="FAV-X"/>
    <d v="2025-08-01T00:00:00"/>
    <s v="0001-00004276"/>
    <x v="0"/>
    <n v="115180"/>
    <n v="115180"/>
    <n v="0"/>
  </r>
  <r>
    <x v="104"/>
    <s v="FAV-X"/>
    <d v="2025-08-01T00:00:00"/>
    <s v="0008-00000216"/>
    <x v="2"/>
    <n v="427330"/>
    <m/>
    <n v="427330"/>
  </r>
  <r>
    <x v="105"/>
    <s v="FAV-X"/>
    <d v="2025-08-01T00:00:00"/>
    <s v="0006-00001184"/>
    <x v="3"/>
    <n v="268426.40000000002"/>
    <m/>
    <n v="268426.40000000002"/>
  </r>
  <r>
    <x v="106"/>
    <s v="FAV-X"/>
    <d v="2025-08-01T00:00:00"/>
    <s v="0001-00004277"/>
    <x v="3"/>
    <n v="51390"/>
    <m/>
    <n v="51390"/>
  </r>
  <r>
    <x v="107"/>
    <s v="FAV-X"/>
    <d v="2025-08-01T00:00:00"/>
    <s v="0001-00004278"/>
    <x v="3"/>
    <n v="51390"/>
    <m/>
    <n v="51390"/>
  </r>
  <r>
    <x v="108"/>
    <s v="FAV-X"/>
    <d v="2025-08-01T00:00:00"/>
    <s v="0001-00004279"/>
    <x v="3"/>
    <n v="78170"/>
    <m/>
    <n v="78170"/>
  </r>
  <r>
    <x v="109"/>
    <s v="FAV-X"/>
    <d v="2025-08-01T00:00:00"/>
    <s v="0001-00004280"/>
    <x v="1"/>
    <n v="97190"/>
    <m/>
    <n v="97190"/>
  </r>
  <r>
    <x v="110"/>
    <s v="FAV-X"/>
    <d v="2025-08-01T00:00:00"/>
    <s v="0001-00004281"/>
    <x v="1"/>
    <n v="21050"/>
    <m/>
    <n v="21050"/>
  </r>
  <r>
    <x v="111"/>
    <s v="FAV-X"/>
    <d v="2025-08-01T00:00:00"/>
    <s v="0006-00001185"/>
    <x v="0"/>
    <n v="218876.9"/>
    <n v="474186.9"/>
    <n v="0"/>
  </r>
  <r>
    <x v="112"/>
    <s v="FAV-X"/>
    <d v="2025-08-01T00:00:00"/>
    <s v="0006-00001186"/>
    <x v="2"/>
    <n v="82788.2"/>
    <m/>
    <n v="82788.2"/>
  </r>
  <r>
    <x v="113"/>
    <s v="FAV-X"/>
    <d v="2025-08-01T00:00:00"/>
    <s v="0006-00001187"/>
    <x v="2"/>
    <n v="643768.4"/>
    <m/>
    <n v="643768.4"/>
  </r>
  <r>
    <x v="114"/>
    <s v="FAV-X"/>
    <d v="2025-08-01T00:00:00"/>
    <s v="0006-00001187"/>
    <x v="2"/>
    <n v="1995459.4"/>
    <m/>
    <n v="1995459.4"/>
  </r>
  <r>
    <x v="115"/>
    <s v="FAV-X"/>
    <d v="2025-08-01T00:00:00"/>
    <s v="0001-00004282"/>
    <x v="2"/>
    <n v="13930"/>
    <m/>
    <n v="13930"/>
  </r>
  <r>
    <x v="116"/>
    <s v="FAV-X"/>
    <d v="2025-08-01T00:00:00"/>
    <s v="0001-00004283"/>
    <x v="0"/>
    <n v="1050560"/>
    <n v="1050560"/>
    <n v="0"/>
  </r>
  <r>
    <x v="117"/>
    <s v="FAV-X"/>
    <d v="2025-08-01T00:00:00"/>
    <s v="0006-00001188"/>
    <x v="1"/>
    <n v="836981.2"/>
    <m/>
    <n v="836981.2"/>
  </r>
  <r>
    <x v="118"/>
    <s v="FAV-X"/>
    <d v="2025-08-01T00:00:00"/>
    <s v="0006-00001189"/>
    <x v="0"/>
    <n v="81844.399999999994"/>
    <n v="81844.399999999994"/>
    <n v="0"/>
  </r>
  <r>
    <x v="119"/>
    <s v="FAV-X"/>
    <d v="2025-08-01T00:00:00"/>
    <s v="0006-00001190"/>
    <x v="1"/>
    <n v="226741.9"/>
    <m/>
    <n v="226741.9"/>
  </r>
  <r>
    <x v="120"/>
    <s v="FAV-X"/>
    <d v="2025-08-01T00:00:00"/>
    <s v="0001-00004284"/>
    <x v="3"/>
    <n v="55580"/>
    <m/>
    <n v="55580"/>
  </r>
  <r>
    <x v="121"/>
    <m/>
    <m/>
    <m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ANTICIPOS GANANCIAS SILVINA "/>
    <s v="FAC-C"/>
    <d v="2025-08-01T00:00:00"/>
    <s v="46545-00054654"/>
    <x v="0"/>
    <n v="410113.55"/>
    <n v="410113.55"/>
    <n v="0"/>
  </r>
  <r>
    <x v="1"/>
    <s v="ANTICIPOS GANANCIAS EDUARDO"/>
    <s v="FAC-C"/>
    <d v="2025-08-02T00:00:00"/>
    <s v="46545-00054655"/>
    <x v="0"/>
    <n v="81629.7"/>
    <n v="81629.7"/>
    <n v="0"/>
  </r>
  <r>
    <x v="2"/>
    <s v="BANCO CIUDAD- PRESTAMO"/>
    <s v="FAC-X"/>
    <d v="2025-08-01T00:00:00"/>
    <s v="00009-25165462"/>
    <x v="1"/>
    <n v="20366.12"/>
    <n v="0"/>
    <n v="20366.12"/>
  </r>
  <r>
    <x v="3"/>
    <s v="CABLEVISION- FIBERTEL "/>
    <s v="FAC-C"/>
    <d v="2025-08-01T00:00:00"/>
    <s v="11456-00454569"/>
    <x v="0"/>
    <n v="200000"/>
    <n v="200000"/>
    <n v="0"/>
  </r>
  <r>
    <x v="3"/>
    <s v="CABLEVISION- FIBERTEL "/>
    <s v="FAC-C"/>
    <d v="2025-08-01T00:00:00"/>
    <s v="45564-00005462"/>
    <x v="0"/>
    <n v="138687.79999999999"/>
    <n v="142769.65"/>
    <n v="0"/>
  </r>
  <r>
    <x v="4"/>
    <s v="CEVIGE"/>
    <s v="FAC-X"/>
    <d v="2025-08-01T00:00:00"/>
    <s v="00099-00456460"/>
    <x v="2"/>
    <n v="29011.02"/>
    <n v="0"/>
    <n v="29011.02"/>
  </r>
  <r>
    <x v="5"/>
    <s v="AMX ARGENTINA SOCIEDAD ANONIMA"/>
    <s v="FAC-A"/>
    <d v="2025-08-01T00:00:00"/>
    <s v="65654-00155652"/>
    <x v="0"/>
    <n v="4623.82"/>
    <n v="54645.599999999999"/>
    <n v="0"/>
  </r>
  <r>
    <x v="6"/>
    <s v="ALL ONLINE SOLUTIONS S.A.U."/>
    <s v="FAC-A"/>
    <d v="2025-08-01T00:00:00"/>
    <s v="45645-54564570"/>
    <x v="0"/>
    <n v="509289"/>
    <n v="509289"/>
    <n v="0"/>
  </r>
  <r>
    <x v="7"/>
    <s v="COMIDA CANDELARIA"/>
    <s v="FAC-C"/>
    <d v="2025-08-08T00:00:00"/>
    <s v="41654-54654664"/>
    <x v="0"/>
    <n v="20000"/>
    <n v="20000"/>
    <n v="0"/>
  </r>
  <r>
    <x v="7"/>
    <s v="COMIDA CANDELARIA"/>
    <s v="FAC-C"/>
    <d v="2025-08-15T00:00:00"/>
    <s v="41654-54654665"/>
    <x v="3"/>
    <n v="20000"/>
    <n v="0"/>
    <n v="20000"/>
  </r>
  <r>
    <x v="7"/>
    <s v="COMIDA CANDELARIA"/>
    <s v="FAC-C"/>
    <d v="2025-08-22T00:00:00"/>
    <s v="41654-54654666"/>
    <x v="1"/>
    <n v="20000"/>
    <n v="0"/>
    <n v="20000"/>
  </r>
  <r>
    <x v="7"/>
    <s v="COMIDA CANDELARIA"/>
    <s v="FAC-C"/>
    <d v="2025-08-29T00:00:00"/>
    <s v="41654-54654667"/>
    <x v="2"/>
    <n v="20000"/>
    <n v="0"/>
    <n v="20000"/>
  </r>
  <r>
    <x v="8"/>
    <s v="COTEL"/>
    <s v="FAC-X"/>
    <d v="2025-08-01T00:00:00"/>
    <s v="00009-05456471"/>
    <x v="2"/>
    <n v="123886.81"/>
    <n v="0"/>
    <n v="123886.81"/>
  </r>
  <r>
    <x v="9"/>
    <s v="EMAUS"/>
    <s v="FAC-C"/>
    <d v="2025-08-29T00:00:00"/>
    <s v="32125-03413438"/>
    <x v="2"/>
    <n v="528009.16"/>
    <n v="200000"/>
    <n v="328009.16000000003"/>
  </r>
  <r>
    <x v="10"/>
    <s v="EMPRESA DISTRIBUIDORA Y COMERCIALIZADORA NORTE SOCIEDAD ANONIMA (EDENOR S A)"/>
    <s v="FAC-A"/>
    <d v="2025-08-01T00:00:00"/>
    <s v="04654-00545462"/>
    <x v="0"/>
    <n v="635904.27"/>
    <n v="672947.76"/>
    <n v="0"/>
  </r>
  <r>
    <x v="10"/>
    <s v="EMPRESA DISTRIBUIDORA Y COMERCIALIZADORA NORTE SOCIEDAD ANONIMA (EDENOR S A)"/>
    <s v="FAC-X"/>
    <d v="2025-08-01T00:00:00"/>
    <s v="00009-05465471"/>
    <x v="2"/>
    <n v="182292.2"/>
    <n v="0"/>
    <n v="182292.2"/>
  </r>
  <r>
    <x v="11"/>
    <s v="EQUITACION CANDE"/>
    <s v="FAC-X"/>
    <d v="2025-08-01T00:00:00"/>
    <s v="74740-00000006"/>
    <x v="0"/>
    <n v="450000"/>
    <n v="450000"/>
    <n v="0"/>
  </r>
  <r>
    <x v="12"/>
    <s v="EXPENSAS TERRAVISTA"/>
    <s v="FAC-C"/>
    <d v="2025-08-01T00:00:00"/>
    <s v="01564-05456462"/>
    <x v="1"/>
    <n v="1400000"/>
    <n v="0"/>
    <n v="1400000"/>
  </r>
  <r>
    <x v="13"/>
    <s v="JARDINERO TERRA"/>
    <s v="FAC-C"/>
    <d v="2025-08-01T00:00:00"/>
    <s v="00009-45846554"/>
    <x v="1"/>
    <n v="192492"/>
    <n v="0"/>
    <n v="192492"/>
  </r>
  <r>
    <x v="14"/>
    <s v="KRUK- PAGO DOLARES"/>
    <s v="FAC-X"/>
    <d v="2025-08-01T00:00:00"/>
    <s v="00998-04654660"/>
    <x v="0"/>
    <n v="532000"/>
    <n v="532000"/>
    <n v="0"/>
  </r>
  <r>
    <x v="15"/>
    <s v="MAXIMILIANO ALBERTO MARTINEZ"/>
    <s v="FAC-X"/>
    <d v="2025-08-01T00:00:00"/>
    <s v="00009-13231237"/>
    <x v="1"/>
    <n v="774980"/>
    <n v="0"/>
    <n v="774980"/>
  </r>
  <r>
    <x v="16"/>
    <s v="ALEJANDRO LEONEL ESPINOSA GUERCI"/>
    <s v="FAC-C"/>
    <d v="2025-08-01T00:00:00"/>
    <s v="15146-02465462"/>
    <x v="2"/>
    <n v="5700"/>
    <n v="0"/>
    <n v="5700"/>
  </r>
  <r>
    <x v="17"/>
    <s v="MONOTRIBUTO MATIAS ESPINOSA"/>
    <s v="FAC-C"/>
    <d v="2025-08-01T00:00:00"/>
    <s v="56556-00044570"/>
    <x v="1"/>
    <n v="80664"/>
    <n v="0"/>
    <n v="80664"/>
  </r>
  <r>
    <x v="18"/>
    <s v="MONOTRIBUTO NOELIA"/>
    <s v="FAC-C"/>
    <d v="2025-08-01T00:00:00"/>
    <s v="03656-00015570"/>
    <x v="1"/>
    <n v="30906.01"/>
    <n v="0"/>
    <n v="30906.01"/>
  </r>
  <r>
    <x v="19"/>
    <s v="MONOTRIBUTO SILVINA PICCIONI"/>
    <s v="FAC-C"/>
    <d v="2025-08-01T00:00:00"/>
    <s v="02131-00215462"/>
    <x v="1"/>
    <n v="61986.25"/>
    <n v="0"/>
    <n v="61986.25"/>
  </r>
  <r>
    <x v="20"/>
    <s v="MOVISTAR"/>
    <s v="FAC-X"/>
    <d v="2025-08-01T00:00:00"/>
    <s v="00009-00006571"/>
    <x v="1"/>
    <n v="402000"/>
    <n v="0"/>
    <n v="402000"/>
  </r>
  <r>
    <x v="21"/>
    <s v="NAFTA MATI/VALEN"/>
    <s v="FAC-C"/>
    <d v="2025-08-01T00:00:00"/>
    <s v="01313-12312316"/>
    <x v="1"/>
    <n v="260000"/>
    <n v="0"/>
    <n v="260000"/>
  </r>
  <r>
    <x v="22"/>
    <s v="NATURGY"/>
    <s v="FAC-C"/>
    <d v="2025-08-01T00:00:00"/>
    <s v="14564-00012129"/>
    <x v="3"/>
    <n v="18206.669999999998"/>
    <n v="0"/>
    <n v="18206.669999999998"/>
  </r>
  <r>
    <x v="23"/>
    <s v="PAGINA WEB ESTUDIO"/>
    <s v="FAC-X"/>
    <d v="2025-08-01T00:00:00"/>
    <s v="00009-00021219"/>
    <x v="1"/>
    <n v="9900"/>
    <n v="0"/>
    <n v="9900"/>
  </r>
  <r>
    <x v="24"/>
    <s v="PLAN APORTES CONSEJO PCIA SIL"/>
    <s v="FAC-X"/>
    <d v="2025-08-01T00:00:00"/>
    <s v="00099-03132129"/>
    <x v="1"/>
    <n v="205450"/>
    <n v="0"/>
    <n v="205450"/>
  </r>
  <r>
    <x v="25"/>
    <s v="PLAN ARBA BARRIOS"/>
    <s v="FAC-C"/>
    <d v="2025-08-01T00:00:00"/>
    <s v="06465-03223129"/>
    <x v="0"/>
    <n v="160299.5"/>
    <n v="160299.5"/>
    <n v="0"/>
  </r>
  <r>
    <x v="26"/>
    <s v="PLAN ARBA PATENTE ARGO"/>
    <s v="FAC-C"/>
    <d v="2025-08-01T00:00:00"/>
    <s v="54456-21321327"/>
    <x v="0"/>
    <n v="18438.5"/>
    <n v="18438.5"/>
    <n v="0"/>
  </r>
  <r>
    <x v="27"/>
    <s v="PLAN ARBA PATENTE ARGO 2023"/>
    <s v="FAC-C"/>
    <d v="2025-08-01T00:00:00"/>
    <s v="05465-00212129"/>
    <x v="0"/>
    <n v="5685.1"/>
    <n v="5685.1"/>
    <n v="0"/>
  </r>
  <r>
    <x v="28"/>
    <s v="PLAN IN"/>
    <s v="FAC-C"/>
    <d v="2025-08-01T00:00:00"/>
    <s v="02121-12512319"/>
    <x v="3"/>
    <n v="183457.63"/>
    <n v="0"/>
    <n v="183457.63"/>
  </r>
  <r>
    <x v="29"/>
    <s v="PLANES AFIP ALE 537936"/>
    <s v="FAC-X"/>
    <d v="2025-08-01T00:00:00"/>
    <s v="00009-00006571"/>
    <x v="3"/>
    <n v="904.71"/>
    <n v="0"/>
    <n v="904.71"/>
  </r>
  <r>
    <x v="30"/>
    <s v="PLANES AFIP EDUARDO  Q167723"/>
    <s v="FAC-X"/>
    <d v="2025-08-01T00:00:00"/>
    <s v="00099-00008495"/>
    <x v="3"/>
    <n v="5153.63"/>
    <n v="0"/>
    <n v="5153.63"/>
  </r>
  <r>
    <x v="31"/>
    <s v="PLANES AFIP EDUARDO 157692"/>
    <s v="FAC-C"/>
    <d v="2025-08-01T00:00:00"/>
    <s v="14564-13413244"/>
    <x v="3"/>
    <n v="5436.27"/>
    <n v="0"/>
    <n v="5436.27"/>
  </r>
  <r>
    <x v="32"/>
    <s v="PLANES AFIP EDUARDO 246071"/>
    <s v="FAC-C"/>
    <d v="2025-08-01T00:00:00"/>
    <s v="05456-31431246"/>
    <x v="3"/>
    <n v="207309.03"/>
    <n v="0"/>
    <n v="207309.03"/>
  </r>
  <r>
    <x v="33"/>
    <s v="PLANES AFIP EDUARDO 314585"/>
    <s v="FAC-C"/>
    <d v="2025-08-01T00:00:00"/>
    <s v="65656-65456468"/>
    <x v="3"/>
    <n v="167317.42000000001"/>
    <n v="0"/>
    <n v="167317.42000000001"/>
  </r>
  <r>
    <x v="34"/>
    <s v="PLANES AFIP EDUARDO 424178"/>
    <s v="FAC-C"/>
    <d v="2025-08-01T00:00:00"/>
    <s v="41546-00546549"/>
    <x v="3"/>
    <n v="292494.37"/>
    <n v="0"/>
    <n v="292494.37"/>
  </r>
  <r>
    <x v="35"/>
    <s v="PLANES AFIP EDUARDO 44212"/>
    <s v="FAC-C"/>
    <d v="2025-08-01T00:00:00"/>
    <s v="45645-00035331"/>
    <x v="3"/>
    <n v="474042.64"/>
    <n v="0"/>
    <n v="474042.64"/>
  </r>
  <r>
    <x v="36"/>
    <s v="PLANES AFIP EDUARDO 534765"/>
    <s v="FAC-C"/>
    <d v="2025-08-01T00:00:00"/>
    <s v="01546-00005241"/>
    <x v="3"/>
    <n v="110035.22"/>
    <n v="0"/>
    <n v="110035.22"/>
  </r>
  <r>
    <x v="37"/>
    <s v="PLANES AFIP EDUARDO 536651"/>
    <s v="FAC-C"/>
    <d v="2025-08-01T00:00:00"/>
    <s v="00015-00005241"/>
    <x v="3"/>
    <n v="14256.45"/>
    <n v="0"/>
    <n v="14256.45"/>
  </r>
  <r>
    <x v="38"/>
    <s v="PLANES AFIP EDUARDO 547788"/>
    <s v="FAC-C"/>
    <d v="2025-08-01T00:00:00"/>
    <s v="54545-14564656"/>
    <x v="3"/>
    <n v="67775.199999999997"/>
    <n v="0"/>
    <n v="67775.199999999997"/>
  </r>
  <r>
    <x v="39"/>
    <s v="PLANES AFIP EDUARDO 553537"/>
    <s v="FAC-C"/>
    <d v="2025-08-01T00:00:00"/>
    <s v="00525-00005331"/>
    <x v="3"/>
    <n v="19981.82"/>
    <n v="0"/>
    <n v="19981.82"/>
  </r>
  <r>
    <x v="40"/>
    <s v="PLANES AFIP EDUARDO 553543"/>
    <s v="FAC-C"/>
    <d v="2025-08-01T00:00:00"/>
    <s v="25165-00532529"/>
    <x v="3"/>
    <n v="17633.419999999998"/>
    <n v="0"/>
    <n v="17633.419999999998"/>
  </r>
  <r>
    <x v="41"/>
    <s v="PLANES AFIP EDUARDO 661078"/>
    <s v="FAC-C"/>
    <d v="2025-08-01T00:00:00"/>
    <s v="00121-03454331"/>
    <x v="3"/>
    <n v="108788.4"/>
    <n v="0"/>
    <n v="108788.4"/>
  </r>
  <r>
    <x v="42"/>
    <s v="PLANES AFIP EDUARDO 721993"/>
    <s v="FAC-C"/>
    <d v="2025-08-01T00:00:00"/>
    <s v="00141-00045352"/>
    <x v="3"/>
    <n v="164357.17000000001"/>
    <n v="0"/>
    <n v="164357.17000000001"/>
  </r>
  <r>
    <x v="43"/>
    <s v="PLANES AFIP EDUARDO 84260"/>
    <s v="FAC-C"/>
    <d v="2025-08-01T00:00:00"/>
    <s v="00445-00000451"/>
    <x v="3"/>
    <n v="196349.69"/>
    <n v="0"/>
    <n v="196349.69"/>
  </r>
  <r>
    <x v="44"/>
    <s v="PLANES AFIP EDUARDO 867325"/>
    <s v="FAC-C"/>
    <d v="2025-08-01T00:00:00"/>
    <s v="25415-00456465"/>
    <x v="3"/>
    <n v="339160.26"/>
    <n v="0"/>
    <n v="339160.26"/>
  </r>
  <r>
    <x v="45"/>
    <s v="PLANES AFIP EDUARDO O016229"/>
    <s v="FAC-C"/>
    <d v="2025-08-01T00:00:00"/>
    <s v="00009-00046332"/>
    <x v="3"/>
    <n v="15452.37"/>
    <n v="0"/>
    <n v="15452.37"/>
  </r>
  <r>
    <x v="46"/>
    <s v="PLANES AFIP EDUARDO P350924"/>
    <s v="FAC-X"/>
    <d v="2025-08-01T00:00:00"/>
    <s v="00009-00054160"/>
    <x v="3"/>
    <n v="4555.7"/>
    <n v="0"/>
    <n v="4555.7"/>
  </r>
  <r>
    <x v="47"/>
    <s v="PLANES AFIP EYS NUEVA 701081"/>
    <s v="FAC-C"/>
    <d v="2025-08-15T00:00:00"/>
    <s v="65456-00546547"/>
    <x v="3"/>
    <n v="163527.16"/>
    <n v="0"/>
    <n v="163527.16"/>
  </r>
  <r>
    <x v="48"/>
    <s v="PLANES AFIP EYS NUEVA 867448"/>
    <s v="FAC-C"/>
    <d v="2025-08-01T00:00:00"/>
    <s v="15621-11254156"/>
    <x v="3"/>
    <n v="172239.64"/>
    <n v="0"/>
    <n v="172239.64"/>
  </r>
  <r>
    <x v="49"/>
    <s v="PLANES AFIP EYS NUEVA 157719"/>
    <s v="FAC-C"/>
    <d v="2025-08-01T00:00:00"/>
    <s v="64654-24143144"/>
    <x v="3"/>
    <n v="164918.39000000001"/>
    <n v="0"/>
    <n v="164918.39000000001"/>
  </r>
  <r>
    <x v="50"/>
    <s v="PLANES AFIP EYS NUEVA 157733"/>
    <s v="FAC-C"/>
    <d v="2025-08-01T00:00:00"/>
    <s v="46546-31511254"/>
    <x v="3"/>
    <n v="174908.7"/>
    <n v="0"/>
    <n v="174908.7"/>
  </r>
  <r>
    <x v="51"/>
    <s v="PLANES AFIP EYS NUEVA 314537"/>
    <s v="FAC-C"/>
    <d v="2025-08-01T00:00:00"/>
    <s v="00456-06565659"/>
    <x v="3"/>
    <n v="120144.28"/>
    <n v="0"/>
    <n v="120144.28"/>
  </r>
  <r>
    <x v="52"/>
    <s v="PLANES AFIP EYS NUEVA 424224"/>
    <s v="FAC-C"/>
    <d v="2025-08-01T00:00:00"/>
    <s v="05465-04654656"/>
    <x v="3"/>
    <n v="151300.48000000001"/>
    <n v="0"/>
    <n v="151300.48000000001"/>
  </r>
  <r>
    <x v="53"/>
    <s v="PLANES AFIP EYS NUEVA 547840"/>
    <s v="FAC-C"/>
    <d v="2025-08-01T00:00:00"/>
    <s v="51454-54654656"/>
    <x v="3"/>
    <n v="136529"/>
    <n v="0"/>
    <n v="136529"/>
  </r>
  <r>
    <x v="54"/>
    <s v="PLANES AFIP EYS NUEVA 774008"/>
    <s v="FAC-C"/>
    <d v="2025-08-01T00:00:00"/>
    <s v="04154-00054660"/>
    <x v="3"/>
    <n v="79992.33"/>
    <n v="0"/>
    <n v="79992.33"/>
  </r>
  <r>
    <x v="55"/>
    <s v="PLANES AFIP EYS NUEVA 83332"/>
    <s v="FAC-C"/>
    <d v="2025-08-01T00:00:00"/>
    <s v="54654-55465552"/>
    <x v="3"/>
    <n v="101649.44"/>
    <n v="0"/>
    <n v="101649.44"/>
  </r>
  <r>
    <x v="56"/>
    <s v="PLANES AFIP EYS NUEVA 964080"/>
    <s v="FAC-C"/>
    <d v="2025-08-01T00:00:00"/>
    <s v="46546-00015462"/>
    <x v="3"/>
    <n v="87548.14"/>
    <n v="0"/>
    <n v="87548.14"/>
  </r>
  <r>
    <x v="57"/>
    <s v="PLANES AFIP EYS NUEVA M789027"/>
    <s v="FAC-X"/>
    <d v="2025-08-01T00:00:00"/>
    <s v="00009-05456462"/>
    <x v="3"/>
    <n v="13349.76"/>
    <n v="0"/>
    <n v="13349.76"/>
  </r>
  <r>
    <x v="58"/>
    <s v="PLANES AFIP EYS NUEVA O279844"/>
    <s v="FAC-X"/>
    <d v="2025-08-01T00:00:00"/>
    <s v="00009-00154660"/>
    <x v="3"/>
    <n v="20925.669999999998"/>
    <n v="0"/>
    <n v="20925.669999999998"/>
  </r>
  <r>
    <x v="59"/>
    <s v="PLANES AFIP EYS NUEVA P737792"/>
    <s v="FAC-X"/>
    <d v="2025-08-01T00:00:00"/>
    <s v="00009-00005462"/>
    <x v="3"/>
    <n v="19372.509999999998"/>
    <n v="0"/>
    <n v="19372.509999999998"/>
  </r>
  <r>
    <x v="60"/>
    <s v="PLANES AFIP EYS NUEVA Q167763"/>
    <s v="FAC-X"/>
    <d v="2025-08-01T00:00:00"/>
    <s v="00009-00002127"/>
    <x v="3"/>
    <n v="6904.07"/>
    <n v="0"/>
    <n v="6904.07"/>
  </r>
  <r>
    <x v="61"/>
    <s v="PLANES AFIP EYS VIEJO I067634"/>
    <s v="FAC-X"/>
    <d v="2025-08-01T00:00:00"/>
    <s v="00009-05465462"/>
    <x v="3"/>
    <n v="13293.98"/>
    <n v="0"/>
    <n v="13293.98"/>
  </r>
  <r>
    <x v="62"/>
    <s v="PLANES AFIP LENITE 67639"/>
    <s v="FAC-X"/>
    <d v="2025-08-01T00:00:00"/>
    <s v="00009-00015471"/>
    <x v="3"/>
    <n v="5693.04"/>
    <n v="0"/>
    <n v="5693.04"/>
  </r>
  <r>
    <x v="63"/>
    <s v="PLANES AFIP SIL N980100"/>
    <s v="FAC-X"/>
    <d v="2025-08-01T00:00:00"/>
    <s v="00009-05465471"/>
    <x v="3"/>
    <n v="5632.32"/>
    <n v="0"/>
    <n v="5632.32"/>
  </r>
  <r>
    <x v="64"/>
    <s v="PLANES AFIP SIL P717934"/>
    <s v="FAC-X"/>
    <d v="2025-08-01T00:00:00"/>
    <s v="00009-05465471"/>
    <x v="3"/>
    <n v="19045.5"/>
    <n v="0"/>
    <n v="19045.5"/>
  </r>
  <r>
    <x v="65"/>
    <s v="PLANES AFIP SILVINA 117452"/>
    <s v="FAC-X"/>
    <d v="2025-08-01T00:00:00"/>
    <s v="54564-54564570"/>
    <x v="3"/>
    <n v="87783.94"/>
    <n v="0"/>
    <n v="87783.94"/>
  </r>
  <r>
    <x v="66"/>
    <s v="PLANES AFIP SILVINA 246086"/>
    <s v="FAC-C"/>
    <d v="2025-08-01T00:00:00"/>
    <s v="46545-24312416"/>
    <x v="3"/>
    <n v="110058.57"/>
    <n v="0"/>
    <n v="110058.57"/>
  </r>
  <r>
    <x v="67"/>
    <s v="PLANES AFIP SILVINA 343271"/>
    <s v="FAC-C"/>
    <d v="2025-08-01T00:00:00"/>
    <s v="14165-05465469"/>
    <x v="3"/>
    <n v="128126.33"/>
    <n v="0"/>
    <n v="128126.33"/>
  </r>
  <r>
    <x v="68"/>
    <s v="PLANES AFIP SILVINA 36588"/>
    <s v="FAC-C"/>
    <d v="2025-08-01T00:00:00"/>
    <s v="15415-00000460"/>
    <x v="3"/>
    <n v="147490.04"/>
    <n v="0"/>
    <n v="147490.04"/>
  </r>
  <r>
    <x v="69"/>
    <s v="PLANES AFIP SILVINA 418803"/>
    <s v="FAC-C"/>
    <d v="2025-08-01T00:00:00"/>
    <s v="00154-00314160"/>
    <x v="3"/>
    <n v="87084.31"/>
    <n v="0"/>
    <n v="87084.31"/>
  </r>
  <r>
    <x v="70"/>
    <s v="PLANES AFIP SILVINA 448668"/>
    <s v="FAC-C"/>
    <d v="2025-08-01T00:00:00"/>
    <s v="05454-65465468"/>
    <x v="3"/>
    <n v="126550.46"/>
    <n v="0"/>
    <n v="126550.46"/>
  </r>
  <r>
    <x v="71"/>
    <s v="PLANES AFIP SILVINA 5365 "/>
    <s v="FAC-C"/>
    <d v="2025-08-01T00:00:00"/>
    <s v="00009-54654168"/>
    <x v="3"/>
    <n v="79248.53"/>
    <n v="0"/>
    <n v="79248.53"/>
  </r>
  <r>
    <x v="72"/>
    <s v="PLANES AFIP SILVINA 593224"/>
    <s v="FAC-C"/>
    <d v="2025-08-01T00:00:00"/>
    <s v="54654-00546548"/>
    <x v="3"/>
    <n v="101898.47"/>
    <n v="0"/>
    <n v="101898.47"/>
  </r>
  <r>
    <x v="73"/>
    <s v="PLANES AFIP SILVINA 905384"/>
    <s v="FAC-C"/>
    <d v="2025-08-01T00:00:00"/>
    <s v="14565-02123160"/>
    <x v="3"/>
    <n v="56592.6"/>
    <n v="0"/>
    <n v="56592.6"/>
  </r>
  <r>
    <x v="74"/>
    <s v="PORCENTAJES"/>
    <s v="FAC-C"/>
    <d v="2025-08-01T00:00:00"/>
    <s v="00046-00099528"/>
    <x v="2"/>
    <n v="10318682.461999999"/>
    <n v="0"/>
    <n v="10318682.461999999"/>
  </r>
  <r>
    <x v="75"/>
    <s v="PORCENTAJES PENDIENTES MES PASADO"/>
    <s v="FAC-C"/>
    <d v="2025-08-02T00:00:00"/>
    <s v="00046-00099529"/>
    <x v="0"/>
    <n v="172415.9"/>
    <n v="172415.9"/>
    <n v="0"/>
  </r>
  <r>
    <x v="76"/>
    <s v="PRESTAMO 100 U$S MARCELO"/>
    <s v="FAC-C"/>
    <d v="2025-08-01T00:00:00"/>
    <s v="01464-11456471"/>
    <x v="0"/>
    <n v="66500"/>
    <n v="66500"/>
    <n v="0"/>
  </r>
  <r>
    <x v="77"/>
    <s v="PROSEGUR ACTIVA ARGENTINA SA"/>
    <s v="FAC-A"/>
    <d v="2025-08-29T00:00:00"/>
    <s v="14545-13413417"/>
    <x v="2"/>
    <n v="364457.09"/>
    <n v="88000"/>
    <n v="276457.09000000003"/>
  </r>
  <r>
    <x v="78"/>
    <s v="REDES EDUARDO - MARIELA"/>
    <s v="FAC-X"/>
    <d v="2025-08-01T00:00:00"/>
    <s v="07575-00012129"/>
    <x v="1"/>
    <n v="20000"/>
    <n v="0"/>
    <n v="20000"/>
  </r>
  <r>
    <x v="79"/>
    <s v="RETIRO PARTICULAR  PARA FINDE"/>
    <s v="FAC-C"/>
    <d v="2025-08-08T00:00:00"/>
    <s v="65465-54654656"/>
    <x v="0"/>
    <n v="70000"/>
    <n v="70000"/>
    <n v="0"/>
  </r>
  <r>
    <x v="79"/>
    <s v="RETIRO PARTICULAR  PARA FINDE"/>
    <s v="FAC-C"/>
    <d v="2025-08-15T00:00:00"/>
    <s v="65465-54654657"/>
    <x v="3"/>
    <n v="70000"/>
    <n v="0"/>
    <n v="70000"/>
  </r>
  <r>
    <x v="79"/>
    <s v="RETIRO PARTICULAR  PARA FINDE"/>
    <s v="FAC-C"/>
    <d v="2025-08-22T00:00:00"/>
    <s v="65465-54654658"/>
    <x v="1"/>
    <n v="70000"/>
    <n v="0"/>
    <n v="70000"/>
  </r>
  <r>
    <x v="79"/>
    <s v="RETIRO PARTICULAR  PARA FINDE"/>
    <s v="FAC-C"/>
    <d v="2025-08-29T00:00:00"/>
    <s v="65465-54654659"/>
    <x v="2"/>
    <n v="70000"/>
    <n v="0"/>
    <n v="70000"/>
  </r>
  <r>
    <x v="80"/>
    <s v="SEGURO ARGO Y SUZUKI"/>
    <s v="FAC-C"/>
    <d v="2025-08-01T00:00:00"/>
    <s v="00009-00054701"/>
    <x v="2"/>
    <n v="288069"/>
    <n v="0"/>
    <n v="288069"/>
  </r>
  <r>
    <x v="81"/>
    <s v="SIMECO"/>
    <s v="FAC-X"/>
    <d v="2025-08-01T00:00:00"/>
    <s v="05646-00454570"/>
    <x v="0"/>
    <n v="1200000"/>
    <n v="1519500"/>
    <n v="0"/>
  </r>
  <r>
    <x v="82"/>
    <s v="SINDICATO EYS PLAN DE PAGO 2023-2024"/>
    <s v="FAC-C"/>
    <d v="2025-08-01T00:00:00"/>
    <s v="05164-04554570"/>
    <x v="3"/>
    <n v="217774"/>
    <n v="0"/>
    <n v="217774"/>
  </r>
  <r>
    <x v="83"/>
    <s v="SUELDO MATIAS"/>
    <s v="FAC-C"/>
    <d v="2025-08-01T00:00:00"/>
    <s v="14546-21132128"/>
    <x v="0"/>
    <n v="686711"/>
    <n v="686711"/>
    <n v="0"/>
  </r>
  <r>
    <x v="84"/>
    <s v="SUELDOS "/>
    <s v="FAC-C"/>
    <d v="2025-08-01T00:00:00"/>
    <s v="00454-05648474"/>
    <x v="0"/>
    <n v="12051620"/>
    <n v="12051620"/>
    <n v="0"/>
  </r>
  <r>
    <x v="85"/>
    <s v="SUELDOS HORAS EXTRAS"/>
    <s v="FAC-C"/>
    <d v="2025-08-01T00:00:00"/>
    <s v="04654-00031238"/>
    <x v="3"/>
    <n v="987837"/>
    <n v="800000"/>
    <n v="187837"/>
  </r>
  <r>
    <x v="86"/>
    <s v="TELECOM ARGENTINA SOCIEDAD ANONIMA"/>
    <s v="FAC-C"/>
    <d v="2025-08-01T00:00:00"/>
    <s v="00045-01454570"/>
    <x v="0"/>
    <n v="11382.01"/>
    <n v="0"/>
    <n v="11382.01"/>
  </r>
  <r>
    <x v="87"/>
    <s v="TOYOTA PLAN ARGENTINA S.A.DE AHORRO PARA FINES DETERMINADOS"/>
    <s v="FAC-A"/>
    <d v="2025-08-01T00:00:00"/>
    <s v="01454-12515127"/>
    <x v="2"/>
    <n v="600000"/>
    <n v="0"/>
    <n v="600000"/>
  </r>
  <r>
    <x v="88"/>
    <s v="UADE"/>
    <s v="FAC-C"/>
    <d v="2025-08-01T00:00:00"/>
    <s v="00022-11556462"/>
    <x v="0"/>
    <n v="822607"/>
    <n v="822607"/>
    <n v="0"/>
  </r>
  <r>
    <x v="89"/>
    <s v="YARIS"/>
    <s v="FAC-C"/>
    <d v="2025-08-01T00:00:00"/>
    <s v="00001-00000004"/>
    <x v="0"/>
    <n v="412493.23"/>
    <n v="413000"/>
    <n v="-506.77000000001863"/>
  </r>
  <r>
    <x v="90"/>
    <s v="IVA EDUARDO"/>
    <s v="FAC-C"/>
    <d v="2025-08-22T00:00:00"/>
    <s v="06454-00454655"/>
    <x v="1"/>
    <n v="3053062.3"/>
    <n v="0"/>
    <n v="3053062.3"/>
  </r>
  <r>
    <x v="91"/>
    <s v="IVA SILVINA "/>
    <s v="FAC-A"/>
    <d v="2025-08-22T00:00:00"/>
    <s v="54546-98998748"/>
    <x v="1"/>
    <n v="1368118.61"/>
    <n v="0"/>
    <n v="1368118.61"/>
  </r>
  <r>
    <x v="92"/>
    <s v="OBRA SOCIAL ESTUDIO"/>
    <s v="FAC-X"/>
    <d v="2025-08-29T00:00:00"/>
    <s v="48789-00456456"/>
    <x v="2"/>
    <n v="1541497.4"/>
    <n v="0"/>
    <n v="1541497.4"/>
  </r>
  <r>
    <x v="93"/>
    <s v="APORTES Y CONTRIBUCIONES SUSS (EDUARDO)"/>
    <s v="FAC-C"/>
    <d v="2025-08-29T00:00:00"/>
    <s v="45646-45654565"/>
    <x v="3"/>
    <n v="1236215.93"/>
    <n v="0"/>
    <n v="1236215.93"/>
  </r>
  <r>
    <x v="94"/>
    <s v="APORTES Y CONTRIBUCIONES SUSS (EYS)"/>
    <s v="FAC-C"/>
    <d v="2025-08-29T00:00:00"/>
    <s v="12132-54654655"/>
    <x v="3"/>
    <n v="3807362.6"/>
    <n v="0"/>
    <n v="3807362.6"/>
  </r>
  <r>
    <x v="95"/>
    <m/>
    <m/>
    <m/>
    <m/>
    <x v="4"/>
    <m/>
    <m/>
    <m/>
  </r>
  <r>
    <x v="95"/>
    <m/>
    <m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00" firstHeaderRow="1" firstDataRow="2" firstDataCol="1"/>
  <pivotFields count="9">
    <pivotField axis="axisRow" showAll="0">
      <items count="131">
        <item x="2"/>
        <item x="4"/>
        <item x="5"/>
        <item x="8"/>
        <item x="12"/>
        <item x="14"/>
        <item x="15"/>
        <item x="17"/>
        <item x="19"/>
        <item x="20"/>
        <item x="92"/>
        <item x="23"/>
        <item x="80"/>
        <item x="84"/>
        <item x="28"/>
        <item x="18"/>
        <item x="90"/>
        <item x="91"/>
        <item x="26"/>
        <item x="25"/>
        <item x="83"/>
        <item x="81"/>
        <item x="6"/>
        <item x="22"/>
        <item x="27"/>
        <item x="36"/>
        <item x="37"/>
        <item x="76"/>
        <item x="29"/>
        <item x="30"/>
        <item m="1" x="96"/>
        <item x="39"/>
        <item x="40"/>
        <item m="1" x="120"/>
        <item x="45"/>
        <item x="46"/>
        <item m="1" x="106"/>
        <item x="57"/>
        <item m="1" x="111"/>
        <item x="58"/>
        <item x="59"/>
        <item x="60"/>
        <item x="61"/>
        <item x="62"/>
        <item x="63"/>
        <item x="64"/>
        <item m="1" x="110"/>
        <item x="41"/>
        <item x="85"/>
        <item m="1" x="113"/>
        <item x="69"/>
        <item x="42"/>
        <item x="16"/>
        <item m="1" x="122"/>
        <item m="1" x="98"/>
        <item x="3"/>
        <item x="10"/>
        <item x="24"/>
        <item m="1" x="121"/>
        <item m="1" x="125"/>
        <item x="73"/>
        <item x="74"/>
        <item x="35"/>
        <item x="54"/>
        <item x="56"/>
        <item x="68"/>
        <item x="78"/>
        <item x="43"/>
        <item x="55"/>
        <item x="65"/>
        <item x="82"/>
        <item x="87"/>
        <item m="1" x="128"/>
        <item x="77"/>
        <item x="11"/>
        <item x="13"/>
        <item x="86"/>
        <item x="88"/>
        <item x="21"/>
        <item x="67"/>
        <item m="1" x="104"/>
        <item m="1" x="127"/>
        <item x="33"/>
        <item x="51"/>
        <item m="1" x="114"/>
        <item m="1" x="109"/>
        <item x="49"/>
        <item x="50"/>
        <item x="66"/>
        <item x="9"/>
        <item m="1" x="97"/>
        <item m="1" x="123"/>
        <item m="1" x="108"/>
        <item m="1" x="112"/>
        <item x="7"/>
        <item x="31"/>
        <item x="32"/>
        <item x="34"/>
        <item x="52"/>
        <item x="70"/>
        <item x="79"/>
        <item m="1" x="117"/>
        <item x="95"/>
        <item m="1" x="119"/>
        <item m="1" x="103"/>
        <item m="1" x="124"/>
        <item m="1" x="100"/>
        <item m="1" x="107"/>
        <item m="1" x="99"/>
        <item m="1" x="105"/>
        <item x="38"/>
        <item x="53"/>
        <item x="71"/>
        <item x="72"/>
        <item x="89"/>
        <item x="75"/>
        <item m="1" x="115"/>
        <item m="1" x="116"/>
        <item m="1" x="101"/>
        <item m="1" x="129"/>
        <item x="47"/>
        <item m="1" x="118"/>
        <item m="1" x="102"/>
        <item m="1" x="126"/>
        <item x="0"/>
        <item x="44"/>
        <item x="48"/>
        <item x="93"/>
        <item x="94"/>
        <item x="1"/>
        <item t="default"/>
      </items>
    </pivotField>
    <pivotField showAll="0" defaultSubtotal="0"/>
    <pivotField showAll="0"/>
    <pivotField numFmtId="165" showAll="0"/>
    <pivotField showAll="0"/>
    <pivotField axis="axisCol" numFmtId="165" showAll="0">
      <items count="31">
        <item m="1" x="27"/>
        <item m="1" x="24"/>
        <item m="1" x="21"/>
        <item m="1" x="7"/>
        <item m="1" x="18"/>
        <item m="1" x="15"/>
        <item m="1" x="26"/>
        <item m="1" x="28"/>
        <item m="1" x="25"/>
        <item m="1" x="6"/>
        <item m="1" x="22"/>
        <item m="1" x="20"/>
        <item m="1" x="13"/>
        <item m="1" x="5"/>
        <item m="1" x="23"/>
        <item m="1" x="11"/>
        <item m="1" x="9"/>
        <item m="1" x="8"/>
        <item h="1" x="4"/>
        <item m="1" x="19"/>
        <item m="1" x="16"/>
        <item m="1" x="14"/>
        <item m="1" x="12"/>
        <item m="1" x="10"/>
        <item m="1" x="29"/>
        <item x="0"/>
        <item x="3"/>
        <item x="1"/>
        <item x="2"/>
        <item h="1" m="1" x="17"/>
        <item t="default"/>
      </items>
    </pivotField>
    <pivotField numFmtId="4" showAll="0"/>
    <pivotField dataField="1" numFmtId="4" showAll="0"/>
    <pivotField numFmtId="4"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4"/>
    </i>
    <i>
      <x v="35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50"/>
    </i>
    <i>
      <x v="51"/>
    </i>
    <i>
      <x v="52"/>
    </i>
    <i>
      <x v="55"/>
    </i>
    <i>
      <x v="56"/>
    </i>
    <i>
      <x v="57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2"/>
    </i>
    <i>
      <x v="83"/>
    </i>
    <i>
      <x v="86"/>
    </i>
    <i>
      <x v="87"/>
    </i>
    <i>
      <x v="88"/>
    </i>
    <i>
      <x v="89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10"/>
    </i>
    <i>
      <x v="111"/>
    </i>
    <i>
      <x v="112"/>
    </i>
    <i>
      <x v="113"/>
    </i>
    <i>
      <x v="114"/>
    </i>
    <i>
      <x v="115"/>
    </i>
    <i>
      <x v="120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5"/>
  </colFields>
  <colItems count="5">
    <i>
      <x v="25"/>
    </i>
    <i>
      <x v="26"/>
    </i>
    <i>
      <x v="27"/>
    </i>
    <i>
      <x v="28"/>
    </i>
    <i t="grand">
      <x/>
    </i>
  </colItems>
  <dataFields count="1">
    <dataField name="Suma de Pagado" fld="7" baseField="0" baseItem="0" numFmtId="164"/>
  </dataFields>
  <formats count="39">
    <format dxfId="601">
      <pivotArea outline="0" collapsedLevelsAreSubtotals="1" fieldPosition="0"/>
    </format>
    <format dxfId="600">
      <pivotArea collapsedLevelsAreSubtotals="1" fieldPosition="0">
        <references count="1">
          <reference field="0" count="0"/>
        </references>
      </pivotArea>
    </format>
    <format dxfId="599">
      <pivotArea dataOnly="0" labelOnly="1" fieldPosition="0">
        <references count="1"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98">
      <pivotArea dataOnly="0" labelOnly="1" fieldPosition="0">
        <references count="1">
          <reference field="0" count="2">
            <x v="13"/>
            <x v="14"/>
          </reference>
        </references>
      </pivotArea>
    </format>
    <format dxfId="597">
      <pivotArea collapsedLevelsAreSubtotals="1" fieldPosition="0">
        <references count="1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596">
      <pivotArea dataOnly="0" labelOnly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595">
      <pivotArea collapsedLevelsAreSubtotals="1" fieldPosition="0">
        <references count="2">
          <reference field="0" count="1">
            <x v="20"/>
          </reference>
          <reference field="5" count="0" selected="0"/>
        </references>
      </pivotArea>
    </format>
    <format dxfId="594">
      <pivotArea dataOnly="0" labelOnly="1" fieldPosition="0">
        <references count="1">
          <reference field="0" count="17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593">
      <pivotArea dataOnly="0" labelOnly="1" fieldPosition="0">
        <references count="1">
          <reference field="0" count="5">
            <x v="16"/>
            <x v="17"/>
            <x v="18"/>
            <x v="19"/>
            <x v="20"/>
          </reference>
        </references>
      </pivotArea>
    </format>
    <format dxfId="592">
      <pivotArea dataOnly="0" labelOnly="1" fieldPosition="0">
        <references count="1">
          <reference field="0" count="1">
            <x v="21"/>
          </reference>
        </references>
      </pivotArea>
    </format>
    <format dxfId="591">
      <pivotArea dataOnly="0" labelOnly="1" fieldPosition="0">
        <references count="1">
          <reference field="0" count="1">
            <x v="22"/>
          </reference>
        </references>
      </pivotArea>
    </format>
    <format dxfId="590">
      <pivotArea dataOnly="0" labelOnly="1" fieldPosition="0">
        <references count="1">
          <reference field="0" count="1">
            <x v="23"/>
          </reference>
        </references>
      </pivotArea>
    </format>
    <format dxfId="589">
      <pivotArea dataOnly="0" labelOnly="1" fieldPosition="0">
        <references count="1">
          <reference field="0" count="4">
            <x v="24"/>
            <x v="25"/>
            <x v="26"/>
            <x v="27"/>
          </reference>
        </references>
      </pivotArea>
    </format>
    <format dxfId="588">
      <pivotArea dataOnly="0" labelOnly="1" fieldPosition="0">
        <references count="1">
          <reference field="0" count="4">
            <x v="24"/>
            <x v="25"/>
            <x v="26"/>
            <x v="27"/>
          </reference>
        </references>
      </pivotArea>
    </format>
    <format dxfId="587">
      <pivotArea collapsedLevelsAreSubtotals="1" fieldPosition="0">
        <references count="2">
          <reference field="0" count="19"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  <reference field="5" count="0" selected="0"/>
        </references>
      </pivotArea>
    </format>
    <format dxfId="586">
      <pivotArea dataOnly="0" labelOnly="1" fieldPosition="0">
        <references count="1">
          <reference field="0" count="19"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585">
      <pivotArea dataOnly="0" labelOnly="1" fieldPosition="0">
        <references count="1">
          <reference field="0" count="4">
            <x v="47"/>
            <x v="48"/>
            <x v="49"/>
            <x v="50"/>
          </reference>
        </references>
      </pivotArea>
    </format>
    <format dxfId="584">
      <pivotArea dataOnly="0" labelOnly="1" fieldPosition="0">
        <references count="1">
          <reference field="0" count="1">
            <x v="51"/>
          </reference>
        </references>
      </pivotArea>
    </format>
    <format dxfId="583">
      <pivotArea dataOnly="0" labelOnly="1" fieldPosition="0">
        <references count="1">
          <reference field="0" count="1">
            <x v="51"/>
          </reference>
        </references>
      </pivotArea>
    </format>
    <format dxfId="582">
      <pivotArea dataOnly="0" labelOnly="1" fieldPosition="0">
        <references count="1">
          <reference field="0" count="3">
            <x v="52"/>
            <x v="53"/>
            <x v="54"/>
          </reference>
        </references>
      </pivotArea>
    </format>
    <format dxfId="581">
      <pivotArea dataOnly="0" labelOnly="1" fieldPosition="0">
        <references count="1">
          <reference field="0" count="6">
            <x v="55"/>
            <x v="56"/>
            <x v="57"/>
            <x v="58"/>
            <x v="59"/>
            <x v="60"/>
          </reference>
        </references>
      </pivotArea>
    </format>
    <format dxfId="580">
      <pivotArea dataOnly="0" labelOnly="1" fieldPosition="0">
        <references count="1">
          <reference field="0" count="1">
            <x v="61"/>
          </reference>
        </references>
      </pivotArea>
    </format>
    <format dxfId="579">
      <pivotArea dataOnly="0" labelOnly="1" fieldPosition="0">
        <references count="1">
          <reference field="0" count="5">
            <x v="62"/>
            <x v="63"/>
            <x v="64"/>
            <x v="65"/>
            <x v="66"/>
          </reference>
        </references>
      </pivotArea>
    </format>
    <format dxfId="578">
      <pivotArea dataOnly="0" labelOnly="1" fieldPosition="0">
        <references count="1">
          <reference field="0" count="5">
            <x v="67"/>
            <x v="68"/>
            <x v="69"/>
            <x v="70"/>
            <x v="71"/>
          </reference>
        </references>
      </pivotArea>
    </format>
    <format dxfId="577">
      <pivotArea dataOnly="0" labelOnly="1" fieldPosition="0">
        <references count="1">
          <reference field="0" count="1">
            <x v="73"/>
          </reference>
        </references>
      </pivotArea>
    </format>
    <format dxfId="576">
      <pivotArea dataOnly="0" labelOnly="1" fieldPosition="0">
        <references count="1">
          <reference field="0" count="7">
            <x v="74"/>
            <x v="75"/>
            <x v="76"/>
            <x v="77"/>
            <x v="78"/>
            <x v="79"/>
            <x v="80"/>
          </reference>
        </references>
      </pivotArea>
    </format>
    <format dxfId="575">
      <pivotArea dataOnly="0" labelOnly="1" fieldPosition="0">
        <references count="1">
          <reference field="0" count="1">
            <x v="72"/>
          </reference>
        </references>
      </pivotArea>
    </format>
    <format dxfId="574">
      <pivotArea dataOnly="0" labelOnly="1" fieldPosition="0">
        <references count="1">
          <reference field="0" count="8"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573">
      <pivotArea collapsedLevelsAreSubtotals="1" fieldPosition="0">
        <references count="2">
          <reference field="0" count="4">
            <x v="89"/>
            <x v="90"/>
            <x v="91"/>
            <x v="92"/>
          </reference>
          <reference field="5" count="1" selected="0">
            <x v="0"/>
          </reference>
        </references>
      </pivotArea>
    </format>
    <format dxfId="572">
      <pivotArea dataOnly="0" labelOnly="1" fieldPosition="0">
        <references count="1">
          <reference field="0" count="4">
            <x v="89"/>
            <x v="90"/>
            <x v="91"/>
            <x v="92"/>
          </reference>
        </references>
      </pivotArea>
    </format>
    <format dxfId="571">
      <pivotArea dataOnly="0" labelOnly="1" fieldPosition="0">
        <references count="1">
          <reference field="0" count="7">
            <x v="94"/>
            <x v="95"/>
            <x v="96"/>
            <x v="97"/>
            <x v="98"/>
            <x v="99"/>
            <x v="100"/>
          </reference>
        </references>
      </pivotArea>
    </format>
    <format dxfId="570">
      <pivotArea dataOnly="0" labelOnly="1" fieldPosition="0">
        <references count="1">
          <reference field="0" count="1">
            <x v="101"/>
          </reference>
        </references>
      </pivotArea>
    </format>
    <format dxfId="569">
      <pivotArea dataOnly="0" labelOnly="1" fieldPosition="0">
        <references count="1">
          <reference field="0" count="7">
            <x v="103"/>
            <x v="104"/>
            <x v="105"/>
            <x v="106"/>
            <x v="107"/>
            <x v="108"/>
            <x v="109"/>
          </reference>
        </references>
      </pivotArea>
    </format>
    <format dxfId="568">
      <pivotArea collapsedLevelsAreSubtotals="1" fieldPosition="0">
        <references count="2">
          <reference field="0" count="6">
            <x v="102"/>
            <x v="110"/>
            <x v="111"/>
            <x v="112"/>
            <x v="113"/>
            <x v="114"/>
          </reference>
          <reference field="5" count="1" selected="0">
            <x v="12"/>
          </reference>
        </references>
      </pivotArea>
    </format>
    <format dxfId="567">
      <pivotArea dataOnly="0" labelOnly="1" fieldPosition="0">
        <references count="1">
          <reference field="0" count="6">
            <x v="102"/>
            <x v="110"/>
            <x v="111"/>
            <x v="112"/>
            <x v="113"/>
            <x v="114"/>
          </reference>
        </references>
      </pivotArea>
    </format>
    <format dxfId="566">
      <pivotArea dataOnly="0" labelOnly="1" fieldPosition="0">
        <references count="1">
          <reference field="0" count="1">
            <x v="115"/>
          </reference>
        </references>
      </pivotArea>
    </format>
    <format dxfId="565">
      <pivotArea dataOnly="0" labelOnly="1" fieldPosition="0">
        <references count="1">
          <reference field="0" count="3">
            <x v="117"/>
            <x v="118"/>
            <x v="119"/>
          </reference>
        </references>
      </pivotArea>
    </format>
    <format dxfId="564">
      <pivotArea dataOnly="0" labelOnly="1" fieldPosition="0">
        <references count="1">
          <reference field="0" count="3">
            <x v="121"/>
            <x v="122"/>
            <x v="123"/>
          </reference>
        </references>
      </pivotArea>
    </format>
    <format dxfId="563">
      <pivotArea dataOnly="0" labelOnly="1" fieldPosition="0">
        <references count="1">
          <reference field="0" count="5">
            <x v="124"/>
            <x v="125"/>
            <x v="126"/>
            <x v="127"/>
            <x v="1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26" firstHeaderRow="1" firstDataRow="2" firstDataCol="1"/>
  <pivotFields count="8">
    <pivotField axis="axisRow" showAll="0" sortType="ascending">
      <items count="142">
        <item m="1" x="135"/>
        <item x="0"/>
        <item x="1"/>
        <item x="2"/>
        <item x="3"/>
        <item x="4"/>
        <item x="5"/>
        <item m="1" x="127"/>
        <item x="6"/>
        <item m="1" x="124"/>
        <item x="7"/>
        <item x="8"/>
        <item x="9"/>
        <item x="10"/>
        <item x="11"/>
        <item x="12"/>
        <item m="1" x="138"/>
        <item x="13"/>
        <item x="14"/>
        <item x="15"/>
        <item x="16"/>
        <item x="17"/>
        <item x="18"/>
        <item x="19"/>
        <item x="20"/>
        <item x="21"/>
        <item x="22"/>
        <item x="30"/>
        <item x="23"/>
        <item x="24"/>
        <item x="25"/>
        <item x="26"/>
        <item x="27"/>
        <item m="1" x="131"/>
        <item x="28"/>
        <item m="1" x="132"/>
        <item x="29"/>
        <item m="1" x="122"/>
        <item m="1" x="133"/>
        <item m="1" x="136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8"/>
        <item x="43"/>
        <item x="44"/>
        <item x="45"/>
        <item x="46"/>
        <item x="47"/>
        <item x="48"/>
        <item m="1" x="134"/>
        <item x="49"/>
        <item m="1" x="123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139"/>
        <item m="1" x="140"/>
        <item x="61"/>
        <item x="62"/>
        <item x="63"/>
        <item m="1" x="130"/>
        <item m="1" x="129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m="1" x="137"/>
        <item x="93"/>
        <item x="94"/>
        <item x="95"/>
        <item x="96"/>
        <item x="97"/>
        <item x="98"/>
        <item m="1" x="12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26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numFmtId="165" showAll="0"/>
    <pivotField showAll="0"/>
    <pivotField axis="axisCol" showAll="0">
      <items count="24">
        <item m="1" x="21"/>
        <item m="1" x="20"/>
        <item m="1" x="19"/>
        <item m="1" x="18"/>
        <item m="1" x="17"/>
        <item m="1" x="12"/>
        <item m="1" x="8"/>
        <item m="1" x="5"/>
        <item m="1" x="7"/>
        <item m="1" x="10"/>
        <item m="1" x="6"/>
        <item m="1" x="16"/>
        <item h="1" x="4"/>
        <item m="1" x="15"/>
        <item m="1" x="14"/>
        <item m="1" x="13"/>
        <item m="1" x="11"/>
        <item m="1" x="9"/>
        <item m="1" x="22"/>
        <item x="0"/>
        <item x="1"/>
        <item x="2"/>
        <item x="3"/>
        <item t="default"/>
      </items>
    </pivotField>
    <pivotField numFmtId="4" showAll="0"/>
    <pivotField dataField="1" numFmtId="4" showAll="0"/>
    <pivotField numFmtId="4" showAll="0"/>
  </pivotFields>
  <rowFields count="1">
    <field x="0"/>
  </rowFields>
  <rowItems count="122"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6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5"/>
    </i>
    <i>
      <x v="76"/>
    </i>
    <i>
      <x v="77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4"/>
  </colFields>
  <colItems count="5">
    <i>
      <x v="19"/>
    </i>
    <i>
      <x v="20"/>
    </i>
    <i>
      <x v="21"/>
    </i>
    <i>
      <x v="22"/>
    </i>
    <i t="grand">
      <x/>
    </i>
  </colItems>
  <dataFields count="1">
    <dataField name="Suma de Cobrado" fld="6" baseField="0" baseItem="0" numFmtId="164"/>
  </dataFields>
  <formats count="37">
    <format dxfId="562">
      <pivotArea collapsedLevelsAreSubtotals="1" fieldPosition="0">
        <references count="1">
          <reference field="0" count="0"/>
        </references>
      </pivotArea>
    </format>
    <format dxfId="561">
      <pivotArea dataOnly="0" labelOnly="1" fieldPosition="0">
        <references count="1">
          <reference field="0" count="30">
            <x v="1"/>
            <x v="3"/>
            <x v="4"/>
            <x v="6"/>
            <x v="11"/>
            <x v="12"/>
            <x v="18"/>
            <x v="19"/>
            <x v="20"/>
            <x v="22"/>
            <x v="23"/>
            <x v="24"/>
            <x v="26"/>
            <x v="28"/>
            <x v="29"/>
            <x v="30"/>
            <x v="37"/>
            <x v="38"/>
            <x v="39"/>
            <x v="41"/>
            <x v="44"/>
            <x v="45"/>
            <x v="48"/>
            <x v="49"/>
            <x v="50"/>
            <x v="51"/>
            <x v="53"/>
            <x v="56"/>
            <x v="57"/>
            <x v="58"/>
          </reference>
        </references>
      </pivotArea>
    </format>
    <format dxfId="560">
      <pivotArea dataOnly="0" labelOnly="1" fieldPosition="0">
        <references count="1">
          <reference field="0" count="39">
            <x v="64"/>
            <x v="65"/>
            <x v="68"/>
            <x v="69"/>
            <x v="70"/>
            <x v="71"/>
            <x v="76"/>
            <x v="77"/>
            <x v="78"/>
            <x v="82"/>
            <x v="83"/>
            <x v="84"/>
            <x v="85"/>
            <x v="87"/>
            <x v="88"/>
            <x v="89"/>
            <x v="91"/>
            <x v="92"/>
            <x v="93"/>
            <x v="94"/>
            <x v="96"/>
            <x v="97"/>
            <x v="100"/>
            <x v="101"/>
            <x v="102"/>
            <x v="103"/>
            <x v="105"/>
            <x v="106"/>
            <x v="107"/>
            <x v="108"/>
            <x v="110"/>
            <x v="111"/>
            <x v="112"/>
            <x v="113"/>
            <x v="114"/>
            <x v="116"/>
            <x v="117"/>
            <x v="118"/>
            <x v="119"/>
          </reference>
        </references>
      </pivotArea>
    </format>
    <format dxfId="559">
      <pivotArea dataOnly="0" labelOnly="1" fieldPosition="0">
        <references count="1">
          <reference field="0" count="13">
            <x v="120"/>
            <x v="122"/>
            <x v="123"/>
            <x v="124"/>
            <x v="125"/>
            <x v="126"/>
            <x v="128"/>
            <x v="132"/>
            <x v="133"/>
            <x v="134"/>
            <x v="135"/>
            <x v="137"/>
            <x v="138"/>
          </reference>
        </references>
      </pivotArea>
    </format>
    <format dxfId="558">
      <pivotArea outline="0" collapsedLevelsAreSubtotals="1" fieldPosition="0"/>
    </format>
    <format dxfId="557">
      <pivotArea dataOnly="0" labelOnly="1" fieldPosition="0">
        <references count="1">
          <reference field="0" count="30">
            <x v="1"/>
            <x v="3"/>
            <x v="4"/>
            <x v="6"/>
            <x v="11"/>
            <x v="12"/>
            <x v="18"/>
            <x v="19"/>
            <x v="20"/>
            <x v="22"/>
            <x v="23"/>
            <x v="24"/>
            <x v="26"/>
            <x v="28"/>
            <x v="29"/>
            <x v="30"/>
            <x v="37"/>
            <x v="38"/>
            <x v="39"/>
            <x v="41"/>
            <x v="44"/>
            <x v="45"/>
            <x v="48"/>
            <x v="49"/>
            <x v="50"/>
            <x v="51"/>
            <x v="53"/>
            <x v="56"/>
            <x v="57"/>
            <x v="58"/>
          </reference>
        </references>
      </pivotArea>
    </format>
    <format dxfId="556">
      <pivotArea dataOnly="0" labelOnly="1" fieldPosition="0">
        <references count="1">
          <reference field="0" count="39">
            <x v="64"/>
            <x v="65"/>
            <x v="68"/>
            <x v="69"/>
            <x v="70"/>
            <x v="71"/>
            <x v="76"/>
            <x v="77"/>
            <x v="78"/>
            <x v="82"/>
            <x v="83"/>
            <x v="84"/>
            <x v="85"/>
            <x v="87"/>
            <x v="88"/>
            <x v="89"/>
            <x v="91"/>
            <x v="92"/>
            <x v="93"/>
            <x v="94"/>
            <x v="96"/>
            <x v="97"/>
            <x v="100"/>
            <x v="101"/>
            <x v="102"/>
            <x v="103"/>
            <x v="105"/>
            <x v="106"/>
            <x v="107"/>
            <x v="108"/>
            <x v="110"/>
            <x v="111"/>
            <x v="112"/>
            <x v="113"/>
            <x v="114"/>
            <x v="116"/>
            <x v="117"/>
            <x v="118"/>
            <x v="119"/>
          </reference>
        </references>
      </pivotArea>
    </format>
    <format dxfId="555">
      <pivotArea dataOnly="0" labelOnly="1" fieldPosition="0">
        <references count="1">
          <reference field="0" count="13">
            <x v="120"/>
            <x v="122"/>
            <x v="123"/>
            <x v="124"/>
            <x v="125"/>
            <x v="126"/>
            <x v="128"/>
            <x v="132"/>
            <x v="133"/>
            <x v="134"/>
            <x v="135"/>
            <x v="137"/>
            <x v="138"/>
          </reference>
        </references>
      </pivotArea>
    </format>
    <format dxfId="554">
      <pivotArea dataOnly="0" labelOnly="1" grandRow="1" outline="0" fieldPosition="0"/>
    </format>
    <format dxfId="553">
      <pivotArea dataOnly="0" labelOnly="1" fieldPosition="0">
        <references count="1">
          <reference field="0" count="2">
            <x v="63"/>
            <x v="66"/>
          </reference>
        </references>
      </pivotArea>
    </format>
    <format dxfId="552">
      <pivotArea dataOnly="0" labelOnly="1" fieldPosition="0">
        <references count="1">
          <reference field="0" count="1">
            <x v="46"/>
          </reference>
        </references>
      </pivotArea>
    </format>
    <format dxfId="551">
      <pivotArea collapsedLevelsAreSubtotals="1" fieldPosition="0">
        <references count="1">
          <reference field="0" count="0"/>
        </references>
      </pivotArea>
    </format>
    <format dxfId="550">
      <pivotArea dataOnly="0" labelOnly="1" fieldPosition="0">
        <references count="1">
          <reference field="0" count="41">
            <x v="1"/>
            <x v="3"/>
            <x v="4"/>
            <x v="5"/>
            <x v="6"/>
            <x v="11"/>
            <x v="12"/>
            <x v="13"/>
            <x v="14"/>
            <x v="18"/>
            <x v="19"/>
            <x v="20"/>
            <x v="22"/>
            <x v="23"/>
            <x v="24"/>
            <x v="25"/>
            <x v="26"/>
            <x v="28"/>
            <x v="29"/>
            <x v="30"/>
            <x v="34"/>
            <x v="37"/>
            <x v="38"/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</reference>
        </references>
      </pivotArea>
    </format>
    <format dxfId="549">
      <pivotArea dataOnly="0" labelOnly="1" fieldPosition="0">
        <references count="1">
          <reference field="0" count="43">
            <x v="63"/>
            <x v="64"/>
            <x v="65"/>
            <x v="66"/>
            <x v="67"/>
            <x v="68"/>
            <x v="69"/>
            <x v="70"/>
            <x v="71"/>
            <x v="76"/>
            <x v="77"/>
            <x v="78"/>
            <x v="82"/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6"/>
            <x v="97"/>
            <x v="100"/>
            <x v="101"/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6"/>
            <x v="117"/>
            <x v="118"/>
          </reference>
        </references>
      </pivotArea>
    </format>
    <format dxfId="548">
      <pivotArea dataOnly="0" labelOnly="1" fieldPosition="0">
        <references count="1">
          <reference field="0" count="0"/>
        </references>
      </pivotArea>
    </format>
    <format dxfId="547">
      <pivotArea dataOnly="0" labelOnly="1" fieldPosition="0">
        <references count="1">
          <reference field="0" count="0"/>
        </references>
      </pivotArea>
    </format>
    <format dxfId="546">
      <pivotArea dataOnly="0" labelOnly="1" fieldPosition="0">
        <references count="1">
          <reference field="0" count="0"/>
        </references>
      </pivotArea>
    </format>
    <format dxfId="545">
      <pivotArea dataOnly="0" labelOnly="1" fieldPosition="0">
        <references count="1">
          <reference field="0" count="0"/>
        </references>
      </pivotArea>
    </format>
    <format dxfId="544">
      <pivotArea dataOnly="0" labelOnly="1" fieldPosition="0">
        <references count="1">
          <reference field="0" count="0"/>
        </references>
      </pivotArea>
    </format>
    <format dxfId="543">
      <pivotArea dataOnly="0" labelOnly="1" fieldPosition="0">
        <references count="1">
          <reference field="0" count="1">
            <x v="139"/>
          </reference>
        </references>
      </pivotArea>
    </format>
    <format dxfId="542">
      <pivotArea dataOnly="0" labelOnly="1" fieldPosition="0">
        <references count="1">
          <reference field="0" count="10">
            <x v="127"/>
            <x v="128"/>
            <x v="129"/>
            <x v="130"/>
            <x v="132"/>
            <x v="133"/>
            <x v="134"/>
            <x v="135"/>
            <x v="136"/>
            <x v="137"/>
          </reference>
        </references>
      </pivotArea>
    </format>
    <format dxfId="541">
      <pivotArea dataOnly="0" labelOnly="1" fieldPosition="0">
        <references count="1">
          <reference field="0" count="21">
            <x v="66"/>
            <x v="67"/>
            <x v="68"/>
            <x v="69"/>
            <x v="70"/>
            <x v="71"/>
            <x v="73"/>
            <x v="75"/>
            <x v="76"/>
            <x v="77"/>
            <x v="78"/>
            <x v="79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540">
      <pivotArea collapsedLevelsAreSubtotals="1" fieldPosition="0">
        <references count="1">
          <reference field="0" count="102">
            <x v="21"/>
            <x v="22"/>
            <x v="23"/>
            <x v="24"/>
            <x v="25"/>
            <x v="26"/>
            <x v="28"/>
            <x v="29"/>
            <x v="30"/>
            <x v="33"/>
            <x v="34"/>
            <x v="35"/>
            <x v="37"/>
            <x v="38"/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61"/>
            <x v="63"/>
            <x v="64"/>
            <x v="65"/>
            <x v="66"/>
            <x v="67"/>
            <x v="68"/>
            <x v="69"/>
            <x v="70"/>
            <x v="71"/>
            <x v="73"/>
            <x v="75"/>
            <x v="76"/>
            <x v="77"/>
            <x v="78"/>
            <x v="79"/>
            <x v="81"/>
            <x v="82"/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5"/>
            <x v="96"/>
            <x v="97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2"/>
            <x v="133"/>
            <x v="134"/>
            <x v="135"/>
            <x v="136"/>
            <x v="137"/>
            <x v="138"/>
          </reference>
        </references>
      </pivotArea>
    </format>
    <format dxfId="539">
      <pivotArea dataOnly="0" labelOnly="1" fieldPosition="0">
        <references count="1">
          <reference field="0" count="50">
            <x v="21"/>
            <x v="22"/>
            <x v="23"/>
            <x v="24"/>
            <x v="25"/>
            <x v="26"/>
            <x v="28"/>
            <x v="29"/>
            <x v="30"/>
            <x v="33"/>
            <x v="34"/>
            <x v="35"/>
            <x v="37"/>
            <x v="38"/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61"/>
            <x v="63"/>
            <x v="64"/>
            <x v="65"/>
            <x v="66"/>
            <x v="67"/>
            <x v="68"/>
            <x v="69"/>
            <x v="70"/>
            <x v="71"/>
            <x v="73"/>
            <x v="75"/>
            <x v="76"/>
            <x v="77"/>
            <x v="78"/>
            <x v="79"/>
            <x v="81"/>
            <x v="82"/>
          </reference>
        </references>
      </pivotArea>
    </format>
    <format dxfId="538">
      <pivotArea dataOnly="0" labelOnly="1" fieldPosition="0">
        <references count="1">
          <reference field="0" count="50"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5"/>
            <x v="96"/>
            <x v="97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2"/>
            <x v="133"/>
            <x v="134"/>
            <x v="135"/>
            <x v="136"/>
          </reference>
        </references>
      </pivotArea>
    </format>
    <format dxfId="537">
      <pivotArea dataOnly="0" labelOnly="1" fieldPosition="0">
        <references count="1">
          <reference field="0" count="3">
            <x v="31"/>
            <x v="33"/>
            <x v="34"/>
          </reference>
        </references>
      </pivotArea>
    </format>
    <format dxfId="536">
      <pivotArea dataOnly="0" labelOnly="1" fieldPosition="0">
        <references count="1">
          <reference field="0" count="11">
            <x v="22"/>
            <x v="23"/>
            <x v="24"/>
            <x v="25"/>
            <x v="26"/>
            <x v="28"/>
            <x v="29"/>
            <x v="30"/>
            <x v="31"/>
            <x v="33"/>
            <x v="34"/>
          </reference>
        </references>
      </pivotArea>
    </format>
    <format dxfId="535">
      <pivotArea dataOnly="0" labelOnly="1" fieldPosition="0">
        <references count="1">
          <reference field="0" count="1">
            <x v="31"/>
          </reference>
        </references>
      </pivotArea>
    </format>
    <format dxfId="534">
      <pivotArea dataOnly="0" labelOnly="1" fieldPosition="0">
        <references count="1">
          <reference field="0" count="1">
            <x v="15"/>
          </reference>
        </references>
      </pivotArea>
    </format>
    <format dxfId="533">
      <pivotArea dataOnly="0" labelOnly="1" fieldPosition="0">
        <references count="1">
          <reference field="0" count="1">
            <x v="59"/>
          </reference>
        </references>
      </pivotArea>
    </format>
    <format dxfId="532">
      <pivotArea dataOnly="0" labelOnly="1" fieldPosition="0">
        <references count="1">
          <reference field="0" count="50">
            <x v="4"/>
            <x v="5"/>
            <x v="6"/>
            <x v="8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6"/>
            <x v="28"/>
            <x v="29"/>
            <x v="30"/>
            <x v="31"/>
            <x v="32"/>
            <x v="34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60"/>
            <x v="63"/>
            <x v="64"/>
            <x v="65"/>
            <x v="66"/>
          </reference>
        </references>
      </pivotArea>
    </format>
    <format dxfId="531">
      <pivotArea dataOnly="0" labelOnly="1" fieldPosition="0">
        <references count="1">
          <reference field="0" count="50">
            <x v="67"/>
            <x v="68"/>
            <x v="69"/>
            <x v="70"/>
            <x v="71"/>
            <x v="72"/>
            <x v="75"/>
            <x v="76"/>
            <x v="77"/>
            <x v="78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6"/>
            <x v="117"/>
            <x v="118"/>
            <x v="119"/>
            <x v="120"/>
            <x v="121"/>
            <x v="122"/>
          </reference>
        </references>
      </pivotArea>
    </format>
    <format dxfId="530">
      <pivotArea dataOnly="0" labelOnly="1" fieldPosition="0">
        <references count="1">
          <reference field="0" count="15">
            <x v="123"/>
            <x v="124"/>
            <x v="125"/>
            <x v="126"/>
            <x v="127"/>
            <x v="128"/>
            <x v="129"/>
            <x v="130"/>
            <x v="133"/>
            <x v="134"/>
            <x v="135"/>
            <x v="136"/>
            <x v="137"/>
            <x v="138"/>
            <x v="139"/>
          </reference>
        </references>
      </pivotArea>
    </format>
    <format dxfId="529">
      <pivotArea dataOnly="0" labelOnly="1" fieldPosition="0">
        <references count="1">
          <reference field="0" count="1">
            <x v="98"/>
          </reference>
        </references>
      </pivotArea>
    </format>
    <format dxfId="528">
      <pivotArea dataOnly="0" labelOnly="1" fieldPosition="0">
        <references count="1">
          <reference field="0" count="50">
            <x v="5"/>
            <x v="6"/>
            <x v="8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60"/>
            <x v="62"/>
            <x v="63"/>
            <x v="64"/>
            <x v="65"/>
          </reference>
        </references>
      </pivotArea>
    </format>
    <format dxfId="527">
      <pivotArea dataOnly="0" labelOnly="1" fieldPosition="0">
        <references count="1">
          <reference field="0" count="50">
            <x v="66"/>
            <x v="67"/>
            <x v="68"/>
            <x v="69"/>
            <x v="70"/>
            <x v="71"/>
            <x v="72"/>
            <x v="75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7"/>
            <x v="118"/>
            <x v="119"/>
            <x v="120"/>
            <x v="121"/>
            <x v="122"/>
          </reference>
        </references>
      </pivotArea>
    </format>
    <format dxfId="526">
      <pivotArea dataOnly="0" labelOnly="1" fieldPosition="0">
        <references count="1">
          <reference field="0" count="15">
            <x v="123"/>
            <x v="124"/>
            <x v="125"/>
            <x v="126"/>
            <x v="127"/>
            <x v="128"/>
            <x v="129"/>
            <x v="130"/>
            <x v="131"/>
            <x v="133"/>
            <x v="134"/>
            <x v="135"/>
            <x v="136"/>
            <x v="137"/>
            <x v="1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26" firstHeaderRow="1" firstDataRow="2" firstDataCol="1"/>
  <pivotFields count="8">
    <pivotField axis="axisRow" showAll="0">
      <items count="142">
        <item x="0"/>
        <item x="2"/>
        <item x="3"/>
        <item x="4"/>
        <item x="5"/>
        <item x="8"/>
        <item x="9"/>
        <item x="10"/>
        <item x="11"/>
        <item x="14"/>
        <item x="15"/>
        <item x="16"/>
        <item x="18"/>
        <item x="19"/>
        <item x="20"/>
        <item x="21"/>
        <item x="22"/>
        <item x="23"/>
        <item x="24"/>
        <item x="25"/>
        <item x="28"/>
        <item m="1" x="122"/>
        <item m="1" x="133"/>
        <item m="1" x="136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m="1" x="130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80"/>
        <item x="81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m="1" x="12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m="1" x="126"/>
        <item x="114"/>
        <item x="115"/>
        <item x="116"/>
        <item x="117"/>
        <item x="118"/>
        <item x="119"/>
        <item x="120"/>
        <item x="83"/>
        <item m="1" x="127"/>
        <item x="17"/>
        <item m="1" x="131"/>
        <item m="1" x="132"/>
        <item m="1" x="123"/>
        <item m="1" x="139"/>
        <item m="1" x="129"/>
        <item x="79"/>
        <item m="1" x="137"/>
        <item x="111"/>
        <item m="1" x="134"/>
        <item x="26"/>
        <item m="1" x="135"/>
        <item m="1" x="124"/>
        <item x="12"/>
        <item m="1" x="138"/>
        <item m="1" x="140"/>
        <item m="1" x="128"/>
        <item x="1"/>
        <item x="6"/>
        <item x="7"/>
        <item x="13"/>
        <item x="27"/>
        <item x="33"/>
        <item x="49"/>
        <item x="60"/>
        <item x="64"/>
        <item x="74"/>
        <item x="121"/>
        <item x="113"/>
        <item x="29"/>
        <item x="50"/>
        <item x="82"/>
        <item x="30"/>
        <item x="98"/>
        <item t="default"/>
      </items>
    </pivotField>
    <pivotField showAll="0"/>
    <pivotField numFmtId="165" showAll="0"/>
    <pivotField showAll="0"/>
    <pivotField axis="axisCol" showAll="0">
      <items count="24">
        <item n="6/6/2025" m="1" x="21"/>
        <item n="13/6/2025" m="1" x="20"/>
        <item n="20/6/2025" m="1" x="19"/>
        <item n="27/5/2025" m="1" x="18"/>
        <item m="1" x="17"/>
        <item m="1" x="12"/>
        <item m="1" x="10"/>
        <item m="1" x="8"/>
        <item m="1" x="7"/>
        <item m="1" x="6"/>
        <item m="1" x="5"/>
        <item m="1" x="16"/>
        <item h="1" x="4"/>
        <item m="1" x="15"/>
        <item m="1" x="14"/>
        <item m="1" x="13"/>
        <item m="1" x="11"/>
        <item m="1" x="9"/>
        <item m="1" x="22"/>
        <item x="0"/>
        <item x="1"/>
        <item x="2"/>
        <item x="3"/>
        <item t="default"/>
      </items>
    </pivotField>
    <pivotField numFmtId="4" showAll="0"/>
    <pivotField numFmtId="4" showAll="0"/>
    <pivotField dataField="1" numFmtId="4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13"/>
    </i>
    <i>
      <x v="115"/>
    </i>
    <i>
      <x v="117"/>
    </i>
    <i>
      <x v="120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4"/>
  </colFields>
  <colItems count="5">
    <i>
      <x v="19"/>
    </i>
    <i>
      <x v="20"/>
    </i>
    <i>
      <x v="21"/>
    </i>
    <i>
      <x v="22"/>
    </i>
    <i t="grand">
      <x/>
    </i>
  </colItems>
  <dataFields count="1">
    <dataField name="Suma de Pendiente" fld="7" baseField="0" baseItem="0" numFmtId="4"/>
  </dataFields>
  <formats count="25">
    <format dxfId="525">
      <pivotArea collapsedLevelsAreSubtotals="1" fieldPosition="0">
        <references count="1">
          <reference field="0" count="0"/>
        </references>
      </pivotArea>
    </format>
    <format dxfId="524">
      <pivotArea dataOnly="0" labelOnly="1" fieldPosition="0">
        <references count="1">
          <reference field="0" count="3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523">
      <pivotArea dataOnly="0" labelOnly="1" fieldPosition="0">
        <references count="1">
          <reference field="0" count="42">
            <x v="42"/>
            <x v="43"/>
            <x v="45"/>
            <x v="46"/>
            <x v="47"/>
            <x v="48"/>
            <x v="49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522">
      <pivotArea dataOnly="0" labelOnly="1" fieldPosition="0">
        <references count="1">
          <reference field="0" count="18"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521">
      <pivotArea collapsedLevelsAreSubtotals="1" fieldPosition="0">
        <references count="1">
          <reference field="0" count="0"/>
        </references>
      </pivotArea>
    </format>
    <format dxfId="520">
      <pivotArea dataOnly="0" labelOnly="1" fieldPosition="0">
        <references count="1">
          <reference field="0" count="3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519">
      <pivotArea dataOnly="0" labelOnly="1" fieldPosition="0">
        <references count="1">
          <reference field="0" count="42">
            <x v="42"/>
            <x v="43"/>
            <x v="45"/>
            <x v="46"/>
            <x v="47"/>
            <x v="48"/>
            <x v="49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518">
      <pivotArea dataOnly="0" labelOnly="1" fieldPosition="0">
        <references count="1">
          <reference field="0" count="18"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517">
      <pivotArea dataOnly="0" labelOnly="1" fieldPosition="0">
        <references count="1">
          <reference field="0" count="2">
            <x v="41"/>
            <x v="44"/>
          </reference>
        </references>
      </pivotArea>
    </format>
    <format dxfId="516">
      <pivotArea dataOnly="0" labelOnly="1" fieldPosition="0">
        <references count="1">
          <reference field="0" count="2">
            <x v="29"/>
            <x v="30"/>
          </reference>
        </references>
      </pivotArea>
    </format>
    <format dxfId="515">
      <pivotArea dataOnly="0" labelOnly="1" fieldPosition="0">
        <references count="1">
          <reference field="0" count="45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4">
      <pivotArea dataOnly="0" labelOnly="1" fieldPosition="0">
        <references count="1">
          <reference field="0" count="47"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513">
      <pivotArea dataOnly="0" labelOnly="1" fieldPosition="0">
        <references count="1">
          <reference field="0" count="6">
            <x v="98"/>
            <x v="99"/>
            <x v="100"/>
            <x v="101"/>
            <x v="102"/>
            <x v="103"/>
          </reference>
        </references>
      </pivotArea>
    </format>
    <format dxfId="512">
      <pivotArea dataOnly="0" labelOnly="1" fieldPosition="0">
        <references count="1">
          <reference field="0" count="1">
            <x v="54"/>
          </reference>
        </references>
      </pivotArea>
    </format>
    <format dxfId="511">
      <pivotArea dataOnly="0" labelOnly="1" fieldPosition="0">
        <references count="1">
          <reference field="0" count="1">
            <x v="105"/>
          </reference>
        </references>
      </pivotArea>
    </format>
    <format dxfId="510">
      <pivotArea dataOnly="0" labelOnly="1" fieldPosition="0">
        <references count="1">
          <reference field="0" count="10"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509">
      <pivotArea dataOnly="0" labelOnly="1" fieldPosition="0">
        <references count="1">
          <reference field="0" count="2">
            <x v="117"/>
            <x v="118"/>
          </reference>
        </references>
      </pivotArea>
    </format>
    <format dxfId="508">
      <pivotArea dataOnly="0" labelOnly="1" fieldPosition="0">
        <references count="1">
          <reference field="0" count="2">
            <x v="117"/>
            <x v="118"/>
          </reference>
        </references>
      </pivotArea>
    </format>
    <format dxfId="507">
      <pivotArea dataOnly="0" labelOnly="1" fieldPosition="0">
        <references count="1">
          <reference field="0" count="3">
            <x v="119"/>
            <x v="120"/>
            <x v="121"/>
          </reference>
        </references>
      </pivotArea>
    </format>
    <format dxfId="506">
      <pivotArea dataOnly="0" labelOnly="1" fieldPosition="0">
        <references count="1">
          <reference field="0" count="1">
            <x v="123"/>
          </reference>
        </references>
      </pivotArea>
    </format>
    <format dxfId="505">
      <pivotArea dataOnly="0" labelOnly="1" fieldPosition="0">
        <references count="1">
          <reference field="0" count="11"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504">
      <pivotArea dataOnly="0" labelOnly="1" fieldPosition="0">
        <references count="1">
          <reference field="0" count="4">
            <x v="135"/>
            <x v="136"/>
            <x v="137"/>
            <x v="138"/>
          </reference>
        </references>
      </pivotArea>
    </format>
    <format dxfId="503">
      <pivotArea dataOnly="0" labelOnly="1" fieldPosition="0">
        <references count="1">
          <reference field="0" count="1">
            <x v="139"/>
          </reference>
        </references>
      </pivotArea>
    </format>
    <format dxfId="502">
      <pivotArea dataOnly="0" labelOnly="1" fieldPosition="0">
        <references count="1">
          <reference field="0" count="1">
            <x v="140"/>
          </reference>
        </references>
      </pivotArea>
    </format>
    <format dxfId="501">
      <pivotArea dataOnly="0" labelOnly="1" fieldPosition="0">
        <references count="1">
          <reference field="0" count="1">
            <x v="1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TablaDinámica1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00" firstHeaderRow="1" firstDataRow="2" firstDataCol="1"/>
  <pivotFields count="9">
    <pivotField axis="axisRow" showAll="0">
      <items count="131">
        <item x="2"/>
        <item x="4"/>
        <item x="5"/>
        <item x="8"/>
        <item x="12"/>
        <item x="14"/>
        <item x="17"/>
        <item x="19"/>
        <item x="20"/>
        <item x="23"/>
        <item x="80"/>
        <item x="84"/>
        <item x="28"/>
        <item x="18"/>
        <item x="90"/>
        <item x="91"/>
        <item x="26"/>
        <item x="25"/>
        <item x="83"/>
        <item x="81"/>
        <item x="6"/>
        <item x="22"/>
        <item x="27"/>
        <item x="36"/>
        <item x="37"/>
        <item x="76"/>
        <item x="29"/>
        <item x="30"/>
        <item m="1" x="96"/>
        <item x="39"/>
        <item x="40"/>
        <item m="1" x="120"/>
        <item x="45"/>
        <item x="46"/>
        <item m="1" x="106"/>
        <item x="57"/>
        <item m="1" x="111"/>
        <item x="58"/>
        <item x="59"/>
        <item x="60"/>
        <item x="61"/>
        <item x="62"/>
        <item x="63"/>
        <item x="64"/>
        <item m="1" x="110"/>
        <item x="41"/>
        <item x="85"/>
        <item m="1" x="113"/>
        <item x="69"/>
        <item x="42"/>
        <item m="1" x="122"/>
        <item m="1" x="98"/>
        <item x="3"/>
        <item x="10"/>
        <item x="24"/>
        <item m="1" x="121"/>
        <item m="1" x="125"/>
        <item x="73"/>
        <item x="74"/>
        <item x="35"/>
        <item x="54"/>
        <item x="56"/>
        <item x="68"/>
        <item x="78"/>
        <item x="43"/>
        <item x="55"/>
        <item x="65"/>
        <item x="82"/>
        <item x="87"/>
        <item m="1" x="128"/>
        <item x="77"/>
        <item x="11"/>
        <item x="13"/>
        <item x="86"/>
        <item x="88"/>
        <item x="92"/>
        <item x="15"/>
        <item x="16"/>
        <item x="21"/>
        <item x="67"/>
        <item m="1" x="104"/>
        <item m="1" x="127"/>
        <item x="33"/>
        <item x="51"/>
        <item m="1" x="114"/>
        <item m="1" x="109"/>
        <item x="49"/>
        <item x="50"/>
        <item x="66"/>
        <item x="9"/>
        <item m="1" x="97"/>
        <item m="1" x="123"/>
        <item m="1" x="108"/>
        <item m="1" x="112"/>
        <item x="7"/>
        <item x="31"/>
        <item x="32"/>
        <item x="34"/>
        <item x="52"/>
        <item x="70"/>
        <item x="79"/>
        <item m="1" x="117"/>
        <item x="95"/>
        <item m="1" x="119"/>
        <item m="1" x="103"/>
        <item m="1" x="124"/>
        <item m="1" x="100"/>
        <item m="1" x="107"/>
        <item m="1" x="99"/>
        <item m="1" x="105"/>
        <item x="38"/>
        <item x="53"/>
        <item x="71"/>
        <item x="72"/>
        <item x="89"/>
        <item x="75"/>
        <item m="1" x="115"/>
        <item m="1" x="116"/>
        <item m="1" x="101"/>
        <item m="1" x="129"/>
        <item x="47"/>
        <item m="1" x="118"/>
        <item m="1" x="102"/>
        <item m="1" x="126"/>
        <item x="0"/>
        <item x="44"/>
        <item x="48"/>
        <item x="93"/>
        <item x="94"/>
        <item x="1"/>
        <item t="default"/>
      </items>
    </pivotField>
    <pivotField showAll="0" defaultSubtotal="0"/>
    <pivotField showAll="0"/>
    <pivotField numFmtId="165" showAll="0"/>
    <pivotField showAll="0"/>
    <pivotField axis="axisCol" numFmtId="165" showAll="0">
      <items count="31">
        <item m="1" x="27"/>
        <item m="1" x="24"/>
        <item m="1" x="21"/>
        <item m="1" x="7"/>
        <item m="1" x="18"/>
        <item m="1" x="15"/>
        <item m="1" x="26"/>
        <item m="1" x="28"/>
        <item m="1" x="25"/>
        <item m="1" x="6"/>
        <item m="1" x="22"/>
        <item m="1" x="20"/>
        <item m="1" x="13"/>
        <item m="1" x="11"/>
        <item m="1" x="5"/>
        <item m="1" x="23"/>
        <item m="1" x="9"/>
        <item m="1" x="8"/>
        <item h="1" x="4"/>
        <item m="1" x="19"/>
        <item m="1" x="16"/>
        <item m="1" x="14"/>
        <item m="1" x="12"/>
        <item m="1" x="10"/>
        <item m="1" x="29"/>
        <item x="0"/>
        <item x="3"/>
        <item x="1"/>
        <item x="2"/>
        <item h="1" m="1" x="17"/>
        <item t="default"/>
      </items>
    </pivotField>
    <pivotField numFmtId="4" showAll="0"/>
    <pivotField numFmtId="4" showAll="0"/>
    <pivotField dataField="1" numFmtId="4"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8"/>
    </i>
    <i>
      <x v="49"/>
    </i>
    <i>
      <x v="52"/>
    </i>
    <i>
      <x v="53"/>
    </i>
    <i>
      <x v="54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2"/>
    </i>
    <i>
      <x v="83"/>
    </i>
    <i>
      <x v="86"/>
    </i>
    <i>
      <x v="87"/>
    </i>
    <i>
      <x v="88"/>
    </i>
    <i>
      <x v="89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10"/>
    </i>
    <i>
      <x v="111"/>
    </i>
    <i>
      <x v="112"/>
    </i>
    <i>
      <x v="113"/>
    </i>
    <i>
      <x v="114"/>
    </i>
    <i>
      <x v="115"/>
    </i>
    <i>
      <x v="120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5"/>
  </colFields>
  <colItems count="5">
    <i>
      <x v="25"/>
    </i>
    <i>
      <x v="26"/>
    </i>
    <i>
      <x v="27"/>
    </i>
    <i>
      <x v="28"/>
    </i>
    <i t="grand">
      <x/>
    </i>
  </colItems>
  <dataFields count="1">
    <dataField name="Suma de Pendiente" fld="8" baseField="0" baseItem="0" numFmtId="164"/>
  </dataFields>
  <formats count="251">
    <format dxfId="498">
      <pivotArea outline="0" collapsedLevelsAreSubtotals="1" fieldPosition="0"/>
    </format>
    <format dxfId="497">
      <pivotArea collapsedLevelsAreSubtotals="1" fieldPosition="0">
        <references count="1">
          <reference field="0" count="0"/>
        </references>
      </pivotArea>
    </format>
    <format dxfId="496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95">
      <pivotArea dataOnly="0" labelOnly="1" fieldPosition="0">
        <references count="1">
          <reference field="0" count="2">
            <x v="10"/>
            <x v="11"/>
          </reference>
        </references>
      </pivotArea>
    </format>
    <format dxfId="494">
      <pivotArea dataOnly="0" labelOnly="1" fieldPosition="0">
        <references count="1">
          <reference field="0" count="0"/>
        </references>
      </pivotArea>
    </format>
    <format dxfId="493">
      <pivotArea dataOnly="0" labelOnly="1" fieldPosition="0">
        <references count="1">
          <reference field="0" count="0"/>
        </references>
      </pivotArea>
    </format>
    <format dxfId="492">
      <pivotArea dataOnly="0" labelOnly="1" fieldPosition="0">
        <references count="1">
          <reference field="0" count="1">
            <x v="12"/>
          </reference>
        </references>
      </pivotArea>
    </format>
    <format dxfId="491">
      <pivotArea dataOnly="0" labelOnly="1" fieldPosition="0">
        <references count="1">
          <reference field="0" count="1">
            <x v="13"/>
          </reference>
        </references>
      </pivotArea>
    </format>
    <format dxfId="490">
      <pivotArea dataOnly="0" labelOnly="1" fieldPosition="0">
        <references count="1">
          <reference field="0" count="4">
            <x v="13"/>
            <x v="14"/>
            <x v="15"/>
            <x v="16"/>
          </reference>
        </references>
      </pivotArea>
    </format>
    <format dxfId="489">
      <pivotArea dataOnly="0" labelOnly="1" fieldPosition="0">
        <references count="1">
          <reference field="0" count="0"/>
        </references>
      </pivotArea>
    </format>
    <format dxfId="488">
      <pivotArea collapsedLevelsAreSubtotals="1" fieldPosition="0">
        <references count="1">
          <reference field="0" count="1">
            <x v="17"/>
          </reference>
        </references>
      </pivotArea>
    </format>
    <format dxfId="487">
      <pivotArea dataOnly="0" labelOnly="1" fieldPosition="0">
        <references count="1">
          <reference field="0" count="1">
            <x v="17"/>
          </reference>
        </references>
      </pivotArea>
    </format>
    <format dxfId="486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485">
      <pivotArea collapsedLevelsAreSubtotals="1" fieldPosition="0">
        <references count="1">
          <reference field="0" count="2">
            <x v="14"/>
            <x v="15"/>
          </reference>
        </references>
      </pivotArea>
    </format>
    <format dxfId="484">
      <pivotArea dataOnly="0" labelOnly="1" fieldPosition="0">
        <references count="1">
          <reference field="0" count="2">
            <x v="14"/>
            <x v="15"/>
          </reference>
        </references>
      </pivotArea>
    </format>
    <format dxfId="483">
      <pivotArea dataOnly="0" labelOnly="1" fieldPosition="0">
        <references count="1">
          <reference field="0" count="1">
            <x v="17"/>
          </reference>
        </references>
      </pivotArea>
    </format>
    <format dxfId="482">
      <pivotArea dataOnly="0" labelOnly="1" fieldPosition="0">
        <references count="1">
          <reference field="0" count="3">
            <x v="14"/>
            <x v="15"/>
            <x v="16"/>
          </reference>
        </references>
      </pivotArea>
    </format>
    <format dxfId="481">
      <pivotArea dataOnly="0" labelOnly="1" fieldPosition="0">
        <references count="1">
          <reference field="0" count="8"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80">
      <pivotArea collapsedLevelsAreSubtotals="1" fieldPosition="0">
        <references count="1">
          <reference field="0" count="7">
            <x v="11"/>
            <x v="12"/>
            <x v="13"/>
            <x v="14"/>
            <x v="15"/>
            <x v="16"/>
            <x v="17"/>
          </reference>
        </references>
      </pivotArea>
    </format>
    <format dxfId="479">
      <pivotArea dataOnly="0" labelOnly="1" fieldPosition="0">
        <references count="1">
          <reference field="0" count="7">
            <x v="11"/>
            <x v="12"/>
            <x v="13"/>
            <x v="14"/>
            <x v="15"/>
            <x v="16"/>
            <x v="17"/>
          </reference>
        </references>
      </pivotArea>
    </format>
    <format dxfId="478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  <format dxfId="477">
      <pivotArea collapsedLevelsAreSubtotals="1" fieldPosition="0">
        <references count="1">
          <reference field="0" count="2">
            <x v="16"/>
            <x v="17"/>
          </reference>
        </references>
      </pivotArea>
    </format>
    <format dxfId="476">
      <pivotArea dataOnly="0" labelOnly="1" fieldPosition="0">
        <references count="1">
          <reference field="0" count="2">
            <x v="16"/>
            <x v="17"/>
          </reference>
        </references>
      </pivotArea>
    </format>
    <format dxfId="475">
      <pivotArea collapsedLevelsAreSubtotals="1" fieldPosition="0">
        <references count="1">
          <reference field="0" count="1">
            <x v="0"/>
          </reference>
        </references>
      </pivotArea>
    </format>
    <format dxfId="474">
      <pivotArea dataOnly="0" labelOnly="1" fieldPosition="0">
        <references count="1">
          <reference field="0" count="1">
            <x v="0"/>
          </reference>
        </references>
      </pivotArea>
    </format>
    <format dxfId="473">
      <pivotArea dataOnly="0" labelOnly="1" fieldPosition="0">
        <references count="1">
          <reference field="0" count="2">
            <x v="17"/>
            <x v="18"/>
          </reference>
        </references>
      </pivotArea>
    </format>
    <format dxfId="472">
      <pivotArea type="topRight" dataOnly="0" labelOnly="1" outline="0" offset="C1" fieldPosition="0"/>
    </format>
    <format dxfId="471">
      <pivotArea type="topRight" dataOnly="0" labelOnly="1" outline="0" offset="C1" fieldPosition="0"/>
    </format>
    <format dxfId="470">
      <pivotArea field="0" grandCol="1" collapsedLevelsAreSubtotals="1" axis="axisRow" fieldPosition="0">
        <references count="1">
          <reference field="0" count="2">
            <x v="14"/>
            <x v="15"/>
          </reference>
        </references>
      </pivotArea>
    </format>
    <format dxfId="469">
      <pivotArea dataOnly="0" labelOnly="1" fieldPosition="0">
        <references count="1">
          <reference field="0" count="0"/>
        </references>
      </pivotArea>
    </format>
    <format dxfId="468">
      <pivotArea dataOnly="0" labelOnly="1" fieldPosition="0">
        <references count="1">
          <reference field="0" count="0"/>
        </references>
      </pivotArea>
    </format>
    <format dxfId="467">
      <pivotArea dataOnly="0" labelOnly="1" fieldPosition="0">
        <references count="1">
          <reference field="0" count="3">
            <x v="19"/>
            <x v="20"/>
            <x v="21"/>
          </reference>
        </references>
      </pivotArea>
    </format>
    <format dxfId="466">
      <pivotArea dataOnly="0" labelOnly="1" fieldPosition="0">
        <references count="1">
          <reference field="0" count="1">
            <x v="16"/>
          </reference>
        </references>
      </pivotArea>
    </format>
    <format dxfId="465">
      <pivotArea collapsedLevelsAreSubtotals="1" fieldPosition="0">
        <references count="1">
          <reference field="0" count="27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464">
      <pivotArea dataOnly="0" labelOnly="1" fieldPosition="0">
        <references count="1">
          <reference field="0" count="27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463">
      <pivotArea dataOnly="0" labelOnly="1" fieldPosition="0">
        <references count="1">
          <reference field="0" count="25"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462">
      <pivotArea dataOnly="0" labelOnly="1" fieldPosition="0">
        <references count="1">
          <reference field="0" count="23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461">
      <pivotArea dataOnly="0" labelOnly="1" fieldPosition="0">
        <references count="1">
          <reference field="0" count="2">
            <x v="45"/>
            <x v="46"/>
          </reference>
        </references>
      </pivotArea>
    </format>
    <format dxfId="460">
      <pivotArea dataOnly="0" labelOnly="1" fieldPosition="0">
        <references count="1">
          <reference field="0" count="1">
            <x v="27"/>
          </reference>
        </references>
      </pivotArea>
    </format>
    <format dxfId="459">
      <pivotArea dataOnly="0" labelOnly="1" fieldPosition="0">
        <references count="1">
          <reference field="0" count="1">
            <x v="28"/>
          </reference>
        </references>
      </pivotArea>
    </format>
    <format dxfId="458">
      <pivotArea dataOnly="0" labelOnly="1" fieldPosition="0">
        <references count="1">
          <reference field="0" count="1">
            <x v="29"/>
          </reference>
        </references>
      </pivotArea>
    </format>
    <format dxfId="457">
      <pivotArea dataOnly="0" labelOnly="1" fieldPosition="0">
        <references count="1">
          <reference field="0" count="1">
            <x v="30"/>
          </reference>
        </references>
      </pivotArea>
    </format>
    <format dxfId="456">
      <pivotArea dataOnly="0" labelOnly="1" fieldPosition="0">
        <references count="1">
          <reference field="0" count="1">
            <x v="31"/>
          </reference>
        </references>
      </pivotArea>
    </format>
    <format dxfId="455">
      <pivotArea dataOnly="0" labelOnly="1" fieldPosition="0">
        <references count="1">
          <reference field="0" count="1">
            <x v="32"/>
          </reference>
        </references>
      </pivotArea>
    </format>
    <format dxfId="454">
      <pivotArea dataOnly="0" labelOnly="1" fieldPosition="0">
        <references count="1">
          <reference field="0" count="1">
            <x v="33"/>
          </reference>
        </references>
      </pivotArea>
    </format>
    <format dxfId="453">
      <pivotArea dataOnly="0" labelOnly="1" fieldPosition="0">
        <references count="1">
          <reference field="0" count="1">
            <x v="45"/>
          </reference>
        </references>
      </pivotArea>
    </format>
    <format dxfId="452">
      <pivotArea dataOnly="0" labelOnly="1" fieldPosition="0">
        <references count="1">
          <reference field="0" count="1">
            <x v="34"/>
          </reference>
        </references>
      </pivotArea>
    </format>
    <format dxfId="451">
      <pivotArea dataOnly="0" labelOnly="1" fieldPosition="0">
        <references count="1">
          <reference field="0" count="1">
            <x v="35"/>
          </reference>
        </references>
      </pivotArea>
    </format>
    <format dxfId="450">
      <pivotArea dataOnly="0" labelOnly="1" fieldPosition="0">
        <references count="1">
          <reference field="0" count="1">
            <x v="37"/>
          </reference>
        </references>
      </pivotArea>
    </format>
    <format dxfId="449">
      <pivotArea dataOnly="0" labelOnly="1" fieldPosition="0">
        <references count="1">
          <reference field="0" count="1">
            <x v="38"/>
          </reference>
        </references>
      </pivotArea>
    </format>
    <format dxfId="448">
      <pivotArea dataOnly="0" labelOnly="1" fieldPosition="0">
        <references count="1">
          <reference field="0" count="1">
            <x v="39"/>
          </reference>
        </references>
      </pivotArea>
    </format>
    <format dxfId="447">
      <pivotArea dataOnly="0" labelOnly="1" fieldPosition="0">
        <references count="1">
          <reference field="0" count="1">
            <x v="36"/>
          </reference>
        </references>
      </pivotArea>
    </format>
    <format dxfId="446">
      <pivotArea dataOnly="0" labelOnly="1" fieldPosition="0">
        <references count="1">
          <reference field="0" count="1">
            <x v="47"/>
          </reference>
        </references>
      </pivotArea>
    </format>
    <format dxfId="445">
      <pivotArea dataOnly="0" labelOnly="1" fieldPosition="0">
        <references count="1">
          <reference field="0" count="1">
            <x v="42"/>
          </reference>
        </references>
      </pivotArea>
    </format>
    <format dxfId="444">
      <pivotArea dataOnly="0" labelOnly="1" fieldPosition="0">
        <references count="1">
          <reference field="0" count="1">
            <x v="43"/>
          </reference>
        </references>
      </pivotArea>
    </format>
    <format dxfId="443">
      <pivotArea dataOnly="0" labelOnly="1" fieldPosition="0">
        <references count="1">
          <reference field="0" count="1">
            <x v="44"/>
          </reference>
        </references>
      </pivotArea>
    </format>
    <format dxfId="442">
      <pivotArea dataOnly="0" labelOnly="1" fieldPosition="0">
        <references count="1">
          <reference field="0" count="1">
            <x v="48"/>
          </reference>
        </references>
      </pivotArea>
    </format>
    <format dxfId="441">
      <pivotArea dataOnly="0" labelOnly="1" fieldPosition="0">
        <references count="1">
          <reference field="0" count="2">
            <x v="46"/>
            <x v="47"/>
          </reference>
        </references>
      </pivotArea>
    </format>
    <format dxfId="440">
      <pivotArea collapsedLevelsAreSubtotals="1" fieldPosition="0">
        <references count="1">
          <reference field="0" count="1">
            <x v="49"/>
          </reference>
        </references>
      </pivotArea>
    </format>
    <format dxfId="439">
      <pivotArea dataOnly="0" labelOnly="1" fieldPosition="0">
        <references count="1">
          <reference field="0" count="0"/>
        </references>
      </pivotArea>
    </format>
    <format dxfId="438">
      <pivotArea dataOnly="0" labelOnly="1" fieldPosition="0">
        <references count="1">
          <reference field="0" count="2">
            <x v="48"/>
            <x v="49"/>
          </reference>
        </references>
      </pivotArea>
    </format>
    <format dxfId="437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  <format dxfId="436">
      <pivotArea dataOnly="0" labelOnly="1" fieldPosition="0">
        <references count="1">
          <reference field="0" count="1">
            <x v="50"/>
          </reference>
        </references>
      </pivotArea>
    </format>
    <format dxfId="435">
      <pivotArea dataOnly="0" labelOnly="1" fieldPosition="0">
        <references count="1">
          <reference field="0" count="1">
            <x v="50"/>
          </reference>
        </references>
      </pivotArea>
    </format>
    <format dxfId="434">
      <pivotArea dataOnly="0" labelOnly="1" fieldPosition="0">
        <references count="1">
          <reference field="0" count="7">
            <x v="51"/>
            <x v="52"/>
            <x v="53"/>
            <x v="54"/>
            <x v="55"/>
            <x v="56"/>
            <x v="57"/>
          </reference>
        </references>
      </pivotArea>
    </format>
    <format dxfId="433">
      <pivotArea dataOnly="0" labelOnly="1" fieldPosition="0">
        <references count="1">
          <reference field="0" count="1">
            <x v="58"/>
          </reference>
        </references>
      </pivotArea>
    </format>
    <format dxfId="432">
      <pivotArea dataOnly="0" labelOnly="1" fieldPosition="0">
        <references count="1">
          <reference field="0" count="1">
            <x v="58"/>
          </reference>
        </references>
      </pivotArea>
    </format>
    <format dxfId="431">
      <pivotArea dataOnly="0" labelOnly="1" fieldPosition="0">
        <references count="1">
          <reference field="0" count="6">
            <x v="58"/>
            <x v="59"/>
            <x v="60"/>
            <x v="61"/>
            <x v="62"/>
            <x v="63"/>
          </reference>
        </references>
      </pivotArea>
    </format>
    <format dxfId="430">
      <pivotArea dataOnly="0" labelOnly="1" fieldPosition="0">
        <references count="1">
          <reference field="0" count="1">
            <x v="45"/>
          </reference>
        </references>
      </pivotArea>
    </format>
    <format dxfId="429">
      <pivotArea dataOnly="0" labelOnly="1" fieldPosition="0">
        <references count="1">
          <reference field="0" count="1">
            <x v="63"/>
          </reference>
        </references>
      </pivotArea>
    </format>
    <format dxfId="428">
      <pivotArea dataOnly="0" labelOnly="1" fieldPosition="0">
        <references count="1">
          <reference field="0" count="5">
            <x v="64"/>
            <x v="65"/>
            <x v="66"/>
            <x v="67"/>
            <x v="68"/>
          </reference>
        </references>
      </pivotArea>
    </format>
    <format dxfId="427">
      <pivotArea dataOnly="0" labelOnly="1" fieldPosition="0">
        <references count="1">
          <reference field="0" count="1">
            <x v="44"/>
          </reference>
        </references>
      </pivotArea>
    </format>
    <format dxfId="426">
      <pivotArea collapsedLevelsAreSubtotals="1" fieldPosition="0">
        <references count="1">
          <reference field="0" count="1">
            <x v="68"/>
          </reference>
        </references>
      </pivotArea>
    </format>
    <format dxfId="425">
      <pivotArea dataOnly="0" labelOnly="1" fieldPosition="0">
        <references count="1">
          <reference field="0" count="1">
            <x v="68"/>
          </reference>
        </references>
      </pivotArea>
    </format>
    <format dxfId="424">
      <pivotArea dataOnly="0" labelOnly="1" fieldPosition="0">
        <references count="1">
          <reference field="0" count="1">
            <x v="70"/>
          </reference>
        </references>
      </pivotArea>
    </format>
    <format dxfId="423">
      <pivotArea dataOnly="0" fieldPosition="0">
        <references count="1">
          <reference field="0" count="6">
            <x v="69"/>
            <x v="70"/>
            <x v="71"/>
            <x v="72"/>
            <x v="73"/>
            <x v="74"/>
          </reference>
        </references>
      </pivotArea>
    </format>
    <format dxfId="422">
      <pivotArea dataOnly="0" labelOnly="1" fieldPosition="0">
        <references count="1">
          <reference field="0" count="1">
            <x v="74"/>
          </reference>
        </references>
      </pivotArea>
    </format>
    <format dxfId="421">
      <pivotArea collapsedLevelsAreSubtotals="1" fieldPosition="0">
        <references count="1">
          <reference field="0" count="2">
            <x v="14"/>
            <x v="15"/>
          </reference>
        </references>
      </pivotArea>
    </format>
    <format dxfId="420">
      <pivotArea dataOnly="0" labelOnly="1" fieldPosition="0">
        <references count="1">
          <reference field="0" count="2">
            <x v="14"/>
            <x v="15"/>
          </reference>
        </references>
      </pivotArea>
    </format>
    <format dxfId="419">
      <pivotArea field="0" grandCol="1" collapsedLevelsAreSubtotals="1" axis="axisRow" fieldPosition="0">
        <references count="1">
          <reference field="0" count="1">
            <x v="67"/>
          </reference>
        </references>
      </pivotArea>
    </format>
    <format dxfId="418">
      <pivotArea dataOnly="0" labelOnly="1" fieldPosition="0">
        <references count="1">
          <reference field="0" count="1">
            <x v="75"/>
          </reference>
        </references>
      </pivotArea>
    </format>
    <format dxfId="417">
      <pivotArea field="0" grandCol="1" collapsedLevelsAreSubtotals="1" axis="axisRow" fieldPosition="0">
        <references count="1">
          <reference field="0" count="1">
            <x v="67"/>
          </reference>
        </references>
      </pivotArea>
    </format>
    <format dxfId="416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415">
      <pivotArea collapsedLevelsAreSubtotals="1" fieldPosition="0">
        <references count="1">
          <reference field="0" count="7">
            <x v="74"/>
            <x v="75"/>
            <x v="76"/>
            <x v="77"/>
            <x v="78"/>
            <x v="79"/>
            <x v="80"/>
          </reference>
        </references>
      </pivotArea>
    </format>
    <format dxfId="414">
      <pivotArea dataOnly="0" labelOnly="1" fieldPosition="0">
        <references count="1">
          <reference field="0" count="7">
            <x v="74"/>
            <x v="75"/>
            <x v="76"/>
            <x v="77"/>
            <x v="78"/>
            <x v="79"/>
            <x v="80"/>
          </reference>
        </references>
      </pivotArea>
    </format>
    <format dxfId="413">
      <pivotArea collapsedLevelsAreSubtotals="1" fieldPosition="0">
        <references count="1">
          <reference field="0" count="1">
            <x v="14"/>
          </reference>
        </references>
      </pivotArea>
    </format>
    <format dxfId="412">
      <pivotArea dataOnly="0" labelOnly="1" fieldPosition="0">
        <references count="1">
          <reference field="0" count="1">
            <x v="14"/>
          </reference>
        </references>
      </pivotArea>
    </format>
    <format dxfId="411">
      <pivotArea collapsedLevelsAreSubtotals="1" fieldPosition="0">
        <references count="1">
          <reference field="0" count="1">
            <x v="74"/>
          </reference>
        </references>
      </pivotArea>
    </format>
    <format dxfId="410">
      <pivotArea dataOnly="0" labelOnly="1" fieldPosition="0">
        <references count="1">
          <reference field="0" count="1">
            <x v="74"/>
          </reference>
        </references>
      </pivotArea>
    </format>
    <format dxfId="409">
      <pivotArea collapsedLevelsAreSubtotals="1" fieldPosition="0">
        <references count="2">
          <reference field="0" count="2">
            <x v="65"/>
            <x v="66"/>
          </reference>
          <reference field="5" count="1" selected="0">
            <x v="1"/>
          </reference>
        </references>
      </pivotArea>
    </format>
    <format dxfId="408">
      <pivotArea collapsedLevelsAreSubtotals="1" fieldPosition="0">
        <references count="2">
          <reference field="0" count="3">
            <x v="60"/>
            <x v="61"/>
            <x v="62"/>
          </reference>
          <reference field="5" count="1" selected="0">
            <x v="1"/>
          </reference>
        </references>
      </pivotArea>
    </format>
    <format dxfId="407">
      <pivotArea collapsedLevelsAreSubtotals="1" fieldPosition="0">
        <references count="2">
          <reference field="0" count="2">
            <x v="56"/>
            <x v="57"/>
          </reference>
          <reference field="5" count="1" selected="0">
            <x v="1"/>
          </reference>
        </references>
      </pivotArea>
    </format>
    <format dxfId="406">
      <pivotArea collapsedLevelsAreSubtotals="1" fieldPosition="0">
        <references count="2">
          <reference field="0" count="1">
            <x v="51"/>
          </reference>
          <reference field="5" count="1" selected="0">
            <x v="1"/>
          </reference>
        </references>
      </pivotArea>
    </format>
    <format dxfId="405">
      <pivotArea collapsedLevelsAreSubtotals="1" fieldPosition="0">
        <references count="2">
          <reference field="0" count="1">
            <x v="50"/>
          </reference>
          <reference field="5" count="1" selected="0">
            <x v="1"/>
          </reference>
        </references>
      </pivotArea>
    </format>
    <format dxfId="404">
      <pivotArea collapsedLevelsAreSubtotals="1" fieldPosition="0">
        <references count="2">
          <reference field="0" count="2">
            <x v="47"/>
            <x v="48"/>
          </reference>
          <reference field="5" count="1" selected="0">
            <x v="1"/>
          </reference>
        </references>
      </pivotArea>
    </format>
    <format dxfId="403">
      <pivotArea collapsedLevelsAreSubtotals="1" fieldPosition="0">
        <references count="2">
          <reference field="0" count="3">
            <x v="42"/>
            <x v="43"/>
            <x v="44"/>
          </reference>
          <reference field="5" count="1" selected="0">
            <x v="1"/>
          </reference>
        </references>
      </pivotArea>
    </format>
    <format dxfId="402">
      <pivotArea collapsedLevelsAreSubtotals="1" fieldPosition="0">
        <references count="2">
          <reference field="0" count="6">
            <x v="34"/>
            <x v="35"/>
            <x v="36"/>
            <x v="37"/>
            <x v="38"/>
            <x v="39"/>
          </reference>
          <reference field="5" count="1" selected="0">
            <x v="1"/>
          </reference>
        </references>
      </pivotArea>
    </format>
    <format dxfId="401">
      <pivotArea collapsedLevelsAreSubtotals="1" fieldPosition="0">
        <references count="2">
          <reference field="0" count="1">
            <x v="64"/>
          </reference>
          <reference field="5" count="1" selected="0">
            <x v="1"/>
          </reference>
        </references>
      </pivotArea>
    </format>
    <format dxfId="400">
      <pivotArea collapsedLevelsAreSubtotals="1" fieldPosition="0">
        <references count="2">
          <reference field="0" count="1">
            <x v="59"/>
          </reference>
          <reference field="5" count="1" selected="0">
            <x v="1"/>
          </reference>
        </references>
      </pivotArea>
    </format>
    <format dxfId="399">
      <pivotArea collapsedLevelsAreSubtotals="1" fieldPosition="0">
        <references count="2">
          <reference field="0" count="1">
            <x v="55"/>
          </reference>
          <reference field="5" count="1" selected="0">
            <x v="1"/>
          </reference>
        </references>
      </pivotArea>
    </format>
    <format dxfId="398">
      <pivotArea collapsedLevelsAreSubtotals="1" fieldPosition="0">
        <references count="2">
          <reference field="0" count="1">
            <x v="49"/>
          </reference>
          <reference field="5" count="1" selected="0">
            <x v="1"/>
          </reference>
        </references>
      </pivotArea>
    </format>
    <format dxfId="397">
      <pivotArea collapsedLevelsAreSubtotals="1" fieldPosition="0">
        <references count="2">
          <reference field="0" count="1">
            <x v="45"/>
          </reference>
          <reference field="5" count="1" selected="0">
            <x v="1"/>
          </reference>
        </references>
      </pivotArea>
    </format>
    <format dxfId="396">
      <pivotArea collapsedLevelsAreSubtotals="1" fieldPosition="0">
        <references count="2">
          <reference field="0" count="1">
            <x v="40"/>
          </reference>
          <reference field="5" count="1" selected="0">
            <x v="1"/>
          </reference>
        </references>
      </pivotArea>
    </format>
    <format dxfId="395">
      <pivotArea collapsedLevelsAreSubtotals="1" fieldPosition="0">
        <references count="2">
          <reference field="0" count="7">
            <x v="27"/>
            <x v="28"/>
            <x v="29"/>
            <x v="30"/>
            <x v="31"/>
            <x v="32"/>
            <x v="33"/>
          </reference>
          <reference field="5" count="1" selected="0">
            <x v="1"/>
          </reference>
        </references>
      </pivotArea>
    </format>
    <format dxfId="394">
      <pivotArea collapsedLevelsAreSubtotals="1" fieldPosition="0">
        <references count="2">
          <reference field="0" count="2">
            <x v="23"/>
            <x v="24"/>
          </reference>
          <reference field="5" count="1" selected="0">
            <x v="1"/>
          </reference>
        </references>
      </pivotArea>
    </format>
    <format dxfId="393">
      <pivotArea dataOnly="0" labelOnly="1" fieldPosition="0">
        <references count="1">
          <reference field="0" count="7">
            <x v="81"/>
            <x v="82"/>
            <x v="83"/>
            <x v="84"/>
            <x v="85"/>
            <x v="86"/>
            <x v="87"/>
          </reference>
        </references>
      </pivotArea>
    </format>
    <format dxfId="392">
      <pivotArea collapsedLevelsAreSubtotals="1" fieldPosition="0">
        <references count="2">
          <reference field="0" count="2">
            <x v="81"/>
            <x v="82"/>
          </reference>
          <reference field="5" count="1" selected="0">
            <x v="1"/>
          </reference>
        </references>
      </pivotArea>
    </format>
    <format dxfId="391">
      <pivotArea collapsedLevelsAreSubtotals="1" fieldPosition="0">
        <references count="2">
          <reference field="0" count="2">
            <x v="84"/>
            <x v="85"/>
          </reference>
          <reference field="5" count="1" selected="0">
            <x v="1"/>
          </reference>
        </references>
      </pivotArea>
    </format>
    <format dxfId="390">
      <pivotArea collapsedLevelsAreSubtotals="1" fieldPosition="0">
        <references count="2">
          <reference field="0" count="3">
            <x v="86"/>
            <x v="87"/>
            <x v="88"/>
          </reference>
          <reference field="5" count="1" selected="0">
            <x v="1"/>
          </reference>
        </references>
      </pivotArea>
    </format>
    <format dxfId="389">
      <pivotArea collapsedLevelsAreSubtotals="1" fieldPosition="0">
        <references count="2">
          <reference field="0" count="1">
            <x v="83"/>
          </reference>
          <reference field="5" count="1" selected="0">
            <x v="1"/>
          </reference>
        </references>
      </pivotArea>
    </format>
    <format dxfId="388">
      <pivotArea dataOnly="0" labelOnly="1" fieldPosition="0">
        <references count="1">
          <reference field="0" count="1">
            <x v="88"/>
          </reference>
        </references>
      </pivotArea>
    </format>
    <format dxfId="387">
      <pivotArea dataOnly="0" labelOnly="1" fieldPosition="0">
        <references count="1">
          <reference field="0" count="1">
            <x v="89"/>
          </reference>
        </references>
      </pivotArea>
    </format>
    <format dxfId="386">
      <pivotArea dataOnly="0" labelOnly="1" fieldPosition="0">
        <references count="1">
          <reference field="0" count="2">
            <x v="90"/>
            <x v="91"/>
          </reference>
        </references>
      </pivotArea>
    </format>
    <format dxfId="385">
      <pivotArea dataOnly="0" labelOnly="1" fieldPosition="0">
        <references count="1">
          <reference field="0" count="1">
            <x v="92"/>
          </reference>
        </references>
      </pivotArea>
    </format>
    <format dxfId="384">
      <pivotArea collapsedLevelsAreSubtotals="1" fieldPosition="0">
        <references count="1">
          <reference field="0" count="1">
            <x v="81"/>
          </reference>
        </references>
      </pivotArea>
    </format>
    <format dxfId="383">
      <pivotArea dataOnly="0" labelOnly="1" fieldPosition="0">
        <references count="1">
          <reference field="0" count="1">
            <x v="81"/>
          </reference>
        </references>
      </pivotArea>
    </format>
    <format dxfId="382">
      <pivotArea dataOnly="0" labelOnly="1" fieldPosition="0">
        <references count="1">
          <reference field="0" count="0"/>
        </references>
      </pivotArea>
    </format>
    <format dxfId="381">
      <pivotArea collapsedLevelsAreSubtotals="1" fieldPosition="0">
        <references count="1">
          <reference field="0" count="29">
            <x v="23"/>
            <x v="24"/>
            <x v="25"/>
            <x v="26"/>
            <x v="27"/>
            <x v="29"/>
            <x v="30"/>
            <x v="31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</reference>
        </references>
      </pivotArea>
    </format>
    <format dxfId="380">
      <pivotArea dataOnly="0" labelOnly="1" fieldPosition="0">
        <references count="1">
          <reference field="0" count="29">
            <x v="23"/>
            <x v="24"/>
            <x v="25"/>
            <x v="26"/>
            <x v="27"/>
            <x v="29"/>
            <x v="30"/>
            <x v="31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</reference>
        </references>
      </pivotArea>
    </format>
    <format dxfId="379">
      <pivotArea collapsedLevelsAreSubtotals="1" fieldPosition="0">
        <references count="1">
          <reference field="0" count="6">
            <x v="67"/>
            <x v="70"/>
            <x v="71"/>
            <x v="72"/>
            <x v="73"/>
            <x v="74"/>
          </reference>
        </references>
      </pivotArea>
    </format>
    <format dxfId="378">
      <pivotArea dataOnly="0" labelOnly="1" fieldPosition="0">
        <references count="1">
          <reference field="0" count="6">
            <x v="67"/>
            <x v="70"/>
            <x v="71"/>
            <x v="72"/>
            <x v="73"/>
            <x v="74"/>
          </reference>
        </references>
      </pivotArea>
    </format>
    <format dxfId="377">
      <pivotArea dataOnly="0" labelOnly="1" fieldPosition="0">
        <references count="1">
          <reference field="0" count="1">
            <x v="67"/>
          </reference>
        </references>
      </pivotArea>
    </format>
    <format dxfId="376">
      <pivotArea collapsedLevelsAreSubtotals="1" fieldPosition="0">
        <references count="1">
          <reference field="0" count="8">
            <x v="88"/>
            <x v="94"/>
            <x v="95"/>
            <x v="96"/>
            <x v="97"/>
            <x v="98"/>
            <x v="99"/>
            <x v="100"/>
          </reference>
        </references>
      </pivotArea>
    </format>
    <format dxfId="375">
      <pivotArea dataOnly="0" labelOnly="1" fieldPosition="0">
        <references count="1">
          <reference field="0" count="1">
            <x v="100"/>
          </reference>
        </references>
      </pivotArea>
    </format>
    <format dxfId="374">
      <pivotArea collapsedLevelsAreSubtotals="1" fieldPosition="0">
        <references count="2">
          <reference field="0" count="1">
            <x v="99"/>
          </reference>
          <reference field="5" count="1" selected="0">
            <x v="8"/>
          </reference>
        </references>
      </pivotArea>
    </format>
    <format dxfId="373">
      <pivotArea collapsedLevelsAreSubtotals="1" fieldPosition="0">
        <references count="2">
          <reference field="0" count="1">
            <x v="98"/>
          </reference>
          <reference field="5" count="1" selected="0">
            <x v="8"/>
          </reference>
        </references>
      </pivotArea>
    </format>
    <format dxfId="372">
      <pivotArea collapsedLevelsAreSubtotals="1" fieldPosition="0">
        <references count="2">
          <reference field="0" count="1">
            <x v="88"/>
          </reference>
          <reference field="5" count="1" selected="0">
            <x v="8"/>
          </reference>
        </references>
      </pivotArea>
    </format>
    <format dxfId="371">
      <pivotArea collapsedLevelsAreSubtotals="1" fieldPosition="0">
        <references count="2">
          <reference field="0" count="2">
            <x v="86"/>
            <x v="87"/>
          </reference>
          <reference field="5" count="1" selected="0">
            <x v="8"/>
          </reference>
        </references>
      </pivotArea>
    </format>
    <format dxfId="370">
      <pivotArea collapsedLevelsAreSubtotals="1" fieldPosition="0">
        <references count="2">
          <reference field="0" count="1">
            <x v="66"/>
          </reference>
          <reference field="5" count="1" selected="0">
            <x v="8"/>
          </reference>
        </references>
      </pivotArea>
    </format>
    <format dxfId="369">
      <pivotArea collapsedLevelsAreSubtotals="1" fieldPosition="0">
        <references count="2">
          <reference field="0" count="1">
            <x v="65"/>
          </reference>
          <reference field="5" count="1" selected="0">
            <x v="8"/>
          </reference>
        </references>
      </pivotArea>
    </format>
    <format dxfId="368">
      <pivotArea collapsedLevelsAreSubtotals="1" fieldPosition="0">
        <references count="2">
          <reference field="0" count="1">
            <x v="62"/>
          </reference>
          <reference field="5" count="1" selected="0">
            <x v="8"/>
          </reference>
        </references>
      </pivotArea>
    </format>
    <format dxfId="367">
      <pivotArea collapsedLevelsAreSubtotals="1" fieldPosition="0">
        <references count="2">
          <reference field="0" count="2">
            <x v="60"/>
            <x v="61"/>
          </reference>
          <reference field="5" count="1" selected="0">
            <x v="8"/>
          </reference>
        </references>
      </pivotArea>
    </format>
    <format dxfId="366">
      <pivotArea collapsedLevelsAreSubtotals="1" fieldPosition="0">
        <references count="2">
          <reference field="0" count="1">
            <x v="57"/>
          </reference>
          <reference field="5" count="1" selected="0">
            <x v="8"/>
          </reference>
        </references>
      </pivotArea>
    </format>
    <format dxfId="365">
      <pivotArea collapsedLevelsAreSubtotals="1" fieldPosition="0">
        <references count="2">
          <reference field="0" count="1">
            <x v="56"/>
          </reference>
          <reference field="5" count="1" selected="0">
            <x v="8"/>
          </reference>
        </references>
      </pivotArea>
    </format>
    <format dxfId="364">
      <pivotArea collapsedLevelsAreSubtotals="1" fieldPosition="0">
        <references count="2">
          <reference field="0" count="6">
            <x v="27"/>
            <x v="29"/>
            <x v="30"/>
            <x v="31"/>
            <x v="32"/>
            <x v="33"/>
          </reference>
          <reference field="5" count="1" selected="0">
            <x v="8"/>
          </reference>
        </references>
      </pivotArea>
    </format>
    <format dxfId="363">
      <pivotArea collapsedLevelsAreSubtotals="1" fieldPosition="0">
        <references count="2">
          <reference field="0" count="1">
            <x v="59"/>
          </reference>
          <reference field="5" count="1" selected="0">
            <x v="8"/>
          </reference>
        </references>
      </pivotArea>
    </format>
    <format dxfId="362">
      <pivotArea collapsedLevelsAreSubtotals="1" fieldPosition="0">
        <references count="2">
          <reference field="0" count="1">
            <x v="64"/>
          </reference>
          <reference field="5" count="1" selected="0">
            <x v="8"/>
          </reference>
        </references>
      </pivotArea>
    </format>
    <format dxfId="361">
      <pivotArea collapsedLevelsAreSubtotals="1" fieldPosition="0">
        <references count="2">
          <reference field="0" count="3">
            <x v="95"/>
            <x v="96"/>
            <x v="97"/>
          </reference>
          <reference field="5" count="1" selected="0">
            <x v="8"/>
          </reference>
        </references>
      </pivotArea>
    </format>
    <format dxfId="360">
      <pivotArea dataOnly="0" labelOnly="1" fieldPosition="0">
        <references count="1">
          <reference field="0" count="0"/>
        </references>
      </pivotArea>
    </format>
    <format dxfId="359">
      <pivotArea collapsedLevelsAreSubtotals="1" fieldPosition="0">
        <references count="2">
          <reference field="0" count="1">
            <x v="11"/>
          </reference>
          <reference field="5" count="1" selected="0">
            <x v="7"/>
          </reference>
        </references>
      </pivotArea>
    </format>
    <format dxfId="358">
      <pivotArea dataOnly="0" labelOnly="1" fieldPosition="0">
        <references count="1">
          <reference field="0" count="7">
            <x v="94"/>
            <x v="95"/>
            <x v="96"/>
            <x v="97"/>
            <x v="98"/>
            <x v="99"/>
            <x v="100"/>
          </reference>
        </references>
      </pivotArea>
    </format>
    <format dxfId="357">
      <pivotArea dataOnly="0" labelOnly="1" fieldPosition="0">
        <references count="1">
          <reference field="0" count="5">
            <x v="101"/>
            <x v="103"/>
            <x v="104"/>
            <x v="105"/>
            <x v="106"/>
          </reference>
        </references>
      </pivotArea>
    </format>
    <format dxfId="356">
      <pivotArea dataOnly="0" labelOnly="1" fieldPosition="0">
        <references count="1">
          <reference field="0" count="1">
            <x v="107"/>
          </reference>
        </references>
      </pivotArea>
    </format>
    <format dxfId="355">
      <pivotArea collapsedLevelsAreSubtotals="1" fieldPosition="0">
        <references count="2">
          <reference field="0" count="63">
            <x v="23"/>
            <x v="24"/>
            <x v="26"/>
            <x v="27"/>
            <x v="29"/>
            <x v="30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70"/>
            <x v="71"/>
            <x v="72"/>
            <x v="73"/>
            <x v="74"/>
            <x v="76"/>
            <x v="77"/>
            <x v="78"/>
            <x v="82"/>
            <x v="86"/>
            <x v="87"/>
            <x v="88"/>
            <x v="94"/>
            <x v="95"/>
            <x v="96"/>
            <x v="97"/>
            <x v="98"/>
            <x v="99"/>
            <x v="100"/>
            <x v="101"/>
            <x v="103"/>
            <x v="104"/>
            <x v="105"/>
            <x v="106"/>
          </reference>
          <reference field="5" count="1" selected="0">
            <x v="8"/>
          </reference>
        </references>
      </pivotArea>
    </format>
    <format dxfId="354">
      <pivotArea dataOnly="0" labelOnly="1" fieldPosition="0">
        <references count="1">
          <reference field="0" count="3">
            <x v="107"/>
            <x v="108"/>
            <x v="109"/>
          </reference>
        </references>
      </pivotArea>
    </format>
    <format dxfId="353">
      <pivotArea dataOnly="0" labelOnly="1" fieldPosition="0">
        <references count="1">
          <reference field="0" count="7">
            <x v="99"/>
            <x v="102"/>
            <x v="110"/>
            <x v="111"/>
            <x v="112"/>
            <x v="113"/>
            <x v="114"/>
          </reference>
        </references>
      </pivotArea>
    </format>
    <format dxfId="352">
      <pivotArea dataOnly="0" labelOnly="1" fieldPosition="0">
        <references count="1">
          <reference field="0" count="1">
            <x v="115"/>
          </reference>
        </references>
      </pivotArea>
    </format>
    <format dxfId="351">
      <pivotArea collapsedLevelsAreSubtotals="1" fieldPosition="0">
        <references count="2">
          <reference field="0" count="1">
            <x v="113"/>
          </reference>
          <reference field="5" count="1" selected="0">
            <x v="13"/>
          </reference>
        </references>
      </pivotArea>
    </format>
    <format dxfId="350">
      <pivotArea collapsedLevelsAreSubtotals="1" fieldPosition="0">
        <references count="2">
          <reference field="0" count="1">
            <x v="111"/>
          </reference>
          <reference field="5" count="1" selected="0">
            <x v="13"/>
          </reference>
        </references>
      </pivotArea>
    </format>
    <format dxfId="349">
      <pivotArea collapsedLevelsAreSubtotals="1" fieldPosition="0">
        <references count="2">
          <reference field="0" count="1">
            <x v="99"/>
          </reference>
          <reference field="5" count="1" selected="0">
            <x v="13"/>
          </reference>
        </references>
      </pivotArea>
    </format>
    <format dxfId="348">
      <pivotArea collapsedLevelsAreSubtotals="1" fieldPosition="0">
        <references count="2">
          <reference field="0" count="4">
            <x v="83"/>
            <x v="86"/>
            <x v="87"/>
            <x v="88"/>
          </reference>
          <reference field="5" count="1" selected="0">
            <x v="13"/>
          </reference>
        </references>
      </pivotArea>
    </format>
    <format dxfId="347">
      <pivotArea collapsedLevelsAreSubtotals="1" fieldPosition="0">
        <references count="2">
          <reference field="0" count="1">
            <x v="79"/>
          </reference>
          <reference field="5" count="1" selected="0">
            <x v="13"/>
          </reference>
        </references>
      </pivotArea>
    </format>
    <format dxfId="346">
      <pivotArea collapsedLevelsAreSubtotals="1" fieldPosition="0">
        <references count="2">
          <reference field="0" count="2">
            <x v="65"/>
            <x v="66"/>
          </reference>
          <reference field="5" count="1" selected="0">
            <x v="13"/>
          </reference>
        </references>
      </pivotArea>
    </format>
    <format dxfId="345">
      <pivotArea collapsedLevelsAreSubtotals="1" fieldPosition="0">
        <references count="2">
          <reference field="0" count="3">
            <x v="60"/>
            <x v="61"/>
            <x v="62"/>
          </reference>
          <reference field="5" count="1" selected="0">
            <x v="13"/>
          </reference>
        </references>
      </pivotArea>
    </format>
    <format dxfId="344">
      <pivotArea collapsedLevelsAreSubtotals="1" fieldPosition="0">
        <references count="2">
          <reference field="0" count="2">
            <x v="56"/>
            <x v="57"/>
          </reference>
          <reference field="5" count="1" selected="0">
            <x v="13"/>
          </reference>
        </references>
      </pivotArea>
    </format>
    <format dxfId="343">
      <pivotArea collapsedLevelsAreSubtotals="1" fieldPosition="0">
        <references count="2">
          <reference field="0" count="1">
            <x v="110"/>
          </reference>
          <reference field="5" count="1" selected="0">
            <x v="13"/>
          </reference>
        </references>
      </pivotArea>
    </format>
    <format dxfId="342">
      <pivotArea collapsedLevelsAreSubtotals="1" fieldPosition="0">
        <references count="2">
          <reference field="0" count="2">
            <x v="95"/>
            <x v="96"/>
          </reference>
          <reference field="5" count="1" selected="0">
            <x v="13"/>
          </reference>
        </references>
      </pivotArea>
    </format>
    <format dxfId="341">
      <pivotArea collapsedLevelsAreSubtotals="1" fieldPosition="0">
        <references count="2">
          <reference field="0" count="1">
            <x v="97"/>
          </reference>
          <reference field="5" count="1" selected="0">
            <x v="13"/>
          </reference>
        </references>
      </pivotArea>
    </format>
    <format dxfId="340">
      <pivotArea collapsedLevelsAreSubtotals="1" fieldPosition="0">
        <references count="2">
          <reference field="0" count="1">
            <x v="82"/>
          </reference>
          <reference field="5" count="1" selected="0">
            <x v="13"/>
          </reference>
        </references>
      </pivotArea>
    </format>
    <format dxfId="339">
      <pivotArea collapsedLevelsAreSubtotals="1" fieldPosition="0">
        <references count="2">
          <reference field="0" count="1">
            <x v="64"/>
          </reference>
          <reference field="5" count="1" selected="0">
            <x v="13"/>
          </reference>
        </references>
      </pivotArea>
    </format>
    <format dxfId="338">
      <pivotArea collapsedLevelsAreSubtotals="1" fieldPosition="0">
        <references count="2">
          <reference field="0" count="1">
            <x v="59"/>
          </reference>
          <reference field="5" count="1" selected="0">
            <x v="13"/>
          </reference>
        </references>
      </pivotArea>
    </format>
    <format dxfId="337">
      <pivotArea collapsedLevelsAreSubtotals="1" fieldPosition="0">
        <references count="2">
          <reference field="0" count="1">
            <x v="55"/>
          </reference>
          <reference field="5" count="1" selected="0">
            <x v="13"/>
          </reference>
        </references>
      </pivotArea>
    </format>
    <format dxfId="336">
      <pivotArea collapsedLevelsAreSubtotals="1" fieldPosition="0">
        <references count="2">
          <reference field="0" count="1">
            <x v="45"/>
          </reference>
          <reference field="5" count="1" selected="0">
            <x v="13"/>
          </reference>
        </references>
      </pivotArea>
    </format>
    <format dxfId="335">
      <pivotArea collapsedLevelsAreSubtotals="1" fieldPosition="0">
        <references count="2">
          <reference field="0" count="2">
            <x v="23"/>
            <x v="24"/>
          </reference>
          <reference field="5" count="1" selected="0">
            <x v="13"/>
          </reference>
        </references>
      </pivotArea>
    </format>
    <format dxfId="334">
      <pivotArea collapsedLevelsAreSubtotals="1" fieldPosition="0">
        <references count="2">
          <reference field="0" count="2">
            <x v="23"/>
            <x v="24"/>
          </reference>
          <reference field="5" count="1" selected="0">
            <x v="19"/>
          </reference>
        </references>
      </pivotArea>
    </format>
    <format dxfId="333">
      <pivotArea collapsedLevelsAreSubtotals="1" fieldPosition="0">
        <references count="2">
          <reference field="0" count="5">
            <x v="27"/>
            <x v="29"/>
            <x v="30"/>
            <x v="32"/>
            <x v="33"/>
          </reference>
          <reference field="5" count="1" selected="0">
            <x v="19"/>
          </reference>
        </references>
      </pivotArea>
    </format>
    <format dxfId="332">
      <pivotArea collapsedLevelsAreSubtotals="1" fieldPosition="0">
        <references count="2">
          <reference field="0" count="1">
            <x v="40"/>
          </reference>
          <reference field="5" count="1" selected="0">
            <x v="19"/>
          </reference>
        </references>
      </pivotArea>
    </format>
    <format dxfId="331">
      <pivotArea collapsedLevelsAreSubtotals="1" fieldPosition="0">
        <references count="2">
          <reference field="0" count="1">
            <x v="45"/>
          </reference>
          <reference field="5" count="1" selected="0">
            <x v="19"/>
          </reference>
        </references>
      </pivotArea>
    </format>
    <format dxfId="330">
      <pivotArea collapsedLevelsAreSubtotals="1" fieldPosition="0">
        <references count="2">
          <reference field="0" count="4">
            <x v="46"/>
            <x v="48"/>
            <x v="49"/>
            <x v="50"/>
          </reference>
          <reference field="5" count="1" selected="0">
            <x v="13"/>
          </reference>
        </references>
      </pivotArea>
    </format>
    <format dxfId="329">
      <pivotArea collapsedLevelsAreSubtotals="1" fieldPosition="0">
        <references count="2">
          <reference field="0" count="5">
            <x v="27"/>
            <x v="29"/>
            <x v="30"/>
            <x v="32"/>
            <x v="33"/>
          </reference>
          <reference field="5" count="1" selected="0">
            <x v="13"/>
          </reference>
        </references>
      </pivotArea>
    </format>
    <format dxfId="328">
      <pivotArea collapsedLevelsAreSubtotals="1" fieldPosition="0">
        <references count="2">
          <reference field="0" count="1">
            <x v="24"/>
          </reference>
          <reference field="5" count="1" selected="0">
            <x v="13"/>
          </reference>
        </references>
      </pivotArea>
    </format>
    <format dxfId="327">
      <pivotArea collapsedLevelsAreSubtotals="1" fieldPosition="0">
        <references count="2">
          <reference field="0" count="1">
            <x v="59"/>
          </reference>
          <reference field="5" count="1" selected="0">
            <x v="19"/>
          </reference>
        </references>
      </pivotArea>
    </format>
    <format dxfId="326">
      <pivotArea collapsedLevelsAreSubtotals="1" fieldPosition="0">
        <references count="2">
          <reference field="0" count="1">
            <x v="64"/>
          </reference>
          <reference field="5" count="1" selected="0">
            <x v="19"/>
          </reference>
        </references>
      </pivotArea>
    </format>
    <format dxfId="325">
      <pivotArea collapsedLevelsAreSubtotals="1" fieldPosition="0">
        <references count="2">
          <reference field="0" count="1">
            <x v="82"/>
          </reference>
          <reference field="5" count="1" selected="0">
            <x v="19"/>
          </reference>
        </references>
      </pivotArea>
    </format>
    <format dxfId="324">
      <pivotArea collapsedLevelsAreSubtotals="1" fieldPosition="0">
        <references count="2">
          <reference field="0" count="3">
            <x v="95"/>
            <x v="96"/>
            <x v="97"/>
          </reference>
          <reference field="5" count="1" selected="0">
            <x v="19"/>
          </reference>
        </references>
      </pivotArea>
    </format>
    <format dxfId="323">
      <pivotArea collapsedLevelsAreSubtotals="1" fieldPosition="0">
        <references count="2">
          <reference field="0" count="1">
            <x v="110"/>
          </reference>
          <reference field="5" count="1" selected="0">
            <x v="19"/>
          </reference>
        </references>
      </pivotArea>
    </format>
    <format dxfId="322">
      <pivotArea collapsedLevelsAreSubtotals="1" fieldPosition="0">
        <references count="2">
          <reference field="0" count="3">
            <x v="95"/>
            <x v="96"/>
            <x v="97"/>
          </reference>
          <reference field="5" count="1" selected="0">
            <x v="13"/>
          </reference>
        </references>
      </pivotArea>
    </format>
    <format dxfId="321">
      <pivotArea collapsedLevelsAreSubtotals="1" fieldPosition="0">
        <references count="2">
          <reference field="0" count="2">
            <x v="56"/>
            <x v="57"/>
          </reference>
          <reference field="5" count="1" selected="0">
            <x v="19"/>
          </reference>
        </references>
      </pivotArea>
    </format>
    <format dxfId="320">
      <pivotArea collapsedLevelsAreSubtotals="1" fieldPosition="0">
        <references count="2">
          <reference field="0" count="3">
            <x v="60"/>
            <x v="61"/>
            <x v="62"/>
          </reference>
          <reference field="5" count="1" selected="0">
            <x v="19"/>
          </reference>
        </references>
      </pivotArea>
    </format>
    <format dxfId="319">
      <pivotArea collapsedLevelsAreSubtotals="1" fieldPosition="0">
        <references count="2">
          <reference field="0" count="2">
            <x v="65"/>
            <x v="66"/>
          </reference>
          <reference field="5" count="1" selected="0">
            <x v="19"/>
          </reference>
        </references>
      </pivotArea>
    </format>
    <format dxfId="318">
      <pivotArea collapsedLevelsAreSubtotals="1" fieldPosition="0">
        <references count="2">
          <reference field="0" count="1">
            <x v="79"/>
          </reference>
          <reference field="5" count="1" selected="0">
            <x v="19"/>
          </reference>
        </references>
      </pivotArea>
    </format>
    <format dxfId="317">
      <pivotArea collapsedLevelsAreSubtotals="1" fieldPosition="0">
        <references count="2">
          <reference field="0" count="4">
            <x v="83"/>
            <x v="86"/>
            <x v="87"/>
            <x v="88"/>
          </reference>
          <reference field="5" count="1" selected="0">
            <x v="19"/>
          </reference>
        </references>
      </pivotArea>
    </format>
    <format dxfId="316">
      <pivotArea collapsedLevelsAreSubtotals="1" fieldPosition="0">
        <references count="2">
          <reference field="0" count="1">
            <x v="99"/>
          </reference>
          <reference field="5" count="1" selected="0">
            <x v="19"/>
          </reference>
        </references>
      </pivotArea>
    </format>
    <format dxfId="315">
      <pivotArea collapsedLevelsAreSubtotals="1" fieldPosition="0">
        <references count="2">
          <reference field="0" count="1">
            <x v="111"/>
          </reference>
          <reference field="5" count="1" selected="0">
            <x v="19"/>
          </reference>
        </references>
      </pivotArea>
    </format>
    <format dxfId="314">
      <pivotArea collapsedLevelsAreSubtotals="1" fieldPosition="0">
        <references count="2">
          <reference field="0" count="1">
            <x v="113"/>
          </reference>
          <reference field="5" count="1" selected="0">
            <x v="19"/>
          </reference>
        </references>
      </pivotArea>
    </format>
    <format dxfId="313">
      <pivotArea collapsedLevelsAreSubtotals="1" fieldPosition="0">
        <references count="2">
          <reference field="0" count="6">
            <x v="99"/>
            <x v="102"/>
            <x v="110"/>
            <x v="111"/>
            <x v="112"/>
            <x v="113"/>
          </reference>
          <reference field="5" count="1" selected="0">
            <x v="13"/>
          </reference>
        </references>
      </pivotArea>
    </format>
    <format dxfId="312">
      <pivotArea collapsedLevelsAreSubtotals="1" fieldPosition="0">
        <references count="2">
          <reference field="0" count="6">
            <x v="79"/>
            <x v="82"/>
            <x v="83"/>
            <x v="86"/>
            <x v="87"/>
            <x v="88"/>
          </reference>
          <reference field="5" count="1" selected="0">
            <x v="13"/>
          </reference>
        </references>
      </pivotArea>
    </format>
    <format dxfId="311">
      <pivotArea collapsedLevelsAreSubtotals="1" fieldPosition="0">
        <references count="2">
          <reference field="0" count="11"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  <reference field="5" count="1" selected="0">
            <x v="13"/>
          </reference>
        </references>
      </pivotArea>
    </format>
    <format dxfId="310">
      <pivotArea collapsedLevelsAreSubtotals="1" fieldPosition="0">
        <references count="2">
          <reference field="0" count="10">
            <x v="35"/>
            <x v="36"/>
            <x v="37"/>
            <x v="38"/>
            <x v="39"/>
            <x v="40"/>
            <x v="41"/>
            <x v="42"/>
            <x v="43"/>
            <x v="44"/>
          </reference>
          <reference field="5" count="1" selected="0">
            <x v="13"/>
          </reference>
        </references>
      </pivotArea>
    </format>
    <format dxfId="309">
      <pivotArea collapsedLevelsAreSubtotals="1" fieldPosition="0">
        <references count="2">
          <reference field="0" count="1">
            <x v="49"/>
          </reference>
          <reference field="5" count="1" selected="0">
            <x v="19"/>
          </reference>
        </references>
      </pivotArea>
    </format>
    <format dxfId="308">
      <pivotArea collapsedLevelsAreSubtotals="1" fieldPosition="0">
        <references count="2">
          <reference field="0" count="1">
            <x v="48"/>
          </reference>
          <reference field="5" count="1" selected="0">
            <x v="19"/>
          </reference>
        </references>
      </pivotArea>
    </format>
    <format dxfId="307">
      <pivotArea collapsedLevelsAreSubtotals="1" fieldPosition="0">
        <references count="2">
          <reference field="0" count="1">
            <x v="50"/>
          </reference>
          <reference field="5" count="1" selected="0">
            <x v="19"/>
          </reference>
        </references>
      </pivotArea>
    </format>
    <format dxfId="306">
      <pivotArea collapsedLevelsAreSubtotals="1" fieldPosition="0">
        <references count="2">
          <reference field="0" count="3">
            <x v="42"/>
            <x v="43"/>
            <x v="44"/>
          </reference>
          <reference field="5" count="1" selected="0">
            <x v="19"/>
          </reference>
        </references>
      </pivotArea>
    </format>
    <format dxfId="305">
      <pivotArea collapsedLevelsAreSubtotals="1" fieldPosition="0">
        <references count="2">
          <reference field="0" count="5">
            <x v="35"/>
            <x v="36"/>
            <x v="37"/>
            <x v="38"/>
            <x v="39"/>
          </reference>
          <reference field="5" count="1" selected="0">
            <x v="19"/>
          </reference>
        </references>
      </pivotArea>
    </format>
    <format dxfId="304">
      <pivotArea collapsedLevelsAreSubtotals="1" fieldPosition="0">
        <references count="2">
          <reference field="0" count="1">
            <x v="112"/>
          </reference>
          <reference field="5" count="1" selected="0">
            <x v="19"/>
          </reference>
        </references>
      </pivotArea>
    </format>
    <format dxfId="303">
      <pivotArea collapsedLevelsAreSubtotals="1" fieldPosition="0">
        <references count="1">
          <reference field="0" count="2">
            <x v="73"/>
            <x v="74"/>
          </reference>
        </references>
      </pivotArea>
    </format>
    <format dxfId="302">
      <pivotArea dataOnly="0" labelOnly="1" fieldPosition="0">
        <references count="1">
          <reference field="0" count="2">
            <x v="73"/>
            <x v="74"/>
          </reference>
        </references>
      </pivotArea>
    </format>
    <format dxfId="301">
      <pivotArea collapsedLevelsAreSubtotals="1" fieldPosition="0">
        <references count="1">
          <reference field="0" count="1">
            <x v="114"/>
          </reference>
        </references>
      </pivotArea>
    </format>
    <format dxfId="300">
      <pivotArea dataOnly="0" labelOnly="1" fieldPosition="0">
        <references count="1">
          <reference field="0" count="1">
            <x v="114"/>
          </reference>
        </references>
      </pivotArea>
    </format>
    <format dxfId="299">
      <pivotArea dataOnly="0" labelOnly="1" fieldPosition="0">
        <references count="1">
          <reference field="0" count="4">
            <x v="115"/>
            <x v="117"/>
            <x v="118"/>
            <x v="119"/>
          </reference>
        </references>
      </pivotArea>
    </format>
    <format dxfId="298">
      <pivotArea collapsedLevelsAreSubtotals="1" fieldPosition="0">
        <references count="1">
          <reference field="0" count="2">
            <x v="118"/>
            <x v="119"/>
          </reference>
        </references>
      </pivotArea>
    </format>
    <format dxfId="297">
      <pivotArea dataOnly="0" labelOnly="1" fieldPosition="0">
        <references count="1">
          <reference field="0" count="2">
            <x v="118"/>
            <x v="119"/>
          </reference>
        </references>
      </pivotArea>
    </format>
    <format dxfId="296">
      <pivotArea collapsedLevelsAreSubtotals="1" fieldPosition="0">
        <references count="1">
          <reference field="0" count="2">
            <x v="117"/>
            <x v="118"/>
          </reference>
        </references>
      </pivotArea>
    </format>
    <format dxfId="295">
      <pivotArea dataOnly="0" labelOnly="1" fieldPosition="0">
        <references count="1">
          <reference field="0" count="2">
            <x v="117"/>
            <x v="118"/>
          </reference>
        </references>
      </pivotArea>
    </format>
    <format dxfId="294">
      <pivotArea collapsedLevelsAreSubtotals="1" fieldPosition="0">
        <references count="2">
          <reference field="0" count="28">
            <x v="23"/>
            <x v="24"/>
            <x v="25"/>
            <x v="26"/>
            <x v="27"/>
            <x v="29"/>
            <x v="30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2"/>
            <x v="53"/>
            <x v="54"/>
            <x v="55"/>
          </reference>
          <reference field="5" count="1" selected="0">
            <x v="13"/>
          </reference>
        </references>
      </pivotArea>
    </format>
    <format dxfId="293">
      <pivotArea collapsedLevelsAreSubtotals="1" fieldPosition="0">
        <references count="1">
          <reference field="0" count="2">
            <x v="114"/>
            <x v="117"/>
          </reference>
        </references>
      </pivotArea>
    </format>
    <format dxfId="292">
      <pivotArea dataOnly="0" labelOnly="1" fieldPosition="0">
        <references count="1">
          <reference field="0" count="2">
            <x v="114"/>
            <x v="117"/>
          </reference>
        </references>
      </pivotArea>
    </format>
    <format dxfId="291">
      <pivotArea collapsedLevelsAreSubtotals="1" fieldPosition="0">
        <references count="1">
          <reference field="0" count="2">
            <x v="114"/>
            <x v="117"/>
          </reference>
        </references>
      </pivotArea>
    </format>
    <format dxfId="290">
      <pivotArea dataOnly="0" labelOnly="1" fieldPosition="0">
        <references count="1">
          <reference field="0" count="2">
            <x v="114"/>
            <x v="117"/>
          </reference>
        </references>
      </pivotArea>
    </format>
    <format dxfId="289">
      <pivotArea dataOnly="0" labelOnly="1" fieldPosition="0">
        <references count="1">
          <reference field="0" count="48">
            <x v="45"/>
            <x v="46"/>
            <x v="48"/>
            <x v="49"/>
            <x v="52"/>
            <x v="53"/>
            <x v="54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70"/>
            <x v="71"/>
            <x v="72"/>
            <x v="73"/>
            <x v="74"/>
            <x v="75"/>
            <x v="76"/>
            <x v="77"/>
            <x v="78"/>
            <x v="79"/>
            <x v="82"/>
            <x v="83"/>
            <x v="86"/>
            <x v="87"/>
            <x v="88"/>
            <x v="94"/>
            <x v="95"/>
            <x v="96"/>
            <x v="97"/>
            <x v="98"/>
            <x v="99"/>
            <x v="110"/>
            <x v="111"/>
            <x v="112"/>
            <x v="113"/>
            <x v="114"/>
            <x v="117"/>
            <x v="120"/>
          </reference>
        </references>
      </pivotArea>
    </format>
    <format dxfId="288">
      <pivotArea collapsedLevelsAreSubtotals="1" fieldPosition="0">
        <references count="1">
          <reference field="0" count="1">
            <x v="74"/>
          </reference>
        </references>
      </pivotArea>
    </format>
    <format dxfId="287">
      <pivotArea dataOnly="0" labelOnly="1" fieldPosition="0">
        <references count="1">
          <reference field="0" count="1">
            <x v="74"/>
          </reference>
        </references>
      </pivotArea>
    </format>
    <format dxfId="286">
      <pivotArea dataOnly="0" labelOnly="1" fieldPosition="0">
        <references count="1">
          <reference field="0" count="2">
            <x v="49"/>
            <x v="52"/>
          </reference>
        </references>
      </pivotArea>
    </format>
    <format dxfId="285">
      <pivotArea collapsedLevelsAreSubtotals="1" fieldPosition="0">
        <references count="2">
          <reference field="0" count="2">
            <x v="23"/>
            <x v="24"/>
          </reference>
          <reference field="5" count="1" selected="0">
            <x v="21"/>
          </reference>
        </references>
      </pivotArea>
    </format>
    <format dxfId="284">
      <pivotArea collapsedLevelsAreSubtotals="1" fieldPosition="0">
        <references count="2">
          <reference field="0" count="5">
            <x v="27"/>
            <x v="29"/>
            <x v="30"/>
            <x v="32"/>
            <x v="33"/>
          </reference>
          <reference field="5" count="1" selected="0">
            <x v="21"/>
          </reference>
        </references>
      </pivotArea>
    </format>
    <format dxfId="283">
      <pivotArea collapsedLevelsAreSubtotals="1" fieldPosition="0">
        <references count="2">
          <reference field="0" count="1">
            <x v="40"/>
          </reference>
          <reference field="5" count="1" selected="0">
            <x v="21"/>
          </reference>
        </references>
      </pivotArea>
    </format>
    <format dxfId="282">
      <pivotArea collapsedLevelsAreSubtotals="1" fieldPosition="0">
        <references count="2">
          <reference field="0" count="1">
            <x v="45"/>
          </reference>
          <reference field="5" count="1" selected="0">
            <x v="21"/>
          </reference>
        </references>
      </pivotArea>
    </format>
    <format dxfId="281">
      <pivotArea collapsedLevelsAreSubtotals="1" fieldPosition="0">
        <references count="2">
          <reference field="0" count="1">
            <x v="49"/>
          </reference>
          <reference field="5" count="1" selected="0">
            <x v="21"/>
          </reference>
        </references>
      </pivotArea>
    </format>
    <format dxfId="280">
      <pivotArea collapsedLevelsAreSubtotals="1" fieldPosition="0">
        <references count="2">
          <reference field="0" count="1">
            <x v="59"/>
          </reference>
          <reference field="5" count="1" selected="0">
            <x v="21"/>
          </reference>
        </references>
      </pivotArea>
    </format>
    <format dxfId="279">
      <pivotArea collapsedLevelsAreSubtotals="1" fieldPosition="0">
        <references count="2">
          <reference field="0" count="1">
            <x v="64"/>
          </reference>
          <reference field="5" count="1" selected="0">
            <x v="21"/>
          </reference>
        </references>
      </pivotArea>
    </format>
    <format dxfId="278">
      <pivotArea collapsedLevelsAreSubtotals="1" fieldPosition="0">
        <references count="2">
          <reference field="0" count="1">
            <x v="82"/>
          </reference>
          <reference field="5" count="1" selected="0">
            <x v="21"/>
          </reference>
        </references>
      </pivotArea>
    </format>
    <format dxfId="277">
      <pivotArea collapsedLevelsAreSubtotals="1" fieldPosition="0">
        <references count="2">
          <reference field="0" count="3">
            <x v="95"/>
            <x v="96"/>
            <x v="97"/>
          </reference>
          <reference field="5" count="1" selected="0">
            <x v="21"/>
          </reference>
        </references>
      </pivotArea>
    </format>
    <format dxfId="276">
      <pivotArea collapsedLevelsAreSubtotals="1" fieldPosition="0">
        <references count="2">
          <reference field="0" count="1">
            <x v="110"/>
          </reference>
          <reference field="5" count="1" selected="0">
            <x v="21"/>
          </reference>
        </references>
      </pivotArea>
    </format>
    <format dxfId="275">
      <pivotArea collapsedLevelsAreSubtotals="1" fieldPosition="0">
        <references count="2">
          <reference field="0" count="5">
            <x v="35"/>
            <x v="36"/>
            <x v="37"/>
            <x v="38"/>
            <x v="39"/>
          </reference>
          <reference field="5" count="1" selected="0">
            <x v="21"/>
          </reference>
        </references>
      </pivotArea>
    </format>
    <format dxfId="274">
      <pivotArea collapsedLevelsAreSubtotals="1" fieldPosition="0">
        <references count="2">
          <reference field="0" count="3">
            <x v="42"/>
            <x v="43"/>
            <x v="44"/>
          </reference>
          <reference field="5" count="1" selected="0">
            <x v="21"/>
          </reference>
        </references>
      </pivotArea>
    </format>
    <format dxfId="273">
      <pivotArea collapsedLevelsAreSubtotals="1" fieldPosition="0">
        <references count="2">
          <reference field="0" count="1">
            <x v="48"/>
          </reference>
          <reference field="5" count="1" selected="0">
            <x v="21"/>
          </reference>
        </references>
      </pivotArea>
    </format>
    <format dxfId="272">
      <pivotArea collapsedLevelsAreSubtotals="1" fieldPosition="0">
        <references count="2">
          <reference field="0" count="2">
            <x v="56"/>
            <x v="57"/>
          </reference>
          <reference field="5" count="1" selected="0">
            <x v="21"/>
          </reference>
        </references>
      </pivotArea>
    </format>
    <format dxfId="271">
      <pivotArea collapsedLevelsAreSubtotals="1" fieldPosition="0">
        <references count="2">
          <reference field="0" count="3">
            <x v="60"/>
            <x v="61"/>
            <x v="62"/>
          </reference>
          <reference field="5" count="1" selected="0">
            <x v="21"/>
          </reference>
        </references>
      </pivotArea>
    </format>
    <format dxfId="270">
      <pivotArea collapsedLevelsAreSubtotals="1" fieldPosition="0">
        <references count="2">
          <reference field="0" count="2">
            <x v="65"/>
            <x v="66"/>
          </reference>
          <reference field="5" count="1" selected="0">
            <x v="21"/>
          </reference>
        </references>
      </pivotArea>
    </format>
    <format dxfId="269">
      <pivotArea collapsedLevelsAreSubtotals="1" fieldPosition="0">
        <references count="2">
          <reference field="0" count="1">
            <x v="79"/>
          </reference>
          <reference field="5" count="1" selected="0">
            <x v="21"/>
          </reference>
        </references>
      </pivotArea>
    </format>
    <format dxfId="268">
      <pivotArea collapsedLevelsAreSubtotals="1" fieldPosition="0">
        <references count="2">
          <reference field="0" count="4">
            <x v="83"/>
            <x v="86"/>
            <x v="87"/>
            <x v="88"/>
          </reference>
          <reference field="5" count="1" selected="0">
            <x v="21"/>
          </reference>
        </references>
      </pivotArea>
    </format>
    <format dxfId="267">
      <pivotArea collapsedLevelsAreSubtotals="1" fieldPosition="0">
        <references count="2">
          <reference field="0" count="2">
            <x v="98"/>
            <x v="99"/>
          </reference>
          <reference field="5" count="1" selected="0">
            <x v="21"/>
          </reference>
        </references>
      </pivotArea>
    </format>
    <format dxfId="266">
      <pivotArea collapsedLevelsAreSubtotals="1" fieldPosition="0">
        <references count="2">
          <reference field="0" count="3">
            <x v="111"/>
            <x v="112"/>
            <x v="113"/>
          </reference>
          <reference field="5" count="1" selected="0">
            <x v="21"/>
          </reference>
        </references>
      </pivotArea>
    </format>
    <format dxfId="265">
      <pivotArea collapsedLevelsAreSubtotals="1" fieldPosition="0">
        <references count="2">
          <reference field="0" count="1">
            <x v="120"/>
          </reference>
          <reference field="5" count="1" selected="0">
            <x v="21"/>
          </reference>
        </references>
      </pivotArea>
    </format>
    <format dxfId="264">
      <pivotArea dataOnly="0" labelOnly="1" fieldPosition="0">
        <references count="1">
          <reference field="0" count="2">
            <x v="120"/>
            <x v="121"/>
          </reference>
        </references>
      </pivotArea>
    </format>
    <format dxfId="263">
      <pivotArea collapsedLevelsAreSubtotals="1" fieldPosition="0">
        <references count="1">
          <reference field="0" count="1">
            <x v="121"/>
          </reference>
        </references>
      </pivotArea>
    </format>
    <format dxfId="262">
      <pivotArea dataOnly="0" labelOnly="1" fieldPosition="0">
        <references count="1">
          <reference field="0" count="1">
            <x v="121"/>
          </reference>
        </references>
      </pivotArea>
    </format>
    <format dxfId="261">
      <pivotArea collapsedLevelsAreSubtotals="1" fieldPosition="0">
        <references count="1">
          <reference field="0" count="1">
            <x v="121"/>
          </reference>
        </references>
      </pivotArea>
    </format>
    <format dxfId="260">
      <pivotArea dataOnly="0" labelOnly="1" fieldPosition="0">
        <references count="1">
          <reference field="0" count="1">
            <x v="121"/>
          </reference>
        </references>
      </pivotArea>
    </format>
    <format dxfId="259">
      <pivotArea dataOnly="0" labelOnly="1" fieldPosition="0">
        <references count="1">
          <reference field="0" count="2">
            <x v="122"/>
            <x v="123"/>
          </reference>
        </references>
      </pivotArea>
    </format>
    <format dxfId="258">
      <pivotArea collapsedLevelsAreSubtotals="1" fieldPosition="0">
        <references count="1">
          <reference field="0" count="1">
            <x v="15"/>
          </reference>
        </references>
      </pivotArea>
    </format>
    <format dxfId="257">
      <pivotArea dataOnly="0" labelOnly="1" fieldPosition="0">
        <references count="1">
          <reference field="0" count="1">
            <x v="15"/>
          </reference>
        </references>
      </pivotArea>
    </format>
    <format dxfId="256">
      <pivotArea dataOnly="0" labelOnly="1" fieldPosition="0">
        <references count="1">
          <reference field="0" count="6">
            <x v="120"/>
            <x v="124"/>
            <x v="125"/>
            <x v="126"/>
            <x v="127"/>
            <x v="128"/>
          </reference>
        </references>
      </pivotArea>
    </format>
    <format dxfId="255">
      <pivotArea collapsedLevelsAreSubtotals="1" fieldPosition="0">
        <references count="1">
          <reference field="0" count="1">
            <x v="15"/>
          </reference>
        </references>
      </pivotArea>
    </format>
    <format dxfId="254">
      <pivotArea dataOnly="0" labelOnly="1" fieldPosition="0">
        <references count="1">
          <reference field="0" count="1">
            <x v="15"/>
          </reference>
        </references>
      </pivotArea>
    </format>
    <format dxfId="253">
      <pivotArea dataOnly="0" labelOnly="1" fieldPosition="0">
        <references count="1">
          <reference field="0" count="1">
            <x v="45"/>
          </reference>
        </references>
      </pivotArea>
    </format>
    <format dxfId="252">
      <pivotArea dataOnly="0" labelOnly="1" fieldPosition="0">
        <references count="1">
          <reference field="0" count="0"/>
        </references>
      </pivotArea>
    </format>
    <format dxfId="251">
      <pivotArea dataOnly="0" labelOnly="1" fieldPosition="0">
        <references count="1">
          <reference field="0" count="1">
            <x v="128"/>
          </reference>
        </references>
      </pivotArea>
    </format>
    <format dxfId="250">
      <pivotArea collapsedLevelsAreSubtotals="1" fieldPosition="0">
        <references count="1">
          <reference field="0" count="1">
            <x v="114"/>
          </reference>
        </references>
      </pivotArea>
    </format>
    <format dxfId="249">
      <pivotArea dataOnly="0" labelOnly="1" fieldPosition="0">
        <references count="1">
          <reference field="0" count="1">
            <x v="114"/>
          </reference>
        </references>
      </pivotArea>
    </format>
    <format dxfId="248">
      <pivotArea dataOnly="0" labelOnly="1" fieldPosition="0">
        <references count="1">
          <reference field="0" count="1">
            <x v="1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2" totalsRowShown="0">
  <autoFilter ref="A1:I2" xr:uid="{00000000-0009-0000-0100-000001000000}"/>
  <tableColumns count="9">
    <tableColumn id="1" xr3:uid="{00000000-0010-0000-0000-000001000000}" name="Proveedor"/>
    <tableColumn id="2" xr3:uid="{00000000-0010-0000-0000-000002000000}" name="proveedor2"/>
    <tableColumn id="3" xr3:uid="{00000000-0010-0000-0000-000003000000}" name="Tipo"/>
    <tableColumn id="4" xr3:uid="{00000000-0010-0000-0000-000004000000}" name="Fecha" dataDxfId="500"/>
    <tableColumn id="5" xr3:uid="{00000000-0010-0000-0000-000005000000}" name="Referencia"/>
    <tableColumn id="6" xr3:uid="{00000000-0010-0000-0000-000006000000}" name="Vencimiento" dataDxfId="499"/>
    <tableColumn id="7" xr3:uid="{00000000-0010-0000-0000-000007000000}" name="Total"/>
    <tableColumn id="8" xr3:uid="{00000000-0010-0000-0000-000008000000}" name="Pagado"/>
    <tableColumn id="9" xr3:uid="{00000000-0010-0000-0000-000009000000}" name="Pend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selection activeCell="C4" sqref="C4"/>
    </sheetView>
  </sheetViews>
  <sheetFormatPr baseColWidth="10" defaultRowHeight="10" x14ac:dyDescent="0.2"/>
  <cols>
    <col min="1" max="1" width="27.6640625" customWidth="1"/>
    <col min="2" max="2" width="49.6640625" customWidth="1"/>
    <col min="3" max="3" width="31.6640625" bestFit="1" customWidth="1"/>
    <col min="4" max="4" width="18.6640625" bestFit="1" customWidth="1"/>
    <col min="5" max="5" width="14" customWidth="1"/>
    <col min="6" max="6" width="28.33203125" customWidth="1"/>
    <col min="7" max="7" width="13" bestFit="1" customWidth="1"/>
    <col min="8" max="8" width="15.33203125" customWidth="1"/>
    <col min="9" max="9" width="10" bestFit="1" customWidth="1"/>
    <col min="10" max="10" width="19" customWidth="1"/>
    <col min="11" max="11" width="16.33203125" customWidth="1"/>
    <col min="12" max="12" width="14" customWidth="1"/>
    <col min="13" max="13" width="13" bestFit="1" customWidth="1"/>
    <col min="14" max="14" width="14.6640625" customWidth="1"/>
  </cols>
  <sheetData>
    <row r="1" spans="1:9" ht="16" thickBot="1" x14ac:dyDescent="0.4">
      <c r="A1" s="147" t="s">
        <v>12</v>
      </c>
      <c r="B1" s="148">
        <f ca="1">+TODAY()</f>
        <v>45880</v>
      </c>
      <c r="D1" s="20"/>
    </row>
    <row r="2" spans="1:9" ht="15.5" x14ac:dyDescent="0.35">
      <c r="A2" s="2"/>
      <c r="B2" s="2"/>
      <c r="C2" s="201" t="s">
        <v>162</v>
      </c>
      <c r="D2" s="202" t="s">
        <v>331</v>
      </c>
      <c r="E2" s="3"/>
      <c r="F2" s="3"/>
    </row>
    <row r="3" spans="1:9" ht="15.5" x14ac:dyDescent="0.35">
      <c r="A3" s="229" t="s">
        <v>13</v>
      </c>
      <c r="B3" s="274">
        <v>468910</v>
      </c>
      <c r="C3" s="230"/>
      <c r="D3" s="275"/>
      <c r="E3" s="276"/>
      <c r="F3" s="276"/>
    </row>
    <row r="4" spans="1:9" ht="15.5" x14ac:dyDescent="0.35">
      <c r="A4" s="141" t="s">
        <v>14</v>
      </c>
      <c r="B4" s="142">
        <v>77482</v>
      </c>
      <c r="C4" s="143">
        <v>150000</v>
      </c>
      <c r="D4" s="203"/>
      <c r="E4" s="3"/>
      <c r="F4" s="3"/>
    </row>
    <row r="5" spans="1:9" ht="15.5" x14ac:dyDescent="0.35">
      <c r="A5" s="141" t="s">
        <v>15</v>
      </c>
      <c r="B5" s="142">
        <v>324000</v>
      </c>
      <c r="C5" s="143"/>
      <c r="D5" s="220"/>
      <c r="E5" s="84"/>
      <c r="F5" s="3"/>
    </row>
    <row r="6" spans="1:9" ht="15.5" x14ac:dyDescent="0.35">
      <c r="A6" s="141" t="s">
        <v>242</v>
      </c>
      <c r="B6" s="142">
        <v>240000</v>
      </c>
      <c r="C6" s="143"/>
      <c r="D6" s="204"/>
      <c r="E6" s="3"/>
      <c r="F6" s="3"/>
      <c r="G6" s="14"/>
    </row>
    <row r="7" spans="1:9" ht="15.5" x14ac:dyDescent="0.35">
      <c r="A7" s="141" t="s">
        <v>16</v>
      </c>
      <c r="B7" s="142">
        <v>0</v>
      </c>
      <c r="C7" s="143"/>
      <c r="D7" s="204"/>
      <c r="E7" s="140"/>
      <c r="F7" s="3"/>
      <c r="G7" s="14"/>
    </row>
    <row r="8" spans="1:9" ht="15.5" x14ac:dyDescent="0.35">
      <c r="A8" s="141" t="s">
        <v>268</v>
      </c>
      <c r="B8" s="142">
        <v>0</v>
      </c>
      <c r="C8" s="143"/>
      <c r="D8" s="204"/>
      <c r="E8" s="140"/>
      <c r="F8" s="3"/>
      <c r="G8" s="14"/>
    </row>
    <row r="9" spans="1:9" ht="15.5" x14ac:dyDescent="0.35">
      <c r="A9" s="141" t="s">
        <v>60</v>
      </c>
      <c r="B9" s="142">
        <v>6673</v>
      </c>
      <c r="C9" s="143">
        <v>0</v>
      </c>
      <c r="D9" s="204"/>
      <c r="E9" s="14"/>
      <c r="F9" s="3"/>
    </row>
    <row r="10" spans="1:9" ht="15.5" x14ac:dyDescent="0.35">
      <c r="A10" s="229" t="s">
        <v>17</v>
      </c>
      <c r="B10" s="142">
        <v>-600000</v>
      </c>
      <c r="C10" s="230"/>
      <c r="D10" s="278">
        <v>0</v>
      </c>
      <c r="E10" s="243"/>
      <c r="F10" s="84"/>
      <c r="G10" s="15"/>
    </row>
    <row r="11" spans="1:9" ht="15.5" x14ac:dyDescent="0.35">
      <c r="A11" s="141" t="s">
        <v>193</v>
      </c>
      <c r="B11" s="142">
        <f>1518000+860900</f>
        <v>2378900</v>
      </c>
      <c r="C11" s="143"/>
      <c r="D11" s="220"/>
      <c r="E11" s="243"/>
      <c r="F11" s="84"/>
      <c r="G11" s="15"/>
      <c r="H11" s="15"/>
    </row>
    <row r="12" spans="1:9" ht="15.5" x14ac:dyDescent="0.35">
      <c r="A12" s="141"/>
      <c r="B12" s="142"/>
      <c r="C12" s="143"/>
      <c r="D12" s="220"/>
      <c r="E12" s="15"/>
      <c r="F12" s="15"/>
      <c r="G12" s="20"/>
    </row>
    <row r="13" spans="1:9" ht="14.5" thickBot="1" x14ac:dyDescent="0.35">
      <c r="A13" s="144" t="s">
        <v>18</v>
      </c>
      <c r="B13" s="145">
        <f>SUM(B3:B12)-B10</f>
        <v>3495965</v>
      </c>
      <c r="C13" s="146">
        <f>SUM(C3:C11)</f>
        <v>150000</v>
      </c>
      <c r="D13" s="146">
        <f>SUM(D3:D11)</f>
        <v>0</v>
      </c>
      <c r="E13" s="140"/>
      <c r="F13" s="20"/>
      <c r="G13" s="20"/>
    </row>
    <row r="14" spans="1:9" x14ac:dyDescent="0.2">
      <c r="C14" s="3"/>
      <c r="D14" s="138"/>
    </row>
    <row r="15" spans="1:9" ht="11" thickBot="1" x14ac:dyDescent="0.3">
      <c r="B15" s="4"/>
      <c r="C15" s="16"/>
      <c r="D15" s="139"/>
    </row>
    <row r="16" spans="1:9" ht="16" thickBot="1" x14ac:dyDescent="0.25">
      <c r="A16" s="296" t="s">
        <v>19</v>
      </c>
      <c r="B16" s="297"/>
      <c r="C16" s="297"/>
      <c r="D16" s="298"/>
      <c r="F16" s="296" t="s">
        <v>267</v>
      </c>
      <c r="G16" s="297"/>
      <c r="H16" s="297"/>
      <c r="I16" s="298"/>
    </row>
    <row r="17" spans="1:10" ht="14.5" x14ac:dyDescent="0.35">
      <c r="A17" s="5" t="s">
        <v>20</v>
      </c>
      <c r="B17" s="5" t="s">
        <v>21</v>
      </c>
      <c r="C17" s="5" t="s">
        <v>22</v>
      </c>
      <c r="D17" s="5" t="s">
        <v>0</v>
      </c>
      <c r="E17" s="5"/>
      <c r="F17" s="5" t="s">
        <v>23</v>
      </c>
      <c r="G17" s="5" t="s">
        <v>73</v>
      </c>
      <c r="H17" s="5" t="s">
        <v>22</v>
      </c>
      <c r="I17" s="5" t="s">
        <v>265</v>
      </c>
      <c r="J17" s="15"/>
    </row>
    <row r="18" spans="1:10" ht="14.5" x14ac:dyDescent="0.35">
      <c r="A18" s="284"/>
      <c r="B18" s="284"/>
      <c r="C18" s="284"/>
      <c r="D18" s="284"/>
      <c r="E18" s="158"/>
      <c r="F18" s="134" t="s">
        <v>266</v>
      </c>
      <c r="G18" s="153">
        <v>45672</v>
      </c>
      <c r="H18" s="133">
        <v>217747</v>
      </c>
      <c r="I18" s="154" t="s">
        <v>65</v>
      </c>
      <c r="J18" s="15"/>
    </row>
    <row r="19" spans="1:10" x14ac:dyDescent="0.2">
      <c r="A19" s="246"/>
      <c r="B19" s="194"/>
      <c r="C19" s="161"/>
      <c r="D19" s="246"/>
      <c r="E19" s="158"/>
      <c r="F19" s="165" t="s">
        <v>266</v>
      </c>
      <c r="G19" s="166">
        <v>45703</v>
      </c>
      <c r="H19" s="167">
        <f>+H18</f>
        <v>217747</v>
      </c>
      <c r="I19" s="168" t="s">
        <v>65</v>
      </c>
    </row>
    <row r="20" spans="1:10" x14ac:dyDescent="0.2">
      <c r="A20" s="294" t="s">
        <v>629</v>
      </c>
      <c r="B20" s="294" t="s">
        <v>7</v>
      </c>
      <c r="C20" s="294">
        <v>434072.5</v>
      </c>
      <c r="D20" s="294" t="s">
        <v>625</v>
      </c>
      <c r="E20" s="158"/>
      <c r="F20" s="165" t="s">
        <v>266</v>
      </c>
      <c r="G20" s="166">
        <v>45731</v>
      </c>
      <c r="H20" s="167">
        <f>+H19</f>
        <v>217747</v>
      </c>
      <c r="I20" s="169" t="s">
        <v>65</v>
      </c>
    </row>
    <row r="21" spans="1:10" x14ac:dyDescent="0.2">
      <c r="A21" s="294" t="s">
        <v>497</v>
      </c>
      <c r="B21" s="294" t="s">
        <v>7</v>
      </c>
      <c r="C21" s="294">
        <v>434072.5</v>
      </c>
      <c r="D21" s="294" t="s">
        <v>625</v>
      </c>
      <c r="E21" s="20"/>
      <c r="F21" s="165" t="s">
        <v>266</v>
      </c>
      <c r="G21" s="166">
        <v>45762</v>
      </c>
      <c r="H21" s="167">
        <f>+H20</f>
        <v>217747</v>
      </c>
      <c r="I21" s="169" t="s">
        <v>65</v>
      </c>
      <c r="J21" s="19"/>
    </row>
    <row r="22" spans="1:10" x14ac:dyDescent="0.2">
      <c r="A22" s="294" t="s">
        <v>624</v>
      </c>
      <c r="B22" s="294" t="s">
        <v>78</v>
      </c>
      <c r="C22" s="294">
        <v>95459.61</v>
      </c>
      <c r="D22" s="294" t="s">
        <v>625</v>
      </c>
      <c r="E22" s="20"/>
      <c r="F22" s="165" t="s">
        <v>266</v>
      </c>
      <c r="G22" s="166">
        <v>45792</v>
      </c>
      <c r="H22" s="167">
        <f>+H21</f>
        <v>217747</v>
      </c>
      <c r="I22" s="169" t="s">
        <v>65</v>
      </c>
    </row>
    <row r="23" spans="1:10" x14ac:dyDescent="0.2">
      <c r="A23" s="294" t="s">
        <v>500</v>
      </c>
      <c r="B23" s="294" t="s">
        <v>6</v>
      </c>
      <c r="C23" s="294">
        <v>274004.5</v>
      </c>
      <c r="D23" s="294" t="s">
        <v>187</v>
      </c>
      <c r="E23" s="20"/>
      <c r="F23" s="266" t="s">
        <v>266</v>
      </c>
      <c r="G23" s="267">
        <v>45823</v>
      </c>
      <c r="H23" s="167">
        <v>217747</v>
      </c>
      <c r="I23" s="268" t="s">
        <v>65</v>
      </c>
    </row>
    <row r="24" spans="1:10" x14ac:dyDescent="0.2">
      <c r="A24" s="294" t="s">
        <v>626</v>
      </c>
      <c r="B24" s="294" t="s">
        <v>98</v>
      </c>
      <c r="C24" s="294">
        <v>519416.7</v>
      </c>
      <c r="D24" s="294" t="s">
        <v>625</v>
      </c>
      <c r="E24" s="20"/>
      <c r="F24" s="266" t="s">
        <v>266</v>
      </c>
      <c r="G24" s="267">
        <v>45853</v>
      </c>
      <c r="H24" s="167">
        <f>+H23</f>
        <v>217747</v>
      </c>
      <c r="I24" s="268" t="s">
        <v>65</v>
      </c>
    </row>
    <row r="25" spans="1:10" x14ac:dyDescent="0.2">
      <c r="A25" s="294" t="s">
        <v>501</v>
      </c>
      <c r="B25" s="294" t="s">
        <v>6</v>
      </c>
      <c r="C25" s="294">
        <v>274004.5</v>
      </c>
      <c r="D25" s="294" t="s">
        <v>187</v>
      </c>
      <c r="E25" s="20"/>
      <c r="F25" s="19" t="s">
        <v>266</v>
      </c>
      <c r="G25" s="156">
        <v>45884</v>
      </c>
      <c r="H25" s="3">
        <f>+H24</f>
        <v>217747</v>
      </c>
    </row>
    <row r="26" spans="1:10" x14ac:dyDescent="0.2">
      <c r="A26" s="294" t="s">
        <v>630</v>
      </c>
      <c r="B26" s="294" t="s">
        <v>7</v>
      </c>
      <c r="C26" s="294">
        <v>434072.5</v>
      </c>
      <c r="D26" s="294" t="s">
        <v>625</v>
      </c>
      <c r="E26" s="20"/>
      <c r="F26" s="19" t="s">
        <v>266</v>
      </c>
      <c r="G26" s="156">
        <v>45915</v>
      </c>
      <c r="H26" s="3">
        <v>217747</v>
      </c>
    </row>
    <row r="27" spans="1:10" x14ac:dyDescent="0.2">
      <c r="A27" s="294" t="s">
        <v>502</v>
      </c>
      <c r="B27" s="294" t="s">
        <v>6</v>
      </c>
      <c r="C27" s="294">
        <v>274004.5</v>
      </c>
      <c r="D27" s="294" t="s">
        <v>187</v>
      </c>
      <c r="E27" s="20"/>
      <c r="F27" s="19" t="s">
        <v>266</v>
      </c>
      <c r="G27" s="156">
        <v>45945</v>
      </c>
      <c r="H27" s="3">
        <f t="shared" ref="H27:H35" si="0">+H26</f>
        <v>217747</v>
      </c>
    </row>
    <row r="28" spans="1:10" x14ac:dyDescent="0.2">
      <c r="A28" s="294" t="s">
        <v>503</v>
      </c>
      <c r="B28" s="294" t="s">
        <v>6</v>
      </c>
      <c r="C28" s="294">
        <v>274004.5</v>
      </c>
      <c r="D28" s="294" t="s">
        <v>187</v>
      </c>
      <c r="F28" s="19" t="s">
        <v>266</v>
      </c>
      <c r="G28" s="156">
        <v>45976</v>
      </c>
      <c r="H28" s="3">
        <f t="shared" si="0"/>
        <v>217747</v>
      </c>
    </row>
    <row r="29" spans="1:10" x14ac:dyDescent="0.2">
      <c r="A29" s="129" t="s">
        <v>504</v>
      </c>
      <c r="B29" s="129" t="s">
        <v>6</v>
      </c>
      <c r="C29" s="129">
        <v>211941.9</v>
      </c>
      <c r="D29" s="129" t="s">
        <v>187</v>
      </c>
      <c r="F29" s="19" t="s">
        <v>266</v>
      </c>
      <c r="G29" s="156">
        <v>46006</v>
      </c>
      <c r="H29" s="3">
        <f t="shared" si="0"/>
        <v>217747</v>
      </c>
    </row>
    <row r="30" spans="1:10" x14ac:dyDescent="0.2">
      <c r="A30" s="129" t="s">
        <v>631</v>
      </c>
      <c r="B30" s="129" t="s">
        <v>7</v>
      </c>
      <c r="C30" s="129">
        <v>434072.5</v>
      </c>
      <c r="D30" s="129" t="s">
        <v>625</v>
      </c>
      <c r="F30" s="19" t="s">
        <v>266</v>
      </c>
      <c r="G30" s="121">
        <v>46037</v>
      </c>
      <c r="H30" s="3">
        <f t="shared" si="0"/>
        <v>217747</v>
      </c>
    </row>
    <row r="31" spans="1:10" x14ac:dyDescent="0.2">
      <c r="C31" s="245">
        <f>SUM(C20:C30)</f>
        <v>3659126.2099999995</v>
      </c>
      <c r="F31" s="19" t="s">
        <v>266</v>
      </c>
      <c r="G31" s="121">
        <v>46068</v>
      </c>
      <c r="H31" s="3">
        <f t="shared" si="0"/>
        <v>217747</v>
      </c>
    </row>
    <row r="32" spans="1:10" x14ac:dyDescent="0.2">
      <c r="F32" s="19" t="s">
        <v>266</v>
      </c>
      <c r="G32" s="121">
        <v>46096</v>
      </c>
      <c r="H32" s="3">
        <f t="shared" si="0"/>
        <v>217747</v>
      </c>
    </row>
    <row r="33" spans="1:14" ht="10.5" x14ac:dyDescent="0.25">
      <c r="F33" s="19" t="s">
        <v>266</v>
      </c>
      <c r="G33" s="121">
        <v>46127</v>
      </c>
      <c r="H33" s="3">
        <f t="shared" si="0"/>
        <v>217747</v>
      </c>
      <c r="K33" s="157"/>
    </row>
    <row r="34" spans="1:14" x14ac:dyDescent="0.2">
      <c r="F34" s="19" t="s">
        <v>266</v>
      </c>
      <c r="G34" s="121">
        <v>46157</v>
      </c>
      <c r="H34" s="3">
        <f t="shared" si="0"/>
        <v>217747</v>
      </c>
      <c r="K34" s="121"/>
      <c r="L34" s="19"/>
      <c r="M34" s="129"/>
      <c r="N34" s="136"/>
    </row>
    <row r="35" spans="1:14" x14ac:dyDescent="0.2">
      <c r="F35" s="19" t="s">
        <v>266</v>
      </c>
      <c r="G35" s="121">
        <v>46188</v>
      </c>
      <c r="H35" s="3">
        <f t="shared" si="0"/>
        <v>217747</v>
      </c>
      <c r="K35" s="121"/>
      <c r="M35" s="130"/>
      <c r="N35" s="136"/>
    </row>
    <row r="36" spans="1:14" ht="13.5" x14ac:dyDescent="0.55000000000000004">
      <c r="H36" s="137">
        <f>SUM(H18:H35)</f>
        <v>3919446</v>
      </c>
      <c r="K36" s="121"/>
      <c r="M36" s="130"/>
      <c r="N36" s="136"/>
    </row>
    <row r="37" spans="1:14" ht="12" customHeight="1" x14ac:dyDescent="0.35">
      <c r="M37" s="155"/>
    </row>
    <row r="38" spans="1:14" ht="13.15" customHeight="1" x14ac:dyDescent="0.35">
      <c r="M38" s="155"/>
    </row>
    <row r="40" spans="1:14" x14ac:dyDescent="0.2">
      <c r="A40" t="s">
        <v>621</v>
      </c>
    </row>
    <row r="41" spans="1:14" x14ac:dyDescent="0.2">
      <c r="A41" s="246" t="s">
        <v>497</v>
      </c>
      <c r="B41" s="194" t="s">
        <v>61</v>
      </c>
      <c r="C41" s="161">
        <v>1022588</v>
      </c>
      <c r="D41" s="246" t="s">
        <v>622</v>
      </c>
    </row>
    <row r="45" spans="1:14" x14ac:dyDescent="0.2">
      <c r="C45" s="14"/>
    </row>
  </sheetData>
  <autoFilter ref="A17:D26" xr:uid="{00000000-0009-0000-0000-000000000000}"/>
  <mergeCells count="2">
    <mergeCell ref="F16:I16"/>
    <mergeCell ref="A16:D16"/>
  </mergeCells>
  <phoneticPr fontId="4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24"/>
  <sheetViews>
    <sheetView workbookViewId="0">
      <selection activeCell="A11" sqref="A11"/>
    </sheetView>
  </sheetViews>
  <sheetFormatPr baseColWidth="10" defaultRowHeight="10" x14ac:dyDescent="0.2"/>
  <sheetData>
    <row r="3" spans="1:2" x14ac:dyDescent="0.2">
      <c r="A3" s="19" t="s">
        <v>230</v>
      </c>
    </row>
    <row r="5" spans="1:2" x14ac:dyDescent="0.2">
      <c r="A5" s="19" t="s">
        <v>45</v>
      </c>
    </row>
    <row r="6" spans="1:2" x14ac:dyDescent="0.2">
      <c r="A6" s="19" t="s">
        <v>231</v>
      </c>
    </row>
    <row r="7" spans="1:2" x14ac:dyDescent="0.2">
      <c r="A7" s="19" t="s">
        <v>232</v>
      </c>
      <c r="B7" s="125" t="s">
        <v>233</v>
      </c>
    </row>
    <row r="8" spans="1:2" x14ac:dyDescent="0.2">
      <c r="A8" s="124">
        <v>47088</v>
      </c>
    </row>
    <row r="10" spans="1:2" x14ac:dyDescent="0.2">
      <c r="A10" s="19" t="s">
        <v>39</v>
      </c>
    </row>
    <row r="11" spans="1:2" x14ac:dyDescent="0.2">
      <c r="A11" s="19" t="s">
        <v>234</v>
      </c>
    </row>
    <row r="12" spans="1:2" x14ac:dyDescent="0.2">
      <c r="A12" s="124">
        <v>46357</v>
      </c>
    </row>
    <row r="13" spans="1:2" x14ac:dyDescent="0.2">
      <c r="A13" s="19" t="s">
        <v>235</v>
      </c>
      <c r="B13" s="19" t="s">
        <v>236</v>
      </c>
    </row>
    <row r="16" spans="1:2" x14ac:dyDescent="0.2">
      <c r="A16" s="19" t="s">
        <v>237</v>
      </c>
    </row>
    <row r="17" spans="1:2" x14ac:dyDescent="0.2">
      <c r="A17" s="19" t="s">
        <v>238</v>
      </c>
    </row>
    <row r="18" spans="1:2" x14ac:dyDescent="0.2">
      <c r="A18" s="124">
        <v>46082</v>
      </c>
    </row>
    <row r="19" spans="1:2" x14ac:dyDescent="0.2">
      <c r="A19" s="19" t="s">
        <v>239</v>
      </c>
    </row>
    <row r="22" spans="1:2" x14ac:dyDescent="0.2">
      <c r="A22" t="s">
        <v>250</v>
      </c>
    </row>
    <row r="23" spans="1:2" x14ac:dyDescent="0.2">
      <c r="A23" t="s">
        <v>251</v>
      </c>
    </row>
    <row r="24" spans="1:2" x14ac:dyDescent="0.2">
      <c r="A24" s="124">
        <v>47088</v>
      </c>
      <c r="B24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00"/>
  <sheetViews>
    <sheetView topLeftCell="A82" zoomScaleNormal="100" workbookViewId="0">
      <selection activeCell="A90" sqref="A90"/>
    </sheetView>
  </sheetViews>
  <sheetFormatPr baseColWidth="10" defaultRowHeight="10" outlineLevelRow="1" x14ac:dyDescent="0.2"/>
  <cols>
    <col min="1" max="1" width="82.109375" bestFit="1" customWidth="1"/>
    <col min="2" max="2" width="22.21875" bestFit="1" customWidth="1"/>
    <col min="3" max="3" width="12.44140625" bestFit="1" customWidth="1"/>
    <col min="4" max="4" width="10.109375" bestFit="1" customWidth="1"/>
    <col min="5" max="5" width="12.44140625" bestFit="1" customWidth="1"/>
    <col min="6" max="6" width="14.88671875" bestFit="1" customWidth="1"/>
    <col min="7" max="7" width="11.6640625" bestFit="1" customWidth="1"/>
    <col min="8" max="8" width="14.6640625" bestFit="1" customWidth="1"/>
    <col min="9" max="9" width="11.6640625" bestFit="1" customWidth="1"/>
    <col min="10" max="10" width="13" bestFit="1" customWidth="1"/>
  </cols>
  <sheetData>
    <row r="3" spans="1:6" x14ac:dyDescent="0.2">
      <c r="A3" s="258" t="s">
        <v>29</v>
      </c>
      <c r="B3" s="258" t="s">
        <v>11</v>
      </c>
    </row>
    <row r="4" spans="1:6" x14ac:dyDescent="0.2">
      <c r="A4" s="258" t="s">
        <v>8</v>
      </c>
      <c r="B4" s="259">
        <v>45877</v>
      </c>
      <c r="C4" s="259">
        <v>45884</v>
      </c>
      <c r="D4" s="259">
        <v>45891</v>
      </c>
      <c r="E4" s="259">
        <v>45898</v>
      </c>
      <c r="F4" s="259" t="s">
        <v>9</v>
      </c>
    </row>
    <row r="5" spans="1:6" x14ac:dyDescent="0.2">
      <c r="A5" s="260" t="s">
        <v>26</v>
      </c>
      <c r="B5" s="261"/>
      <c r="C5" s="261"/>
      <c r="D5" s="261">
        <v>0</v>
      </c>
      <c r="E5" s="261"/>
      <c r="F5" s="261">
        <v>0</v>
      </c>
    </row>
    <row r="6" spans="1:6" x14ac:dyDescent="0.2">
      <c r="A6" s="260" t="s">
        <v>69</v>
      </c>
      <c r="B6" s="261"/>
      <c r="C6" s="261"/>
      <c r="D6" s="261"/>
      <c r="E6" s="261">
        <v>0</v>
      </c>
      <c r="F6" s="261">
        <v>0</v>
      </c>
    </row>
    <row r="7" spans="1:6" x14ac:dyDescent="0.2">
      <c r="A7" s="260" t="s">
        <v>70</v>
      </c>
      <c r="B7" s="261">
        <v>54645.599999999999</v>
      </c>
      <c r="C7" s="261"/>
      <c r="D7" s="261"/>
      <c r="E7" s="261"/>
      <c r="F7" s="261">
        <v>54645.599999999999</v>
      </c>
    </row>
    <row r="8" spans="1:6" x14ac:dyDescent="0.2">
      <c r="A8" s="260" t="s">
        <v>71</v>
      </c>
      <c r="B8" s="261"/>
      <c r="C8" s="261"/>
      <c r="D8" s="261"/>
      <c r="E8" s="261">
        <v>0</v>
      </c>
      <c r="F8" s="261">
        <v>0</v>
      </c>
    </row>
    <row r="9" spans="1:6" x14ac:dyDescent="0.2">
      <c r="A9" s="260" t="s">
        <v>28</v>
      </c>
      <c r="B9" s="261"/>
      <c r="C9" s="261"/>
      <c r="D9" s="261">
        <v>0</v>
      </c>
      <c r="E9" s="261"/>
      <c r="F9" s="261">
        <v>0</v>
      </c>
    </row>
    <row r="10" spans="1:6" x14ac:dyDescent="0.2">
      <c r="A10" s="260" t="s">
        <v>72</v>
      </c>
      <c r="B10" s="261">
        <v>532000</v>
      </c>
      <c r="C10" s="261"/>
      <c r="D10" s="261"/>
      <c r="E10" s="261"/>
      <c r="F10" s="261">
        <v>532000</v>
      </c>
    </row>
    <row r="11" spans="1:6" x14ac:dyDescent="0.2">
      <c r="A11" s="260" t="s">
        <v>307</v>
      </c>
      <c r="B11" s="261"/>
      <c r="C11" s="261"/>
      <c r="D11" s="261">
        <v>0</v>
      </c>
      <c r="E11" s="261"/>
      <c r="F11" s="261">
        <v>0</v>
      </c>
    </row>
    <row r="12" spans="1:6" x14ac:dyDescent="0.2">
      <c r="A12" s="260" t="s">
        <v>165</v>
      </c>
      <c r="B12" s="261"/>
      <c r="C12" s="261"/>
      <c r="D12" s="261">
        <v>0</v>
      </c>
      <c r="E12" s="261"/>
      <c r="F12" s="261">
        <v>0</v>
      </c>
    </row>
    <row r="13" spans="1:6" x14ac:dyDescent="0.2">
      <c r="A13" s="260" t="s">
        <v>166</v>
      </c>
      <c r="B13" s="261"/>
      <c r="C13" s="261"/>
      <c r="D13" s="261">
        <v>0</v>
      </c>
      <c r="E13" s="261"/>
      <c r="F13" s="261">
        <v>0</v>
      </c>
    </row>
    <row r="14" spans="1:6" x14ac:dyDescent="0.2">
      <c r="A14" s="260" t="s">
        <v>167</v>
      </c>
      <c r="B14" s="261"/>
      <c r="C14" s="261"/>
      <c r="D14" s="261">
        <v>0</v>
      </c>
      <c r="E14" s="261"/>
      <c r="F14" s="261">
        <v>0</v>
      </c>
    </row>
    <row r="15" spans="1:6" x14ac:dyDescent="0.2">
      <c r="A15" s="260" t="s">
        <v>607</v>
      </c>
      <c r="B15" s="261"/>
      <c r="C15" s="261"/>
      <c r="D15" s="261"/>
      <c r="E15" s="261">
        <v>0</v>
      </c>
      <c r="F15" s="261">
        <v>0</v>
      </c>
    </row>
    <row r="16" spans="1:6" x14ac:dyDescent="0.2">
      <c r="A16" s="260" t="s">
        <v>168</v>
      </c>
      <c r="B16" s="261"/>
      <c r="C16" s="261"/>
      <c r="D16" s="261">
        <v>0</v>
      </c>
      <c r="E16" s="261"/>
      <c r="F16" s="261">
        <v>0</v>
      </c>
    </row>
    <row r="17" spans="1:6" x14ac:dyDescent="0.2">
      <c r="A17" s="260" t="s">
        <v>169</v>
      </c>
      <c r="B17" s="261"/>
      <c r="C17" s="261"/>
      <c r="D17" s="261"/>
      <c r="E17" s="261">
        <v>0</v>
      </c>
      <c r="F17" s="261">
        <v>0</v>
      </c>
    </row>
    <row r="18" spans="1:6" x14ac:dyDescent="0.2">
      <c r="A18" s="260" t="s">
        <v>74</v>
      </c>
      <c r="B18" s="261">
        <v>12051620</v>
      </c>
      <c r="C18" s="261"/>
      <c r="D18" s="261"/>
      <c r="E18" s="261"/>
      <c r="F18" s="261">
        <v>12051620</v>
      </c>
    </row>
    <row r="19" spans="1:6" x14ac:dyDescent="0.2">
      <c r="A19" s="260" t="s">
        <v>171</v>
      </c>
      <c r="B19" s="261"/>
      <c r="C19" s="261">
        <v>0</v>
      </c>
      <c r="D19" s="261"/>
      <c r="E19" s="261"/>
      <c r="F19" s="261">
        <v>0</v>
      </c>
    </row>
    <row r="20" spans="1:6" x14ac:dyDescent="0.2">
      <c r="A20" s="254" t="s">
        <v>173</v>
      </c>
      <c r="B20" s="261"/>
      <c r="C20" s="261"/>
      <c r="D20" s="261">
        <v>0</v>
      </c>
      <c r="E20" s="261"/>
      <c r="F20" s="261">
        <v>0</v>
      </c>
    </row>
    <row r="21" spans="1:6" x14ac:dyDescent="0.2">
      <c r="A21" s="263" t="s">
        <v>603</v>
      </c>
      <c r="B21" s="261"/>
      <c r="C21" s="261"/>
      <c r="D21" s="261">
        <v>0</v>
      </c>
      <c r="E21" s="261"/>
      <c r="F21" s="261">
        <v>0</v>
      </c>
    </row>
    <row r="22" spans="1:6" x14ac:dyDescent="0.2">
      <c r="A22" s="263" t="s">
        <v>605</v>
      </c>
      <c r="B22" s="261"/>
      <c r="C22" s="261"/>
      <c r="D22" s="261">
        <v>0</v>
      </c>
      <c r="E22" s="261"/>
      <c r="F22" s="261">
        <v>0</v>
      </c>
    </row>
    <row r="23" spans="1:6" x14ac:dyDescent="0.2">
      <c r="A23" s="263" t="s">
        <v>175</v>
      </c>
      <c r="B23" s="261">
        <v>18438.5</v>
      </c>
      <c r="C23" s="261"/>
      <c r="D23" s="261"/>
      <c r="E23" s="261"/>
      <c r="F23" s="261">
        <v>18438.5</v>
      </c>
    </row>
    <row r="24" spans="1:6" x14ac:dyDescent="0.2">
      <c r="A24" s="263" t="s">
        <v>178</v>
      </c>
      <c r="B24" s="261">
        <v>160299.5</v>
      </c>
      <c r="C24" s="261"/>
      <c r="D24" s="261"/>
      <c r="E24" s="261"/>
      <c r="F24" s="261">
        <v>160299.5</v>
      </c>
    </row>
    <row r="25" spans="1:6" x14ac:dyDescent="0.2">
      <c r="A25" s="263" t="s">
        <v>195</v>
      </c>
      <c r="B25" s="261">
        <v>686711</v>
      </c>
      <c r="C25" s="261"/>
      <c r="D25" s="261"/>
      <c r="E25" s="261"/>
      <c r="F25" s="261">
        <v>686711</v>
      </c>
    </row>
    <row r="26" spans="1:6" x14ac:dyDescent="0.2">
      <c r="A26" s="262" t="s">
        <v>197</v>
      </c>
      <c r="B26" s="261">
        <v>1519500</v>
      </c>
      <c r="C26" s="261"/>
      <c r="D26" s="261"/>
      <c r="E26" s="261"/>
      <c r="F26" s="261">
        <v>1519500</v>
      </c>
    </row>
    <row r="27" spans="1:6" x14ac:dyDescent="0.2">
      <c r="A27" s="262" t="s">
        <v>270</v>
      </c>
      <c r="B27" s="261">
        <v>509289</v>
      </c>
      <c r="C27" s="261"/>
      <c r="D27" s="261"/>
      <c r="E27" s="261"/>
      <c r="F27" s="261">
        <v>509289</v>
      </c>
    </row>
    <row r="28" spans="1:6" x14ac:dyDescent="0.2">
      <c r="A28" s="262" t="s">
        <v>207</v>
      </c>
      <c r="B28" s="261"/>
      <c r="C28" s="261">
        <v>0</v>
      </c>
      <c r="D28" s="261"/>
      <c r="E28" s="261"/>
      <c r="F28" s="261">
        <v>0</v>
      </c>
    </row>
    <row r="29" spans="1:6" x14ac:dyDescent="0.2">
      <c r="A29" s="262" t="s">
        <v>208</v>
      </c>
      <c r="B29" s="261">
        <v>5685.1</v>
      </c>
      <c r="C29" s="261"/>
      <c r="D29" s="261"/>
      <c r="E29" s="261"/>
      <c r="F29" s="261">
        <v>5685.1</v>
      </c>
    </row>
    <row r="30" spans="1:6" x14ac:dyDescent="0.2">
      <c r="A30" s="263" t="s">
        <v>209</v>
      </c>
      <c r="B30" s="261"/>
      <c r="C30" s="261">
        <v>0</v>
      </c>
      <c r="D30" s="261"/>
      <c r="E30" s="261"/>
      <c r="F30" s="261">
        <v>0</v>
      </c>
    </row>
    <row r="31" spans="1:6" x14ac:dyDescent="0.2">
      <c r="A31" s="263" t="s">
        <v>210</v>
      </c>
      <c r="B31" s="261"/>
      <c r="C31" s="261">
        <v>0</v>
      </c>
      <c r="D31" s="261"/>
      <c r="E31" s="261"/>
      <c r="F31" s="261">
        <v>0</v>
      </c>
    </row>
    <row r="32" spans="1:6" x14ac:dyDescent="0.2">
      <c r="A32" s="263" t="s">
        <v>355</v>
      </c>
      <c r="B32" s="261">
        <v>66500</v>
      </c>
      <c r="C32" s="261"/>
      <c r="D32" s="261"/>
      <c r="E32" s="261"/>
      <c r="F32" s="261">
        <v>66500</v>
      </c>
    </row>
    <row r="33" spans="1:6" x14ac:dyDescent="0.2">
      <c r="A33" s="262" t="s">
        <v>211</v>
      </c>
      <c r="B33" s="261"/>
      <c r="C33" s="261">
        <v>0</v>
      </c>
      <c r="D33" s="261"/>
      <c r="E33" s="261"/>
      <c r="F33" s="261">
        <v>0</v>
      </c>
    </row>
    <row r="34" spans="1:6" x14ac:dyDescent="0.2">
      <c r="A34" s="263" t="s">
        <v>212</v>
      </c>
      <c r="B34" s="261"/>
      <c r="C34" s="261">
        <v>0</v>
      </c>
      <c r="D34" s="261"/>
      <c r="E34" s="261"/>
      <c r="F34" s="261">
        <v>0</v>
      </c>
    </row>
    <row r="35" spans="1:6" x14ac:dyDescent="0.2">
      <c r="A35" s="263" t="s">
        <v>213</v>
      </c>
      <c r="B35" s="261"/>
      <c r="C35" s="261">
        <v>0</v>
      </c>
      <c r="D35" s="261"/>
      <c r="E35" s="261"/>
      <c r="F35" s="261">
        <v>0</v>
      </c>
    </row>
    <row r="36" spans="1:6" x14ac:dyDescent="0.2">
      <c r="A36" s="263" t="s">
        <v>214</v>
      </c>
      <c r="B36" s="261"/>
      <c r="C36" s="261">
        <v>0</v>
      </c>
      <c r="D36" s="261"/>
      <c r="E36" s="261"/>
      <c r="F36" s="261">
        <v>0</v>
      </c>
    </row>
    <row r="37" spans="1:6" x14ac:dyDescent="0.2">
      <c r="A37" s="263" t="s">
        <v>215</v>
      </c>
      <c r="B37" s="261"/>
      <c r="C37" s="261">
        <v>0</v>
      </c>
      <c r="D37" s="261"/>
      <c r="E37" s="261"/>
      <c r="F37" s="261">
        <v>0</v>
      </c>
    </row>
    <row r="38" spans="1:6" x14ac:dyDescent="0.2">
      <c r="A38" s="263" t="s">
        <v>216</v>
      </c>
      <c r="B38" s="261"/>
      <c r="C38" s="261">
        <v>0</v>
      </c>
      <c r="D38" s="261"/>
      <c r="E38" s="261"/>
      <c r="F38" s="261">
        <v>0</v>
      </c>
    </row>
    <row r="39" spans="1:6" x14ac:dyDescent="0.2">
      <c r="A39" s="263" t="s">
        <v>217</v>
      </c>
      <c r="B39" s="261"/>
      <c r="C39" s="261">
        <v>0</v>
      </c>
      <c r="D39" s="261"/>
      <c r="E39" s="261"/>
      <c r="F39" s="261">
        <v>0</v>
      </c>
    </row>
    <row r="40" spans="1:6" x14ac:dyDescent="0.2">
      <c r="A40" s="263" t="s">
        <v>218</v>
      </c>
      <c r="B40" s="261"/>
      <c r="C40" s="261">
        <v>0</v>
      </c>
      <c r="D40" s="261"/>
      <c r="E40" s="261"/>
      <c r="F40" s="261">
        <v>0</v>
      </c>
    </row>
    <row r="41" spans="1:6" x14ac:dyDescent="0.2">
      <c r="A41" s="263" t="s">
        <v>219</v>
      </c>
      <c r="B41" s="261"/>
      <c r="C41" s="261">
        <v>0</v>
      </c>
      <c r="D41" s="261"/>
      <c r="E41" s="261"/>
      <c r="F41" s="261">
        <v>0</v>
      </c>
    </row>
    <row r="42" spans="1:6" x14ac:dyDescent="0.2">
      <c r="A42" s="263" t="s">
        <v>220</v>
      </c>
      <c r="B42" s="261"/>
      <c r="C42" s="261">
        <v>0</v>
      </c>
      <c r="D42" s="261"/>
      <c r="E42" s="261"/>
      <c r="F42" s="261">
        <v>0</v>
      </c>
    </row>
    <row r="43" spans="1:6" x14ac:dyDescent="0.2">
      <c r="A43" s="263" t="s">
        <v>221</v>
      </c>
      <c r="B43" s="261"/>
      <c r="C43" s="261">
        <v>0</v>
      </c>
      <c r="D43" s="261"/>
      <c r="E43" s="261"/>
      <c r="F43" s="261">
        <v>0</v>
      </c>
    </row>
    <row r="44" spans="1:6" x14ac:dyDescent="0.2">
      <c r="A44" s="263" t="s">
        <v>222</v>
      </c>
      <c r="B44" s="261"/>
      <c r="C44" s="261">
        <v>0</v>
      </c>
      <c r="D44" s="261"/>
      <c r="E44" s="261"/>
      <c r="F44" s="261">
        <v>0</v>
      </c>
    </row>
    <row r="45" spans="1:6" x14ac:dyDescent="0.2">
      <c r="A45" s="263" t="s">
        <v>223</v>
      </c>
      <c r="B45" s="261"/>
      <c r="C45" s="261">
        <v>0</v>
      </c>
      <c r="D45" s="261"/>
      <c r="E45" s="261"/>
      <c r="F45" s="261">
        <v>0</v>
      </c>
    </row>
    <row r="46" spans="1:6" x14ac:dyDescent="0.2">
      <c r="A46" s="263" t="s">
        <v>224</v>
      </c>
      <c r="B46" s="261"/>
      <c r="C46" s="261">
        <v>0</v>
      </c>
      <c r="D46" s="261"/>
      <c r="E46" s="261"/>
      <c r="F46" s="261">
        <v>0</v>
      </c>
    </row>
    <row r="47" spans="1:6" x14ac:dyDescent="0.2">
      <c r="A47" s="262" t="s">
        <v>225</v>
      </c>
      <c r="B47" s="261"/>
      <c r="C47" s="261">
        <v>0</v>
      </c>
      <c r="D47" s="261"/>
      <c r="E47" s="261"/>
      <c r="F47" s="261">
        <v>0</v>
      </c>
    </row>
    <row r="48" spans="1:6" x14ac:dyDescent="0.2">
      <c r="A48" s="263" t="s">
        <v>226</v>
      </c>
      <c r="B48" s="261"/>
      <c r="C48" s="261">
        <v>800000</v>
      </c>
      <c r="D48" s="261"/>
      <c r="E48" s="261"/>
      <c r="F48" s="261">
        <v>800000</v>
      </c>
    </row>
    <row r="49" spans="1:6" x14ac:dyDescent="0.2">
      <c r="A49" s="263" t="s">
        <v>227</v>
      </c>
      <c r="B49" s="261"/>
      <c r="C49" s="261">
        <v>0</v>
      </c>
      <c r="D49" s="261"/>
      <c r="E49" s="261"/>
      <c r="F49" s="261">
        <v>0</v>
      </c>
    </row>
    <row r="50" spans="1:6" x14ac:dyDescent="0.2">
      <c r="A50" s="262" t="s">
        <v>229</v>
      </c>
      <c r="B50" s="261"/>
      <c r="C50" s="261">
        <v>0</v>
      </c>
      <c r="D50" s="261"/>
      <c r="E50" s="261"/>
      <c r="F50" s="261">
        <v>0</v>
      </c>
    </row>
    <row r="51" spans="1:6" x14ac:dyDescent="0.2">
      <c r="A51" s="262" t="s">
        <v>309</v>
      </c>
      <c r="B51" s="261"/>
      <c r="C51" s="261"/>
      <c r="D51" s="261"/>
      <c r="E51" s="261">
        <v>0</v>
      </c>
      <c r="F51" s="261">
        <v>0</v>
      </c>
    </row>
    <row r="52" spans="1:6" x14ac:dyDescent="0.2">
      <c r="A52" s="262" t="s">
        <v>174</v>
      </c>
      <c r="B52" s="261">
        <v>342769.65</v>
      </c>
      <c r="C52" s="261"/>
      <c r="D52" s="261"/>
      <c r="E52" s="261"/>
      <c r="F52" s="261">
        <v>342769.65</v>
      </c>
    </row>
    <row r="53" spans="1:6" x14ac:dyDescent="0.2">
      <c r="A53" s="263" t="s">
        <v>164</v>
      </c>
      <c r="B53" s="261">
        <v>672947.76</v>
      </c>
      <c r="C53" s="261"/>
      <c r="D53" s="261"/>
      <c r="E53" s="261">
        <v>0</v>
      </c>
      <c r="F53" s="261">
        <v>672947.76</v>
      </c>
    </row>
    <row r="54" spans="1:6" x14ac:dyDescent="0.2">
      <c r="A54" s="263" t="s">
        <v>240</v>
      </c>
      <c r="B54" s="261"/>
      <c r="C54" s="261"/>
      <c r="D54" s="261">
        <v>0</v>
      </c>
      <c r="E54" s="261"/>
      <c r="F54" s="261">
        <v>0</v>
      </c>
    </row>
    <row r="55" spans="1:6" x14ac:dyDescent="0.2">
      <c r="A55" s="263" t="s">
        <v>241</v>
      </c>
      <c r="B55" s="261"/>
      <c r="C55" s="261">
        <v>0</v>
      </c>
      <c r="D55" s="261"/>
      <c r="E55" s="261"/>
      <c r="F55" s="261">
        <v>0</v>
      </c>
    </row>
    <row r="56" spans="1:6" x14ac:dyDescent="0.2">
      <c r="A56" s="262" t="s">
        <v>31</v>
      </c>
      <c r="B56" s="261"/>
      <c r="C56" s="261"/>
      <c r="D56" s="261"/>
      <c r="E56" s="261">
        <v>0</v>
      </c>
      <c r="F56" s="261">
        <v>0</v>
      </c>
    </row>
    <row r="57" spans="1:6" x14ac:dyDescent="0.2">
      <c r="A57" s="262" t="s">
        <v>243</v>
      </c>
      <c r="B57" s="261"/>
      <c r="C57" s="261">
        <v>0</v>
      </c>
      <c r="D57" s="261"/>
      <c r="E57" s="261"/>
      <c r="F57" s="261">
        <v>0</v>
      </c>
    </row>
    <row r="58" spans="1:6" x14ac:dyDescent="0.2">
      <c r="A58" s="263" t="s">
        <v>244</v>
      </c>
      <c r="B58" s="261"/>
      <c r="C58" s="261">
        <v>0</v>
      </c>
      <c r="D58" s="261"/>
      <c r="E58" s="261"/>
      <c r="F58" s="261">
        <v>0</v>
      </c>
    </row>
    <row r="59" spans="1:6" x14ac:dyDescent="0.2">
      <c r="A59" s="263" t="s">
        <v>245</v>
      </c>
      <c r="B59" s="261"/>
      <c r="C59" s="261">
        <v>0</v>
      </c>
      <c r="D59" s="261"/>
      <c r="E59" s="261"/>
      <c r="F59" s="261">
        <v>0</v>
      </c>
    </row>
    <row r="60" spans="1:6" x14ac:dyDescent="0.2">
      <c r="A60" s="263" t="s">
        <v>246</v>
      </c>
      <c r="B60" s="261"/>
      <c r="C60" s="261">
        <v>0</v>
      </c>
      <c r="D60" s="261"/>
      <c r="E60" s="261"/>
      <c r="F60" s="261">
        <v>0</v>
      </c>
    </row>
    <row r="61" spans="1:6" x14ac:dyDescent="0.2">
      <c r="A61" s="263" t="s">
        <v>247</v>
      </c>
      <c r="B61" s="261"/>
      <c r="C61" s="261"/>
      <c r="D61" s="261">
        <v>0</v>
      </c>
      <c r="E61" s="261"/>
      <c r="F61" s="261">
        <v>0</v>
      </c>
    </row>
    <row r="62" spans="1:6" x14ac:dyDescent="0.2">
      <c r="A62" s="262" t="s">
        <v>255</v>
      </c>
      <c r="B62" s="261"/>
      <c r="C62" s="261">
        <v>0</v>
      </c>
      <c r="D62" s="261"/>
      <c r="E62" s="261"/>
      <c r="F62" s="261">
        <v>0</v>
      </c>
    </row>
    <row r="63" spans="1:6" x14ac:dyDescent="0.2">
      <c r="A63" s="263" t="s">
        <v>256</v>
      </c>
      <c r="B63" s="261"/>
      <c r="C63" s="261">
        <v>0</v>
      </c>
      <c r="D63" s="261"/>
      <c r="E63" s="261"/>
      <c r="F63" s="261">
        <v>0</v>
      </c>
    </row>
    <row r="64" spans="1:6" x14ac:dyDescent="0.2">
      <c r="A64" s="263" t="s">
        <v>257</v>
      </c>
      <c r="B64" s="261"/>
      <c r="C64" s="261">
        <v>0</v>
      </c>
      <c r="D64" s="261"/>
      <c r="E64" s="261"/>
      <c r="F64" s="261">
        <v>0</v>
      </c>
    </row>
    <row r="65" spans="1:6" x14ac:dyDescent="0.2">
      <c r="A65" s="263" t="s">
        <v>258</v>
      </c>
      <c r="B65" s="261"/>
      <c r="C65" s="261">
        <v>0</v>
      </c>
      <c r="D65" s="261"/>
      <c r="E65" s="261"/>
      <c r="F65" s="261">
        <v>0</v>
      </c>
    </row>
    <row r="66" spans="1:6" x14ac:dyDescent="0.2">
      <c r="A66" s="263" t="s">
        <v>259</v>
      </c>
      <c r="B66" s="261"/>
      <c r="C66" s="261"/>
      <c r="D66" s="261"/>
      <c r="E66" s="261">
        <v>0</v>
      </c>
      <c r="F66" s="261">
        <v>0</v>
      </c>
    </row>
    <row r="67" spans="1:6" x14ac:dyDescent="0.2">
      <c r="A67" s="269" t="s">
        <v>356</v>
      </c>
      <c r="B67" s="261"/>
      <c r="C67" s="261"/>
      <c r="D67" s="261"/>
      <c r="E67" s="261">
        <v>88000</v>
      </c>
      <c r="F67" s="261">
        <v>88000</v>
      </c>
    </row>
    <row r="68" spans="1:6" x14ac:dyDescent="0.2">
      <c r="A68" s="262" t="s">
        <v>271</v>
      </c>
      <c r="B68" s="261">
        <v>450000</v>
      </c>
      <c r="C68" s="261"/>
      <c r="D68" s="261"/>
      <c r="E68" s="261"/>
      <c r="F68" s="261">
        <v>450000</v>
      </c>
    </row>
    <row r="69" spans="1:6" x14ac:dyDescent="0.2">
      <c r="A69" s="263" t="s">
        <v>272</v>
      </c>
      <c r="B69" s="261"/>
      <c r="C69" s="261"/>
      <c r="D69" s="261">
        <v>0</v>
      </c>
      <c r="E69" s="261"/>
      <c r="F69" s="261">
        <v>0</v>
      </c>
    </row>
    <row r="70" spans="1:6" x14ac:dyDescent="0.2">
      <c r="A70" s="263" t="s">
        <v>274</v>
      </c>
      <c r="B70" s="261">
        <v>0</v>
      </c>
      <c r="C70" s="261"/>
      <c r="D70" s="261"/>
      <c r="E70" s="261"/>
      <c r="F70" s="261">
        <v>0</v>
      </c>
    </row>
    <row r="71" spans="1:6" x14ac:dyDescent="0.2">
      <c r="A71" s="263" t="s">
        <v>275</v>
      </c>
      <c r="B71" s="261">
        <v>822607</v>
      </c>
      <c r="C71" s="261"/>
      <c r="D71" s="261"/>
      <c r="E71" s="261"/>
      <c r="F71" s="261">
        <v>822607</v>
      </c>
    </row>
    <row r="72" spans="1:6" x14ac:dyDescent="0.2">
      <c r="A72" s="263" t="s">
        <v>311</v>
      </c>
      <c r="B72" s="261"/>
      <c r="C72" s="261"/>
      <c r="D72" s="261">
        <v>0</v>
      </c>
      <c r="E72" s="261"/>
      <c r="F72" s="261">
        <v>0</v>
      </c>
    </row>
    <row r="73" spans="1:6" x14ac:dyDescent="0.2">
      <c r="A73" s="263" t="s">
        <v>352</v>
      </c>
      <c r="B73" s="261"/>
      <c r="C73" s="261">
        <v>0</v>
      </c>
      <c r="D73" s="261"/>
      <c r="E73" s="261"/>
      <c r="F73" s="261">
        <v>0</v>
      </c>
    </row>
    <row r="74" spans="1:6" x14ac:dyDescent="0.2">
      <c r="A74" s="262" t="s">
        <v>347</v>
      </c>
      <c r="B74" s="261"/>
      <c r="C74" s="261">
        <v>0</v>
      </c>
      <c r="D74" s="261"/>
      <c r="E74" s="261"/>
      <c r="F74" s="261">
        <v>0</v>
      </c>
    </row>
    <row r="75" spans="1:6" x14ac:dyDescent="0.2">
      <c r="A75" s="263" t="s">
        <v>350</v>
      </c>
      <c r="B75" s="261"/>
      <c r="C75" s="261">
        <v>0</v>
      </c>
      <c r="D75" s="261"/>
      <c r="E75" s="261"/>
      <c r="F75" s="261">
        <v>0</v>
      </c>
    </row>
    <row r="76" spans="1:6" x14ac:dyDescent="0.2">
      <c r="A76" s="263" t="s">
        <v>324</v>
      </c>
      <c r="B76" s="261"/>
      <c r="C76" s="261">
        <v>0</v>
      </c>
      <c r="D76" s="261"/>
      <c r="E76" s="261"/>
      <c r="F76" s="261">
        <v>0</v>
      </c>
    </row>
    <row r="77" spans="1:6" x14ac:dyDescent="0.2">
      <c r="A77" s="263" t="s">
        <v>325</v>
      </c>
      <c r="B77" s="261"/>
      <c r="C77" s="261">
        <v>0</v>
      </c>
      <c r="D77" s="261"/>
      <c r="E77" s="261"/>
      <c r="F77" s="261">
        <v>0</v>
      </c>
    </row>
    <row r="78" spans="1:6" x14ac:dyDescent="0.2">
      <c r="A78" s="263" t="s">
        <v>326</v>
      </c>
      <c r="B78" s="261"/>
      <c r="C78" s="261">
        <v>0</v>
      </c>
      <c r="D78" s="261"/>
      <c r="E78" s="261"/>
      <c r="F78" s="261">
        <v>0</v>
      </c>
    </row>
    <row r="79" spans="1:6" x14ac:dyDescent="0.2">
      <c r="A79" s="262" t="s">
        <v>499</v>
      </c>
      <c r="B79" s="261"/>
      <c r="C79" s="261"/>
      <c r="D79" s="261"/>
      <c r="E79" s="261">
        <v>200000</v>
      </c>
      <c r="F79" s="261">
        <v>200000</v>
      </c>
    </row>
    <row r="80" spans="1:6" x14ac:dyDescent="0.2">
      <c r="A80" s="262" t="s">
        <v>357</v>
      </c>
      <c r="B80" s="261">
        <v>20000</v>
      </c>
      <c r="C80" s="261">
        <v>0</v>
      </c>
      <c r="D80" s="261">
        <v>0</v>
      </c>
      <c r="E80" s="261">
        <v>0</v>
      </c>
      <c r="F80" s="261">
        <v>20000</v>
      </c>
    </row>
    <row r="81" spans="1:6" x14ac:dyDescent="0.2">
      <c r="A81" s="263" t="s">
        <v>334</v>
      </c>
      <c r="B81" s="261"/>
      <c r="C81" s="261">
        <v>0</v>
      </c>
      <c r="D81" s="261"/>
      <c r="E81" s="261"/>
      <c r="F81" s="261">
        <v>0</v>
      </c>
    </row>
    <row r="82" spans="1:6" x14ac:dyDescent="0.2">
      <c r="A82" s="263" t="s">
        <v>335</v>
      </c>
      <c r="B82" s="261"/>
      <c r="C82" s="261">
        <v>0</v>
      </c>
      <c r="D82" s="261"/>
      <c r="E82" s="261"/>
      <c r="F82" s="261">
        <v>0</v>
      </c>
    </row>
    <row r="83" spans="1:6" x14ac:dyDescent="0.2">
      <c r="A83" s="263" t="s">
        <v>336</v>
      </c>
      <c r="B83" s="261"/>
      <c r="C83" s="261">
        <v>0</v>
      </c>
      <c r="D83" s="261"/>
      <c r="E83" s="261"/>
      <c r="F83" s="261">
        <v>0</v>
      </c>
    </row>
    <row r="84" spans="1:6" x14ac:dyDescent="0.2">
      <c r="A84" s="263" t="s">
        <v>494</v>
      </c>
      <c r="B84" s="261"/>
      <c r="C84" s="261">
        <v>0</v>
      </c>
      <c r="D84" s="261"/>
      <c r="E84" s="261"/>
      <c r="F84" s="261">
        <v>0</v>
      </c>
    </row>
    <row r="85" spans="1:6" x14ac:dyDescent="0.2">
      <c r="A85" s="263" t="s">
        <v>337</v>
      </c>
      <c r="B85" s="261"/>
      <c r="C85" s="261">
        <v>0</v>
      </c>
      <c r="D85" s="261"/>
      <c r="E85" s="261"/>
      <c r="F85" s="261">
        <v>0</v>
      </c>
    </row>
    <row r="86" spans="1:6" x14ac:dyDescent="0.2">
      <c r="A86" s="263" t="s">
        <v>588</v>
      </c>
      <c r="B86" s="261">
        <v>70000</v>
      </c>
      <c r="C86" s="261">
        <v>0</v>
      </c>
      <c r="D86" s="261">
        <v>0</v>
      </c>
      <c r="E86" s="261">
        <v>0</v>
      </c>
      <c r="F86" s="261">
        <v>70000</v>
      </c>
    </row>
    <row r="87" spans="1:6" x14ac:dyDescent="0.2">
      <c r="A87" s="262" t="s">
        <v>349</v>
      </c>
      <c r="B87" s="261"/>
      <c r="C87" s="261">
        <v>0</v>
      </c>
      <c r="D87" s="261"/>
      <c r="E87" s="261"/>
      <c r="F87" s="261">
        <v>0</v>
      </c>
    </row>
    <row r="88" spans="1:6" x14ac:dyDescent="0.2">
      <c r="A88" s="263" t="s">
        <v>351</v>
      </c>
      <c r="B88" s="261"/>
      <c r="C88" s="261">
        <v>0</v>
      </c>
      <c r="D88" s="261"/>
      <c r="E88" s="261"/>
      <c r="F88" s="261">
        <v>0</v>
      </c>
    </row>
    <row r="89" spans="1:6" x14ac:dyDescent="0.2">
      <c r="A89" s="263" t="s">
        <v>353</v>
      </c>
      <c r="B89" s="261"/>
      <c r="C89" s="261">
        <v>0</v>
      </c>
      <c r="D89" s="261"/>
      <c r="E89" s="261"/>
      <c r="F89" s="261">
        <v>0</v>
      </c>
    </row>
    <row r="90" spans="1:6" x14ac:dyDescent="0.2">
      <c r="A90" s="263" t="s">
        <v>354</v>
      </c>
      <c r="B90" s="261"/>
      <c r="C90" s="261">
        <v>0</v>
      </c>
      <c r="D90" s="261"/>
      <c r="E90" s="261"/>
      <c r="F90" s="261">
        <v>0</v>
      </c>
    </row>
    <row r="91" spans="1:6" x14ac:dyDescent="0.2">
      <c r="A91" s="263" t="s">
        <v>348</v>
      </c>
      <c r="B91" s="261">
        <v>413000</v>
      </c>
      <c r="C91" s="261"/>
      <c r="D91" s="261"/>
      <c r="E91" s="261"/>
      <c r="F91" s="261">
        <v>413000</v>
      </c>
    </row>
    <row r="92" spans="1:6" ht="10.5" hidden="1" customHeight="1" outlineLevel="1" x14ac:dyDescent="0.2">
      <c r="A92" s="262" t="s">
        <v>613</v>
      </c>
      <c r="B92" s="261">
        <v>172415.9</v>
      </c>
      <c r="C92" s="261"/>
      <c r="D92" s="261"/>
      <c r="E92" s="261"/>
      <c r="F92" s="261">
        <v>172415.9</v>
      </c>
    </row>
    <row r="93" spans="1:6" collapsed="1" x14ac:dyDescent="0.2">
      <c r="A93" s="251" t="s">
        <v>492</v>
      </c>
      <c r="B93" s="261"/>
      <c r="C93" s="261">
        <v>0</v>
      </c>
      <c r="D93" s="261"/>
      <c r="E93" s="261"/>
      <c r="F93" s="261">
        <v>0</v>
      </c>
    </row>
    <row r="94" spans="1:6" x14ac:dyDescent="0.2">
      <c r="A94" s="263" t="s">
        <v>505</v>
      </c>
      <c r="B94" s="261">
        <v>410113.55</v>
      </c>
      <c r="C94" s="261"/>
      <c r="D94" s="261"/>
      <c r="E94" s="261"/>
      <c r="F94" s="261">
        <v>410113.55</v>
      </c>
    </row>
    <row r="95" spans="1:6" x14ac:dyDescent="0.2">
      <c r="A95" s="263" t="s">
        <v>553</v>
      </c>
      <c r="B95" s="261"/>
      <c r="C95" s="261">
        <v>0</v>
      </c>
      <c r="D95" s="261"/>
      <c r="E95" s="261"/>
      <c r="F95" s="261">
        <v>0</v>
      </c>
    </row>
    <row r="96" spans="1:6" x14ac:dyDescent="0.2">
      <c r="A96" s="263" t="s">
        <v>558</v>
      </c>
      <c r="B96" s="261"/>
      <c r="C96" s="261">
        <v>0</v>
      </c>
      <c r="D96" s="261"/>
      <c r="E96" s="261"/>
      <c r="F96" s="261">
        <v>0</v>
      </c>
    </row>
    <row r="97" spans="1:6" x14ac:dyDescent="0.2">
      <c r="A97" s="263" t="s">
        <v>609</v>
      </c>
      <c r="B97" s="261"/>
      <c r="C97" s="261">
        <v>0</v>
      </c>
      <c r="D97" s="261"/>
      <c r="E97" s="261"/>
      <c r="F97" s="261">
        <v>0</v>
      </c>
    </row>
    <row r="98" spans="1:6" x14ac:dyDescent="0.2">
      <c r="A98" s="263" t="s">
        <v>611</v>
      </c>
      <c r="B98" s="261"/>
      <c r="C98" s="261">
        <v>0</v>
      </c>
      <c r="D98" s="261"/>
      <c r="E98" s="261"/>
      <c r="F98" s="261">
        <v>0</v>
      </c>
    </row>
    <row r="99" spans="1:6" x14ac:dyDescent="0.2">
      <c r="A99" s="251" t="s">
        <v>619</v>
      </c>
      <c r="B99" s="261">
        <v>81629.7</v>
      </c>
      <c r="C99" s="261"/>
      <c r="D99" s="261"/>
      <c r="E99" s="261"/>
      <c r="F99" s="261">
        <v>81629.7</v>
      </c>
    </row>
    <row r="100" spans="1:6" x14ac:dyDescent="0.2">
      <c r="A100" s="251" t="s">
        <v>9</v>
      </c>
      <c r="B100" s="245">
        <v>19060172.259999998</v>
      </c>
      <c r="C100" s="245">
        <v>800000</v>
      </c>
      <c r="D100" s="245">
        <v>0</v>
      </c>
      <c r="E100" s="245">
        <v>288000</v>
      </c>
      <c r="F100" s="245">
        <v>20148172.259999998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26"/>
  <sheetViews>
    <sheetView topLeftCell="A106" workbookViewId="0">
      <selection activeCell="B118" sqref="B118"/>
    </sheetView>
  </sheetViews>
  <sheetFormatPr baseColWidth="10" defaultRowHeight="10" x14ac:dyDescent="0.2"/>
  <cols>
    <col min="1" max="1" width="74.109375" bestFit="1" customWidth="1"/>
    <col min="2" max="2" width="22.21875" bestFit="1" customWidth="1"/>
    <col min="3" max="3" width="13.88671875" bestFit="1" customWidth="1"/>
    <col min="4" max="4" width="8.88671875" bestFit="1" customWidth="1"/>
    <col min="5" max="5" width="12.44140625" bestFit="1" customWidth="1"/>
    <col min="6" max="6" width="14.88671875" bestFit="1" customWidth="1"/>
    <col min="7" max="7" width="12.33203125" bestFit="1" customWidth="1"/>
    <col min="8" max="8" width="13.6640625" bestFit="1" customWidth="1"/>
    <col min="9" max="9" width="7.6640625" customWidth="1"/>
    <col min="10" max="10" width="10" customWidth="1"/>
    <col min="11" max="11" width="13.6640625" customWidth="1"/>
    <col min="12" max="12" width="10" bestFit="1" customWidth="1"/>
    <col min="13" max="13" width="15.33203125" bestFit="1" customWidth="1"/>
  </cols>
  <sheetData>
    <row r="3" spans="1:6" x14ac:dyDescent="0.2">
      <c r="A3" s="258" t="s">
        <v>36</v>
      </c>
      <c r="B3" s="258" t="s">
        <v>11</v>
      </c>
    </row>
    <row r="4" spans="1:6" x14ac:dyDescent="0.2">
      <c r="A4" s="258" t="s">
        <v>8</v>
      </c>
      <c r="B4" s="121">
        <v>45877</v>
      </c>
      <c r="C4" s="121">
        <v>45884</v>
      </c>
      <c r="D4" s="121">
        <v>45891</v>
      </c>
      <c r="E4" s="121">
        <v>45898</v>
      </c>
      <c r="F4" s="244" t="s">
        <v>9</v>
      </c>
    </row>
    <row r="5" spans="1:6" x14ac:dyDescent="0.2">
      <c r="A5" s="286" t="s">
        <v>75</v>
      </c>
      <c r="B5" s="261">
        <v>28240</v>
      </c>
      <c r="C5" s="261"/>
      <c r="D5" s="261"/>
      <c r="E5" s="261"/>
      <c r="F5" s="261">
        <v>28240</v>
      </c>
    </row>
    <row r="6" spans="1:6" x14ac:dyDescent="0.2">
      <c r="A6" s="251" t="s">
        <v>346</v>
      </c>
      <c r="B6" s="261"/>
      <c r="C6" s="261">
        <v>990000</v>
      </c>
      <c r="D6" s="261"/>
      <c r="E6" s="261"/>
      <c r="F6" s="261">
        <v>990000</v>
      </c>
    </row>
    <row r="7" spans="1:6" x14ac:dyDescent="0.2">
      <c r="A7" s="286" t="s">
        <v>248</v>
      </c>
      <c r="B7" s="261">
        <v>786560.5</v>
      </c>
      <c r="C7" s="261"/>
      <c r="D7" s="261"/>
      <c r="E7" s="261"/>
      <c r="F7" s="261">
        <v>786560.5</v>
      </c>
    </row>
    <row r="8" spans="1:6" x14ac:dyDescent="0.2">
      <c r="A8" s="286" t="s">
        <v>78</v>
      </c>
      <c r="B8" s="261"/>
      <c r="C8" s="261"/>
      <c r="D8" s="261"/>
      <c r="E8" s="261"/>
      <c r="F8" s="261"/>
    </row>
    <row r="9" spans="1:6" x14ac:dyDescent="0.2">
      <c r="A9" s="262" t="s">
        <v>79</v>
      </c>
      <c r="B9" s="261"/>
      <c r="C9" s="261"/>
      <c r="D9" s="261"/>
      <c r="E9" s="261"/>
      <c r="F9" s="261"/>
    </row>
    <row r="10" spans="1:6" x14ac:dyDescent="0.2">
      <c r="A10" s="286" t="s">
        <v>80</v>
      </c>
      <c r="B10" s="261"/>
      <c r="C10" s="261"/>
      <c r="D10" s="261"/>
      <c r="E10" s="261"/>
      <c r="F10" s="261"/>
    </row>
    <row r="11" spans="1:6" x14ac:dyDescent="0.2">
      <c r="A11" s="263" t="s">
        <v>364</v>
      </c>
      <c r="B11" s="261"/>
      <c r="C11" s="261"/>
      <c r="D11" s="261"/>
      <c r="E11" s="261"/>
      <c r="F11" s="261"/>
    </row>
    <row r="12" spans="1:6" x14ac:dyDescent="0.2">
      <c r="A12" s="263" t="s">
        <v>366</v>
      </c>
      <c r="B12" s="261">
        <v>1335000</v>
      </c>
      <c r="C12" s="261"/>
      <c r="D12" s="261"/>
      <c r="E12" s="261"/>
      <c r="F12" s="261">
        <v>1335000</v>
      </c>
    </row>
    <row r="13" spans="1:6" x14ac:dyDescent="0.2">
      <c r="A13" s="286" t="s">
        <v>163</v>
      </c>
      <c r="B13" s="261"/>
      <c r="C13" s="261"/>
      <c r="D13" s="261"/>
      <c r="E13" s="261"/>
      <c r="F13" s="261"/>
    </row>
    <row r="14" spans="1:6" x14ac:dyDescent="0.2">
      <c r="A14" s="286" t="s">
        <v>81</v>
      </c>
      <c r="B14" s="261"/>
      <c r="C14" s="261"/>
      <c r="D14" s="261"/>
      <c r="E14" s="261"/>
      <c r="F14" s="261"/>
    </row>
    <row r="15" spans="1:6" x14ac:dyDescent="0.2">
      <c r="A15" s="263" t="s">
        <v>82</v>
      </c>
      <c r="B15" s="261">
        <v>88063.8</v>
      </c>
      <c r="C15" s="261"/>
      <c r="D15" s="261"/>
      <c r="E15" s="261"/>
      <c r="F15" s="261">
        <v>88063.8</v>
      </c>
    </row>
    <row r="16" spans="1:6" x14ac:dyDescent="0.2">
      <c r="A16" s="263" t="s">
        <v>83</v>
      </c>
      <c r="B16" s="261"/>
      <c r="C16" s="261"/>
      <c r="D16" s="261"/>
      <c r="E16" s="261"/>
      <c r="F16" s="261"/>
    </row>
    <row r="17" spans="1:6" x14ac:dyDescent="0.2">
      <c r="A17" s="263" t="s">
        <v>345</v>
      </c>
      <c r="B17" s="261"/>
      <c r="C17" s="261"/>
      <c r="D17" s="261"/>
      <c r="E17" s="261"/>
      <c r="F17" s="261"/>
    </row>
    <row r="18" spans="1:6" x14ac:dyDescent="0.2">
      <c r="A18" s="263" t="s">
        <v>373</v>
      </c>
      <c r="B18" s="261"/>
      <c r="C18" s="261"/>
      <c r="D18" s="261"/>
      <c r="E18" s="261"/>
      <c r="F18" s="261"/>
    </row>
    <row r="19" spans="1:6" x14ac:dyDescent="0.2">
      <c r="A19" s="286" t="s">
        <v>84</v>
      </c>
      <c r="B19" s="261">
        <v>467991.7</v>
      </c>
      <c r="C19" s="261"/>
      <c r="D19" s="261"/>
      <c r="E19" s="261"/>
      <c r="F19" s="261">
        <v>467991.7</v>
      </c>
    </row>
    <row r="20" spans="1:6" x14ac:dyDescent="0.2">
      <c r="A20" s="286" t="s">
        <v>85</v>
      </c>
      <c r="B20" s="261">
        <v>467991.7</v>
      </c>
      <c r="C20" s="261"/>
      <c r="D20" s="261"/>
      <c r="E20" s="261"/>
      <c r="F20" s="261">
        <v>467991.7</v>
      </c>
    </row>
    <row r="21" spans="1:6" x14ac:dyDescent="0.2">
      <c r="A21" s="286" t="s">
        <v>86</v>
      </c>
      <c r="B21" s="261">
        <v>1004312.1</v>
      </c>
      <c r="C21" s="261"/>
      <c r="D21" s="261"/>
      <c r="E21" s="261"/>
      <c r="F21" s="261">
        <v>1004312.1</v>
      </c>
    </row>
    <row r="22" spans="1:6" x14ac:dyDescent="0.2">
      <c r="A22" s="263" t="s">
        <v>338</v>
      </c>
      <c r="B22" s="261"/>
      <c r="C22" s="261"/>
      <c r="D22" s="261"/>
      <c r="E22" s="261"/>
      <c r="F22" s="261"/>
    </row>
    <row r="23" spans="1:6" x14ac:dyDescent="0.2">
      <c r="A23" s="286" t="s">
        <v>87</v>
      </c>
      <c r="B23" s="261"/>
      <c r="C23" s="261"/>
      <c r="D23" s="261"/>
      <c r="E23" s="261"/>
      <c r="F23" s="261"/>
    </row>
    <row r="24" spans="1:6" x14ac:dyDescent="0.2">
      <c r="A24" s="286" t="s">
        <v>88</v>
      </c>
      <c r="B24" s="261"/>
      <c r="C24" s="261"/>
      <c r="D24" s="261"/>
      <c r="E24" s="261"/>
      <c r="F24" s="261"/>
    </row>
    <row r="25" spans="1:6" x14ac:dyDescent="0.2">
      <c r="A25" s="286" t="s">
        <v>89</v>
      </c>
      <c r="B25" s="261"/>
      <c r="C25" s="261"/>
      <c r="D25" s="261"/>
      <c r="E25" s="261"/>
      <c r="F25" s="261"/>
    </row>
    <row r="26" spans="1:6" x14ac:dyDescent="0.2">
      <c r="A26" s="263" t="s">
        <v>486</v>
      </c>
      <c r="B26" s="261"/>
      <c r="C26" s="261"/>
      <c r="D26" s="261"/>
      <c r="E26" s="261"/>
      <c r="F26" s="261"/>
    </row>
    <row r="27" spans="1:6" x14ac:dyDescent="0.2">
      <c r="A27" s="286" t="s">
        <v>90</v>
      </c>
      <c r="B27" s="261"/>
      <c r="C27" s="261"/>
      <c r="D27" s="261"/>
      <c r="E27" s="261"/>
      <c r="F27" s="261"/>
    </row>
    <row r="28" spans="1:6" x14ac:dyDescent="0.2">
      <c r="A28" s="263" t="s">
        <v>495</v>
      </c>
      <c r="B28" s="261"/>
      <c r="C28" s="261"/>
      <c r="D28" s="261"/>
      <c r="E28" s="261"/>
      <c r="F28" s="261"/>
    </row>
    <row r="29" spans="1:6" x14ac:dyDescent="0.2">
      <c r="A29" s="286" t="s">
        <v>91</v>
      </c>
      <c r="B29" s="261"/>
      <c r="C29" s="261">
        <v>251870</v>
      </c>
      <c r="D29" s="261"/>
      <c r="E29" s="261"/>
      <c r="F29" s="261">
        <v>251870</v>
      </c>
    </row>
    <row r="30" spans="1:6" x14ac:dyDescent="0.2">
      <c r="A30" s="286" t="s">
        <v>92</v>
      </c>
      <c r="B30" s="261"/>
      <c r="C30" s="261"/>
      <c r="D30" s="261"/>
      <c r="E30" s="261"/>
      <c r="F30" s="261"/>
    </row>
    <row r="31" spans="1:6" x14ac:dyDescent="0.2">
      <c r="A31" s="286" t="s">
        <v>93</v>
      </c>
      <c r="B31" s="261"/>
      <c r="C31" s="261"/>
      <c r="D31" s="261"/>
      <c r="E31" s="261"/>
      <c r="F31" s="261"/>
    </row>
    <row r="32" spans="1:6" x14ac:dyDescent="0.2">
      <c r="A32" s="263" t="s">
        <v>341</v>
      </c>
      <c r="B32" s="261">
        <v>88930</v>
      </c>
      <c r="C32" s="261"/>
      <c r="D32" s="261"/>
      <c r="E32" s="261"/>
      <c r="F32" s="261">
        <v>88930</v>
      </c>
    </row>
    <row r="33" spans="1:6" x14ac:dyDescent="0.2">
      <c r="A33" s="263" t="s">
        <v>388</v>
      </c>
      <c r="B33" s="261">
        <v>51170</v>
      </c>
      <c r="C33" s="261"/>
      <c r="D33" s="261"/>
      <c r="E33" s="261"/>
      <c r="F33" s="261">
        <v>51170</v>
      </c>
    </row>
    <row r="34" spans="1:6" x14ac:dyDescent="0.2">
      <c r="A34" s="263" t="s">
        <v>94</v>
      </c>
      <c r="B34" s="261">
        <v>51170</v>
      </c>
      <c r="C34" s="261"/>
      <c r="D34" s="261"/>
      <c r="E34" s="261"/>
      <c r="F34" s="261">
        <v>51170</v>
      </c>
    </row>
    <row r="35" spans="1:6" x14ac:dyDescent="0.2">
      <c r="A35" s="263" t="s">
        <v>488</v>
      </c>
      <c r="B35" s="261"/>
      <c r="C35" s="261"/>
      <c r="D35" s="261"/>
      <c r="E35" s="261"/>
      <c r="F35" s="261"/>
    </row>
    <row r="36" spans="1:6" x14ac:dyDescent="0.2">
      <c r="A36" s="263" t="s">
        <v>95</v>
      </c>
      <c r="B36" s="261"/>
      <c r="C36" s="261"/>
      <c r="D36" s="261"/>
      <c r="E36" s="261"/>
      <c r="F36" s="261"/>
    </row>
    <row r="37" spans="1:6" x14ac:dyDescent="0.2">
      <c r="A37" s="286" t="s">
        <v>96</v>
      </c>
      <c r="B37" s="261"/>
      <c r="C37" s="261"/>
      <c r="D37" s="261"/>
      <c r="E37" s="261"/>
      <c r="F37" s="261"/>
    </row>
    <row r="38" spans="1:6" x14ac:dyDescent="0.2">
      <c r="A38" s="263" t="s">
        <v>394</v>
      </c>
      <c r="B38" s="261">
        <v>29300</v>
      </c>
      <c r="C38" s="261"/>
      <c r="D38" s="261"/>
      <c r="E38" s="261"/>
      <c r="F38" s="261">
        <v>29300</v>
      </c>
    </row>
    <row r="39" spans="1:6" x14ac:dyDescent="0.2">
      <c r="A39" s="263" t="s">
        <v>97</v>
      </c>
      <c r="B39" s="261"/>
      <c r="C39" s="261"/>
      <c r="D39" s="261"/>
      <c r="E39" s="261"/>
      <c r="F39" s="261"/>
    </row>
    <row r="40" spans="1:6" x14ac:dyDescent="0.2">
      <c r="A40" s="286" t="s">
        <v>158</v>
      </c>
      <c r="B40" s="261">
        <v>349630.9</v>
      </c>
      <c r="C40" s="261"/>
      <c r="D40" s="261"/>
      <c r="E40" s="261"/>
      <c r="F40" s="261">
        <v>349630.9</v>
      </c>
    </row>
    <row r="41" spans="1:6" x14ac:dyDescent="0.2">
      <c r="A41" s="286" t="s">
        <v>98</v>
      </c>
      <c r="B41" s="261">
        <v>1038833.4</v>
      </c>
      <c r="C41" s="261"/>
      <c r="D41" s="261"/>
      <c r="E41" s="261"/>
      <c r="F41" s="261">
        <v>1038833.4</v>
      </c>
    </row>
    <row r="42" spans="1:6" x14ac:dyDescent="0.2">
      <c r="A42" s="263" t="s">
        <v>260</v>
      </c>
      <c r="B42" s="261"/>
      <c r="C42" s="261"/>
      <c r="D42" s="261"/>
      <c r="E42" s="261"/>
      <c r="F42" s="261"/>
    </row>
    <row r="43" spans="1:6" x14ac:dyDescent="0.2">
      <c r="A43" s="263" t="s">
        <v>269</v>
      </c>
      <c r="B43" s="261"/>
      <c r="C43" s="261"/>
      <c r="D43" s="261"/>
      <c r="E43" s="261"/>
      <c r="F43" s="261"/>
    </row>
    <row r="44" spans="1:6" x14ac:dyDescent="0.2">
      <c r="A44" s="286" t="s">
        <v>99</v>
      </c>
      <c r="B44" s="261"/>
      <c r="C44" s="261"/>
      <c r="D44" s="261"/>
      <c r="E44" s="261"/>
      <c r="F44" s="261"/>
    </row>
    <row r="45" spans="1:6" x14ac:dyDescent="0.2">
      <c r="A45" s="286" t="s">
        <v>100</v>
      </c>
      <c r="B45" s="261"/>
      <c r="C45" s="261"/>
      <c r="D45" s="261"/>
      <c r="E45" s="261"/>
      <c r="F45" s="261"/>
    </row>
    <row r="46" spans="1:6" x14ac:dyDescent="0.2">
      <c r="A46" s="286" t="s">
        <v>194</v>
      </c>
      <c r="B46" s="261">
        <v>413130.3</v>
      </c>
      <c r="C46" s="261"/>
      <c r="D46" s="261"/>
      <c r="E46" s="261"/>
      <c r="F46" s="261">
        <v>413130.3</v>
      </c>
    </row>
    <row r="47" spans="1:6" x14ac:dyDescent="0.2">
      <c r="A47" s="286" t="s">
        <v>61</v>
      </c>
      <c r="B47" s="261"/>
      <c r="C47" s="261"/>
      <c r="D47" s="261"/>
      <c r="E47" s="261"/>
      <c r="F47" s="261"/>
    </row>
    <row r="48" spans="1:6" x14ac:dyDescent="0.2">
      <c r="A48" s="286" t="s">
        <v>101</v>
      </c>
      <c r="B48" s="261">
        <v>532968.69999999995</v>
      </c>
      <c r="C48" s="261"/>
      <c r="D48" s="261"/>
      <c r="E48" s="261"/>
      <c r="F48" s="261">
        <v>532968.69999999995</v>
      </c>
    </row>
    <row r="49" spans="1:6" x14ac:dyDescent="0.2">
      <c r="A49" s="263" t="s">
        <v>102</v>
      </c>
      <c r="B49" s="261">
        <v>373660</v>
      </c>
      <c r="C49" s="261"/>
      <c r="D49" s="261"/>
      <c r="E49" s="261"/>
      <c r="F49" s="261">
        <v>373660</v>
      </c>
    </row>
    <row r="50" spans="1:6" x14ac:dyDescent="0.2">
      <c r="A50" s="263" t="s">
        <v>249</v>
      </c>
      <c r="B50" s="261">
        <v>143360.79999999999</v>
      </c>
      <c r="C50" s="261"/>
      <c r="D50" s="261"/>
      <c r="E50" s="261"/>
      <c r="F50" s="261">
        <v>143360.79999999999</v>
      </c>
    </row>
    <row r="51" spans="1:6" x14ac:dyDescent="0.2">
      <c r="A51" s="286" t="s">
        <v>103</v>
      </c>
      <c r="B51" s="261"/>
      <c r="C51" s="261"/>
      <c r="D51" s="261"/>
      <c r="E51" s="261"/>
      <c r="F51" s="261"/>
    </row>
    <row r="52" spans="1:6" x14ac:dyDescent="0.2">
      <c r="A52" s="286" t="s">
        <v>104</v>
      </c>
      <c r="B52" s="261"/>
      <c r="C52" s="261"/>
      <c r="D52" s="261"/>
      <c r="E52" s="261"/>
      <c r="F52" s="261"/>
    </row>
    <row r="53" spans="1:6" x14ac:dyDescent="0.2">
      <c r="A53" s="286" t="s">
        <v>105</v>
      </c>
      <c r="B53" s="261">
        <v>289710.3</v>
      </c>
      <c r="C53" s="261"/>
      <c r="D53" s="261"/>
      <c r="E53" s="261"/>
      <c r="F53" s="261">
        <v>289710.3</v>
      </c>
    </row>
    <row r="54" spans="1:6" x14ac:dyDescent="0.2">
      <c r="A54" s="263" t="s">
        <v>412</v>
      </c>
      <c r="B54" s="261"/>
      <c r="C54" s="261"/>
      <c r="D54" s="261"/>
      <c r="E54" s="261"/>
      <c r="F54" s="261"/>
    </row>
    <row r="55" spans="1:6" x14ac:dyDescent="0.2">
      <c r="A55" s="263" t="s">
        <v>489</v>
      </c>
      <c r="B55" s="261"/>
      <c r="C55" s="261"/>
      <c r="D55" s="261"/>
      <c r="E55" s="261"/>
      <c r="F55" s="261"/>
    </row>
    <row r="56" spans="1:6" x14ac:dyDescent="0.2">
      <c r="A56" s="263" t="s">
        <v>253</v>
      </c>
      <c r="B56" s="261">
        <v>22410</v>
      </c>
      <c r="C56" s="261"/>
      <c r="D56" s="261"/>
      <c r="E56" s="261"/>
      <c r="F56" s="261">
        <v>22410</v>
      </c>
    </row>
    <row r="57" spans="1:6" x14ac:dyDescent="0.2">
      <c r="A57" s="286" t="s">
        <v>106</v>
      </c>
      <c r="B57" s="261">
        <v>119020</v>
      </c>
      <c r="C57" s="261"/>
      <c r="D57" s="261"/>
      <c r="E57" s="261"/>
      <c r="F57" s="261">
        <v>119020</v>
      </c>
    </row>
    <row r="58" spans="1:6" x14ac:dyDescent="0.2">
      <c r="A58" s="286" t="s">
        <v>107</v>
      </c>
      <c r="B58" s="261"/>
      <c r="C58" s="261"/>
      <c r="D58" s="261"/>
      <c r="E58" s="261"/>
      <c r="F58" s="261"/>
    </row>
    <row r="59" spans="1:6" x14ac:dyDescent="0.2">
      <c r="A59" s="263" t="s">
        <v>254</v>
      </c>
      <c r="B59" s="261"/>
      <c r="C59" s="261"/>
      <c r="D59" s="261"/>
      <c r="E59" s="261"/>
      <c r="F59" s="261"/>
    </row>
    <row r="60" spans="1:6" x14ac:dyDescent="0.2">
      <c r="A60" s="263" t="s">
        <v>108</v>
      </c>
      <c r="B60" s="261">
        <v>2072040.3</v>
      </c>
      <c r="C60" s="261"/>
      <c r="D60" s="261"/>
      <c r="E60" s="261"/>
      <c r="F60" s="261">
        <v>2072040.3</v>
      </c>
    </row>
    <row r="61" spans="1:6" x14ac:dyDescent="0.2">
      <c r="A61" s="286" t="s">
        <v>109</v>
      </c>
      <c r="B61" s="261"/>
      <c r="C61" s="261">
        <v>35520</v>
      </c>
      <c r="D61" s="261"/>
      <c r="E61" s="261"/>
      <c r="F61" s="261">
        <v>35520</v>
      </c>
    </row>
    <row r="62" spans="1:6" x14ac:dyDescent="0.2">
      <c r="A62" s="286" t="s">
        <v>110</v>
      </c>
      <c r="B62" s="261"/>
      <c r="C62" s="261"/>
      <c r="D62" s="261"/>
      <c r="E62" s="261"/>
      <c r="F62" s="261"/>
    </row>
    <row r="63" spans="1:6" x14ac:dyDescent="0.2">
      <c r="A63" s="286" t="s">
        <v>111</v>
      </c>
      <c r="B63" s="261">
        <v>273205.90000000002</v>
      </c>
      <c r="C63" s="261"/>
      <c r="D63" s="261"/>
      <c r="E63" s="261"/>
      <c r="F63" s="261">
        <v>273205.90000000002</v>
      </c>
    </row>
    <row r="64" spans="1:6" x14ac:dyDescent="0.2">
      <c r="A64" s="286" t="s">
        <v>112</v>
      </c>
      <c r="B64" s="261"/>
      <c r="C64" s="261"/>
      <c r="D64" s="261"/>
      <c r="E64" s="261"/>
      <c r="F64" s="261"/>
    </row>
    <row r="65" spans="1:6" x14ac:dyDescent="0.2">
      <c r="A65" s="263" t="s">
        <v>423</v>
      </c>
      <c r="B65" s="261"/>
      <c r="C65" s="261"/>
      <c r="D65" s="261"/>
      <c r="E65" s="261"/>
      <c r="F65" s="261"/>
    </row>
    <row r="66" spans="1:6" x14ac:dyDescent="0.2">
      <c r="A66" s="263" t="s">
        <v>6</v>
      </c>
      <c r="B66" s="261"/>
      <c r="C66" s="261"/>
      <c r="D66" s="261"/>
      <c r="E66" s="261"/>
      <c r="F66" s="261"/>
    </row>
    <row r="67" spans="1:6" x14ac:dyDescent="0.2">
      <c r="A67" s="286" t="s">
        <v>113</v>
      </c>
      <c r="B67" s="261">
        <v>83010</v>
      </c>
      <c r="C67" s="261"/>
      <c r="D67" s="261"/>
      <c r="E67" s="261"/>
      <c r="F67" s="261">
        <v>83010</v>
      </c>
    </row>
    <row r="68" spans="1:6" x14ac:dyDescent="0.2">
      <c r="A68" s="286" t="s">
        <v>114</v>
      </c>
      <c r="B68" s="261">
        <v>1501077.6</v>
      </c>
      <c r="C68" s="261"/>
      <c r="D68" s="261"/>
      <c r="E68" s="261"/>
      <c r="F68" s="261">
        <v>1501077.6</v>
      </c>
    </row>
    <row r="69" spans="1:6" x14ac:dyDescent="0.2">
      <c r="A69" s="263" t="s">
        <v>303</v>
      </c>
      <c r="B69" s="261"/>
      <c r="C69" s="261"/>
      <c r="D69" s="261"/>
      <c r="E69" s="261"/>
      <c r="F69" s="261"/>
    </row>
    <row r="70" spans="1:6" x14ac:dyDescent="0.2">
      <c r="A70" s="263" t="s">
        <v>332</v>
      </c>
      <c r="B70" s="261">
        <v>54600</v>
      </c>
      <c r="C70" s="261"/>
      <c r="D70" s="261"/>
      <c r="E70" s="261"/>
      <c r="F70" s="261">
        <v>54600</v>
      </c>
    </row>
    <row r="71" spans="1:6" x14ac:dyDescent="0.2">
      <c r="A71" s="286" t="s">
        <v>115</v>
      </c>
      <c r="B71" s="261"/>
      <c r="C71" s="261"/>
      <c r="D71" s="261"/>
      <c r="E71" s="261"/>
      <c r="F71" s="261"/>
    </row>
    <row r="72" spans="1:6" x14ac:dyDescent="0.2">
      <c r="A72" s="286" t="s">
        <v>116</v>
      </c>
      <c r="B72" s="261"/>
      <c r="C72" s="261"/>
      <c r="D72" s="261"/>
      <c r="E72" s="261"/>
      <c r="F72" s="261"/>
    </row>
    <row r="73" spans="1:6" x14ac:dyDescent="0.2">
      <c r="A73" s="286" t="s">
        <v>117</v>
      </c>
      <c r="B73" s="261"/>
      <c r="C73" s="261"/>
      <c r="D73" s="261"/>
      <c r="E73" s="261"/>
      <c r="F73" s="261"/>
    </row>
    <row r="74" spans="1:6" x14ac:dyDescent="0.2">
      <c r="A74" s="286" t="s">
        <v>118</v>
      </c>
      <c r="B74" s="261"/>
      <c r="C74" s="261"/>
      <c r="D74" s="261"/>
      <c r="E74" s="261"/>
      <c r="F74" s="261"/>
    </row>
    <row r="75" spans="1:6" x14ac:dyDescent="0.2">
      <c r="A75" s="263" t="s">
        <v>119</v>
      </c>
      <c r="B75" s="261"/>
      <c r="C75" s="261"/>
      <c r="D75" s="261"/>
      <c r="E75" s="261"/>
      <c r="F75" s="261"/>
    </row>
    <row r="76" spans="1:6" x14ac:dyDescent="0.2">
      <c r="A76" s="286" t="s">
        <v>120</v>
      </c>
      <c r="B76" s="261">
        <v>149410.79999999999</v>
      </c>
      <c r="C76" s="261"/>
      <c r="D76" s="261"/>
      <c r="E76" s="261"/>
      <c r="F76" s="261">
        <v>149410.79999999999</v>
      </c>
    </row>
    <row r="77" spans="1:6" x14ac:dyDescent="0.2">
      <c r="A77" s="286" t="s">
        <v>121</v>
      </c>
      <c r="B77" s="261"/>
      <c r="C77" s="261"/>
      <c r="D77" s="261"/>
      <c r="E77" s="261"/>
      <c r="F77" s="261"/>
    </row>
    <row r="78" spans="1:6" x14ac:dyDescent="0.2">
      <c r="A78" s="286" t="s">
        <v>122</v>
      </c>
      <c r="B78" s="261"/>
      <c r="C78" s="261"/>
      <c r="D78" s="261"/>
      <c r="E78" s="261"/>
      <c r="F78" s="261"/>
    </row>
    <row r="79" spans="1:6" x14ac:dyDescent="0.2">
      <c r="A79" s="263" t="s">
        <v>439</v>
      </c>
      <c r="B79" s="261"/>
      <c r="C79" s="261"/>
      <c r="D79" s="261"/>
      <c r="E79" s="261"/>
      <c r="F79" s="261"/>
    </row>
    <row r="80" spans="1:6" x14ac:dyDescent="0.2">
      <c r="A80" s="286" t="s">
        <v>123</v>
      </c>
      <c r="B80" s="261">
        <v>886288.7</v>
      </c>
      <c r="C80" s="261"/>
      <c r="D80" s="261"/>
      <c r="E80" s="261"/>
      <c r="F80" s="261">
        <v>886288.7</v>
      </c>
    </row>
    <row r="81" spans="1:6" x14ac:dyDescent="0.2">
      <c r="A81" s="286" t="s">
        <v>124</v>
      </c>
      <c r="B81" s="261"/>
      <c r="C81" s="261"/>
      <c r="D81" s="261"/>
      <c r="E81" s="261"/>
      <c r="F81" s="261"/>
    </row>
    <row r="82" spans="1:6" x14ac:dyDescent="0.2">
      <c r="A82" s="286" t="s">
        <v>125</v>
      </c>
      <c r="B82" s="261">
        <v>55920</v>
      </c>
      <c r="C82" s="261"/>
      <c r="D82" s="261"/>
      <c r="E82" s="261"/>
      <c r="F82" s="261">
        <v>55920</v>
      </c>
    </row>
    <row r="83" spans="1:6" x14ac:dyDescent="0.2">
      <c r="A83" s="286" t="s">
        <v>126</v>
      </c>
      <c r="B83" s="261"/>
      <c r="C83" s="261"/>
      <c r="D83" s="261"/>
      <c r="E83" s="261"/>
      <c r="F83" s="261"/>
    </row>
    <row r="84" spans="1:6" x14ac:dyDescent="0.2">
      <c r="A84" s="263" t="s">
        <v>339</v>
      </c>
      <c r="B84" s="261"/>
      <c r="C84" s="261"/>
      <c r="D84" s="261"/>
      <c r="E84" s="261"/>
      <c r="F84" s="261"/>
    </row>
    <row r="85" spans="1:6" x14ac:dyDescent="0.2">
      <c r="A85" s="286" t="s">
        <v>127</v>
      </c>
      <c r="B85" s="261"/>
      <c r="C85" s="261"/>
      <c r="D85" s="261"/>
      <c r="E85" s="261"/>
      <c r="F85" s="261"/>
    </row>
    <row r="86" spans="1:6" x14ac:dyDescent="0.2">
      <c r="A86" s="286" t="s">
        <v>7</v>
      </c>
      <c r="B86" s="261">
        <v>1736290</v>
      </c>
      <c r="C86" s="261"/>
      <c r="D86" s="261"/>
      <c r="E86" s="261"/>
      <c r="F86" s="261">
        <v>1736290</v>
      </c>
    </row>
    <row r="87" spans="1:6" x14ac:dyDescent="0.2">
      <c r="A87" s="263" t="s">
        <v>491</v>
      </c>
      <c r="B87" s="261"/>
      <c r="C87" s="261"/>
      <c r="D87" s="261"/>
      <c r="E87" s="261"/>
      <c r="F87" s="261"/>
    </row>
    <row r="88" spans="1:6" x14ac:dyDescent="0.2">
      <c r="A88" s="263" t="s">
        <v>333</v>
      </c>
      <c r="B88" s="261"/>
      <c r="C88" s="261"/>
      <c r="D88" s="261"/>
      <c r="E88" s="261"/>
      <c r="F88" s="261"/>
    </row>
    <row r="89" spans="1:6" x14ac:dyDescent="0.2">
      <c r="A89" s="286" t="s">
        <v>128</v>
      </c>
      <c r="B89" s="261">
        <v>108520</v>
      </c>
      <c r="C89" s="261"/>
      <c r="D89" s="261"/>
      <c r="E89" s="261"/>
      <c r="F89" s="261">
        <v>108520</v>
      </c>
    </row>
    <row r="90" spans="1:6" x14ac:dyDescent="0.2">
      <c r="A90" s="286" t="s">
        <v>129</v>
      </c>
      <c r="B90" s="261"/>
      <c r="C90" s="261"/>
      <c r="D90" s="261"/>
      <c r="E90" s="261"/>
      <c r="F90" s="261"/>
    </row>
    <row r="91" spans="1:6" x14ac:dyDescent="0.2">
      <c r="A91" s="286" t="s">
        <v>130</v>
      </c>
      <c r="B91" s="261"/>
      <c r="C91" s="261"/>
      <c r="D91" s="261"/>
      <c r="E91" s="261"/>
      <c r="F91" s="261"/>
    </row>
    <row r="92" spans="1:6" x14ac:dyDescent="0.2">
      <c r="A92" s="286" t="s">
        <v>131</v>
      </c>
      <c r="B92" s="261"/>
      <c r="C92" s="261"/>
      <c r="D92" s="261"/>
      <c r="E92" s="261"/>
      <c r="F92" s="261"/>
    </row>
    <row r="93" spans="1:6" x14ac:dyDescent="0.2">
      <c r="A93" s="263" t="s">
        <v>132</v>
      </c>
      <c r="B93" s="261"/>
      <c r="C93" s="261"/>
      <c r="D93" s="261"/>
      <c r="E93" s="261"/>
      <c r="F93" s="261"/>
    </row>
    <row r="94" spans="1:6" x14ac:dyDescent="0.2">
      <c r="A94" s="286" t="s">
        <v>228</v>
      </c>
      <c r="B94" s="261"/>
      <c r="C94" s="261">
        <v>99390</v>
      </c>
      <c r="D94" s="261"/>
      <c r="E94" s="261"/>
      <c r="F94" s="261">
        <v>99390</v>
      </c>
    </row>
    <row r="95" spans="1:6" x14ac:dyDescent="0.2">
      <c r="A95" s="286" t="s">
        <v>133</v>
      </c>
      <c r="B95" s="261"/>
      <c r="C95" s="261"/>
      <c r="D95" s="261"/>
      <c r="E95" s="261"/>
      <c r="F95" s="261"/>
    </row>
    <row r="96" spans="1:6" x14ac:dyDescent="0.2">
      <c r="A96" s="286" t="s">
        <v>323</v>
      </c>
      <c r="B96" s="261">
        <v>18500</v>
      </c>
      <c r="C96" s="261"/>
      <c r="D96" s="261"/>
      <c r="E96" s="261"/>
      <c r="F96" s="261">
        <v>18500</v>
      </c>
    </row>
    <row r="97" spans="1:6" x14ac:dyDescent="0.2">
      <c r="A97" s="286" t="s">
        <v>134</v>
      </c>
      <c r="B97" s="261">
        <v>785115</v>
      </c>
      <c r="C97" s="261"/>
      <c r="D97" s="261"/>
      <c r="E97" s="261"/>
      <c r="F97" s="261">
        <v>785115</v>
      </c>
    </row>
    <row r="98" spans="1:6" x14ac:dyDescent="0.2">
      <c r="A98" s="286" t="s">
        <v>196</v>
      </c>
      <c r="B98" s="261">
        <v>63377</v>
      </c>
      <c r="C98" s="261"/>
      <c r="D98" s="261"/>
      <c r="E98" s="261"/>
      <c r="F98" s="261">
        <v>63377</v>
      </c>
    </row>
    <row r="99" spans="1:6" x14ac:dyDescent="0.2">
      <c r="A99" s="286" t="s">
        <v>135</v>
      </c>
      <c r="B99" s="261"/>
      <c r="C99" s="261"/>
      <c r="D99" s="261"/>
      <c r="E99" s="261"/>
      <c r="F99" s="261"/>
    </row>
    <row r="100" spans="1:6" x14ac:dyDescent="0.2">
      <c r="A100" s="286" t="s">
        <v>136</v>
      </c>
      <c r="B100" s="261"/>
      <c r="C100" s="261"/>
      <c r="D100" s="261"/>
      <c r="E100" s="261"/>
      <c r="F100" s="261"/>
    </row>
    <row r="101" spans="1:6" x14ac:dyDescent="0.2">
      <c r="A101" s="286" t="s">
        <v>137</v>
      </c>
      <c r="B101" s="261"/>
      <c r="C101" s="261"/>
      <c r="D101" s="261"/>
      <c r="E101" s="261"/>
      <c r="F101" s="261"/>
    </row>
    <row r="102" spans="1:6" x14ac:dyDescent="0.2">
      <c r="A102" s="286" t="s">
        <v>138</v>
      </c>
      <c r="B102" s="261">
        <v>33270</v>
      </c>
      <c r="C102" s="261"/>
      <c r="D102" s="261"/>
      <c r="E102" s="261"/>
      <c r="F102" s="261">
        <v>33270</v>
      </c>
    </row>
    <row r="103" spans="1:6" x14ac:dyDescent="0.2">
      <c r="A103" s="251" t="s">
        <v>627</v>
      </c>
      <c r="B103" s="261">
        <v>155743</v>
      </c>
      <c r="C103" s="261"/>
      <c r="D103" s="261"/>
      <c r="E103" s="261"/>
      <c r="F103" s="261">
        <v>155743</v>
      </c>
    </row>
    <row r="104" spans="1:6" x14ac:dyDescent="0.2">
      <c r="A104" s="286" t="s">
        <v>139</v>
      </c>
      <c r="B104" s="261"/>
      <c r="C104" s="261"/>
      <c r="D104" s="261"/>
      <c r="E104" s="261"/>
      <c r="F104" s="261"/>
    </row>
    <row r="105" spans="1:6" x14ac:dyDescent="0.2">
      <c r="A105" s="286" t="s">
        <v>140</v>
      </c>
      <c r="B105" s="261"/>
      <c r="C105" s="261"/>
      <c r="D105" s="261"/>
      <c r="E105" s="261">
        <v>589880</v>
      </c>
      <c r="F105" s="261">
        <v>589880</v>
      </c>
    </row>
    <row r="106" spans="1:6" x14ac:dyDescent="0.2">
      <c r="A106" s="286" t="s">
        <v>141</v>
      </c>
      <c r="B106" s="261"/>
      <c r="C106" s="261"/>
      <c r="D106" s="261"/>
      <c r="E106" s="261"/>
      <c r="F106" s="261"/>
    </row>
    <row r="107" spans="1:6" x14ac:dyDescent="0.2">
      <c r="A107" s="286" t="s">
        <v>142</v>
      </c>
      <c r="B107" s="261"/>
      <c r="C107" s="261"/>
      <c r="D107" s="261"/>
      <c r="E107" s="261"/>
      <c r="F107" s="261"/>
    </row>
    <row r="108" spans="1:6" x14ac:dyDescent="0.2">
      <c r="A108" s="263" t="s">
        <v>143</v>
      </c>
      <c r="B108" s="261">
        <v>115180</v>
      </c>
      <c r="C108" s="261"/>
      <c r="D108" s="261"/>
      <c r="E108" s="261"/>
      <c r="F108" s="261">
        <v>115180</v>
      </c>
    </row>
    <row r="109" spans="1:6" x14ac:dyDescent="0.2">
      <c r="A109" s="286" t="s">
        <v>144</v>
      </c>
      <c r="B109" s="261"/>
      <c r="C109" s="261"/>
      <c r="D109" s="261"/>
      <c r="E109" s="261"/>
      <c r="F109" s="261"/>
    </row>
    <row r="110" spans="1:6" x14ac:dyDescent="0.2">
      <c r="A110" s="286" t="s">
        <v>145</v>
      </c>
      <c r="B110" s="261"/>
      <c r="C110" s="261"/>
      <c r="D110" s="261"/>
      <c r="E110" s="261"/>
      <c r="F110" s="261"/>
    </row>
    <row r="111" spans="1:6" x14ac:dyDescent="0.2">
      <c r="A111" s="286" t="s">
        <v>146</v>
      </c>
      <c r="B111" s="261"/>
      <c r="C111" s="261"/>
      <c r="D111" s="261"/>
      <c r="E111" s="261"/>
      <c r="F111" s="261"/>
    </row>
    <row r="112" spans="1:6" x14ac:dyDescent="0.2">
      <c r="A112" s="286" t="s">
        <v>147</v>
      </c>
      <c r="B112" s="261"/>
      <c r="C112" s="261"/>
      <c r="D112" s="261"/>
      <c r="E112" s="261"/>
      <c r="F112" s="261"/>
    </row>
    <row r="113" spans="1:6" x14ac:dyDescent="0.2">
      <c r="A113" s="286" t="s">
        <v>148</v>
      </c>
      <c r="B113" s="261"/>
      <c r="C113" s="261"/>
      <c r="D113" s="261"/>
      <c r="E113" s="261"/>
      <c r="F113" s="261"/>
    </row>
    <row r="114" spans="1:6" x14ac:dyDescent="0.2">
      <c r="A114" s="263" t="s">
        <v>149</v>
      </c>
      <c r="B114" s="261"/>
      <c r="C114" s="261"/>
      <c r="D114" s="261"/>
      <c r="E114" s="261"/>
      <c r="F114" s="261"/>
    </row>
    <row r="115" spans="1:6" x14ac:dyDescent="0.2">
      <c r="A115" s="286" t="s">
        <v>150</v>
      </c>
      <c r="B115" s="261"/>
      <c r="C115" s="261"/>
      <c r="D115" s="261"/>
      <c r="E115" s="261"/>
      <c r="F115" s="261"/>
    </row>
    <row r="116" spans="1:6" x14ac:dyDescent="0.2">
      <c r="A116" s="263" t="s">
        <v>340</v>
      </c>
      <c r="B116" s="261">
        <v>474186.9</v>
      </c>
      <c r="C116" s="261"/>
      <c r="D116" s="261"/>
      <c r="E116" s="261"/>
      <c r="F116" s="261">
        <v>474186.9</v>
      </c>
    </row>
    <row r="117" spans="1:6" x14ac:dyDescent="0.2">
      <c r="A117" s="263" t="s">
        <v>151</v>
      </c>
      <c r="B117" s="261"/>
      <c r="C117" s="261"/>
      <c r="D117" s="261"/>
      <c r="E117" s="261"/>
      <c r="F117" s="261"/>
    </row>
    <row r="118" spans="1:6" x14ac:dyDescent="0.2">
      <c r="A118" s="263" t="s">
        <v>487</v>
      </c>
      <c r="B118" s="261"/>
      <c r="C118" s="261"/>
      <c r="D118" s="261"/>
      <c r="E118" s="261"/>
      <c r="F118" s="261"/>
    </row>
    <row r="119" spans="1:6" x14ac:dyDescent="0.2">
      <c r="A119" s="286" t="s">
        <v>152</v>
      </c>
      <c r="B119" s="261"/>
      <c r="C119" s="261"/>
      <c r="D119" s="261"/>
      <c r="E119" s="261"/>
      <c r="F119" s="261"/>
    </row>
    <row r="120" spans="1:6" x14ac:dyDescent="0.2">
      <c r="A120" s="286" t="s">
        <v>176</v>
      </c>
      <c r="B120" s="261"/>
      <c r="C120" s="261"/>
      <c r="D120" s="261"/>
      <c r="E120" s="261"/>
      <c r="F120" s="261"/>
    </row>
    <row r="121" spans="1:6" x14ac:dyDescent="0.2">
      <c r="A121" s="286" t="s">
        <v>153</v>
      </c>
      <c r="B121" s="261">
        <v>1050560</v>
      </c>
      <c r="C121" s="261"/>
      <c r="D121" s="261"/>
      <c r="E121" s="261"/>
      <c r="F121" s="261">
        <v>1050560</v>
      </c>
    </row>
    <row r="122" spans="1:6" x14ac:dyDescent="0.2">
      <c r="A122" s="263" t="s">
        <v>154</v>
      </c>
      <c r="B122" s="261"/>
      <c r="C122" s="261"/>
      <c r="D122" s="261"/>
      <c r="E122" s="261"/>
      <c r="F122" s="261"/>
    </row>
    <row r="123" spans="1:6" x14ac:dyDescent="0.2">
      <c r="A123" s="286" t="s">
        <v>155</v>
      </c>
      <c r="B123" s="261">
        <v>81844.399999999994</v>
      </c>
      <c r="C123" s="261"/>
      <c r="D123" s="261"/>
      <c r="E123" s="261"/>
      <c r="F123" s="261">
        <v>81844.399999999994</v>
      </c>
    </row>
    <row r="124" spans="1:6" x14ac:dyDescent="0.2">
      <c r="A124" s="286" t="s">
        <v>156</v>
      </c>
      <c r="B124" s="261"/>
      <c r="C124" s="261"/>
      <c r="D124" s="261"/>
      <c r="E124" s="261"/>
      <c r="F124" s="261"/>
    </row>
    <row r="125" spans="1:6" x14ac:dyDescent="0.2">
      <c r="A125" s="262" t="s">
        <v>157</v>
      </c>
      <c r="B125" s="261"/>
      <c r="C125" s="261"/>
      <c r="D125" s="261"/>
      <c r="E125" s="261"/>
      <c r="F125" s="261"/>
    </row>
    <row r="126" spans="1:6" x14ac:dyDescent="0.2">
      <c r="A126" s="252" t="s">
        <v>9</v>
      </c>
      <c r="B126" s="245">
        <v>17379593.800000001</v>
      </c>
      <c r="C126" s="245">
        <v>1376780</v>
      </c>
      <c r="D126" s="245"/>
      <c r="E126" s="245">
        <v>589880</v>
      </c>
      <c r="F126" s="245">
        <v>19346253.799999997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44"/>
  <sheetViews>
    <sheetView workbookViewId="0">
      <selection activeCell="B20" sqref="B20"/>
    </sheetView>
  </sheetViews>
  <sheetFormatPr baseColWidth="10" defaultRowHeight="10" x14ac:dyDescent="0.2"/>
  <cols>
    <col min="1" max="1" width="75.21875" bestFit="1" customWidth="1"/>
    <col min="2" max="2" width="22.21875" bestFit="1" customWidth="1"/>
    <col min="3" max="6" width="13.88671875" bestFit="1" customWidth="1"/>
    <col min="7" max="7" width="14.44140625" bestFit="1" customWidth="1"/>
    <col min="8" max="8" width="13.6640625" bestFit="1" customWidth="1"/>
    <col min="9" max="9" width="12.33203125" customWidth="1"/>
    <col min="10" max="10" width="10" bestFit="1" customWidth="1"/>
    <col min="11" max="11" width="13.6640625" bestFit="1" customWidth="1"/>
    <col min="12" max="12" width="13" bestFit="1" customWidth="1"/>
    <col min="13" max="13" width="14.33203125" bestFit="1" customWidth="1"/>
  </cols>
  <sheetData>
    <row r="3" spans="1:6" x14ac:dyDescent="0.2">
      <c r="A3" s="258" t="s">
        <v>10</v>
      </c>
      <c r="B3" s="258" t="s">
        <v>11</v>
      </c>
    </row>
    <row r="4" spans="1:6" x14ac:dyDescent="0.2">
      <c r="A4" s="258" t="s">
        <v>8</v>
      </c>
      <c r="B4" s="121">
        <v>45877</v>
      </c>
      <c r="C4" s="121">
        <v>45884</v>
      </c>
      <c r="D4" s="121">
        <v>45891</v>
      </c>
      <c r="E4" s="121">
        <v>45898</v>
      </c>
      <c r="F4" s="244" t="s">
        <v>9</v>
      </c>
    </row>
    <row r="5" spans="1:6" x14ac:dyDescent="0.2">
      <c r="A5" s="286" t="s">
        <v>75</v>
      </c>
      <c r="B5" s="261">
        <v>0</v>
      </c>
      <c r="C5" s="261"/>
      <c r="D5" s="261"/>
      <c r="E5" s="261"/>
      <c r="F5" s="261">
        <v>0</v>
      </c>
    </row>
    <row r="6" spans="1:6" x14ac:dyDescent="0.2">
      <c r="A6" s="286" t="s">
        <v>248</v>
      </c>
      <c r="B6" s="261">
        <v>0</v>
      </c>
      <c r="C6" s="261"/>
      <c r="D6" s="261"/>
      <c r="E6" s="261"/>
      <c r="F6" s="261">
        <v>0</v>
      </c>
    </row>
    <row r="7" spans="1:6" x14ac:dyDescent="0.2">
      <c r="A7" s="286" t="s">
        <v>78</v>
      </c>
      <c r="B7" s="261"/>
      <c r="C7" s="261">
        <v>2816408.1</v>
      </c>
      <c r="D7" s="261"/>
      <c r="E7" s="261"/>
      <c r="F7" s="261">
        <v>2816408.1</v>
      </c>
    </row>
    <row r="8" spans="1:6" x14ac:dyDescent="0.2">
      <c r="A8" s="286" t="s">
        <v>79</v>
      </c>
      <c r="B8" s="261"/>
      <c r="C8" s="261"/>
      <c r="D8" s="261">
        <v>54630</v>
      </c>
      <c r="E8" s="261"/>
      <c r="F8" s="261">
        <v>54630</v>
      </c>
    </row>
    <row r="9" spans="1:6" x14ac:dyDescent="0.2">
      <c r="A9" s="286" t="s">
        <v>80</v>
      </c>
      <c r="B9" s="261"/>
      <c r="C9" s="261"/>
      <c r="D9" s="261"/>
      <c r="E9" s="261">
        <v>24270</v>
      </c>
      <c r="F9" s="261">
        <v>24270</v>
      </c>
    </row>
    <row r="10" spans="1:6" x14ac:dyDescent="0.2">
      <c r="A10" s="286" t="s">
        <v>163</v>
      </c>
      <c r="B10" s="261">
        <v>532484.69999999995</v>
      </c>
      <c r="C10" s="261"/>
      <c r="D10" s="261"/>
      <c r="E10" s="261"/>
      <c r="F10" s="261">
        <v>532484.69999999995</v>
      </c>
    </row>
    <row r="11" spans="1:6" x14ac:dyDescent="0.2">
      <c r="A11" s="286" t="s">
        <v>81</v>
      </c>
      <c r="B11" s="261"/>
      <c r="C11" s="261"/>
      <c r="D11" s="261">
        <v>1875185.4</v>
      </c>
      <c r="E11" s="261"/>
      <c r="F11" s="261">
        <v>1875185.4</v>
      </c>
    </row>
    <row r="12" spans="1:6" x14ac:dyDescent="0.2">
      <c r="A12" s="286" t="s">
        <v>82</v>
      </c>
      <c r="B12" s="261">
        <v>0</v>
      </c>
      <c r="C12" s="261"/>
      <c r="D12" s="261"/>
      <c r="E12" s="261"/>
      <c r="F12" s="261">
        <v>0</v>
      </c>
    </row>
    <row r="13" spans="1:6" x14ac:dyDescent="0.2">
      <c r="A13" s="286" t="s">
        <v>83</v>
      </c>
      <c r="B13" s="261"/>
      <c r="C13" s="261"/>
      <c r="D13" s="261"/>
      <c r="E13" s="261">
        <v>144310</v>
      </c>
      <c r="F13" s="261">
        <v>144310</v>
      </c>
    </row>
    <row r="14" spans="1:6" x14ac:dyDescent="0.2">
      <c r="A14" s="286" t="s">
        <v>84</v>
      </c>
      <c r="B14" s="261">
        <v>0</v>
      </c>
      <c r="C14" s="261"/>
      <c r="D14" s="261"/>
      <c r="E14" s="261"/>
      <c r="F14" s="261">
        <v>0</v>
      </c>
    </row>
    <row r="15" spans="1:6" x14ac:dyDescent="0.2">
      <c r="A15" s="286" t="s">
        <v>85</v>
      </c>
      <c r="B15" s="261">
        <v>0</v>
      </c>
      <c r="C15" s="261"/>
      <c r="D15" s="261"/>
      <c r="E15" s="261"/>
      <c r="F15" s="261">
        <v>0</v>
      </c>
    </row>
    <row r="16" spans="1:6" x14ac:dyDescent="0.2">
      <c r="A16" s="286" t="s">
        <v>86</v>
      </c>
      <c r="B16" s="261">
        <v>0</v>
      </c>
      <c r="C16" s="261"/>
      <c r="D16" s="261"/>
      <c r="E16" s="261"/>
      <c r="F16" s="261">
        <v>0</v>
      </c>
    </row>
    <row r="17" spans="1:6" x14ac:dyDescent="0.2">
      <c r="A17" s="286" t="s">
        <v>87</v>
      </c>
      <c r="B17" s="261"/>
      <c r="C17" s="261"/>
      <c r="D17" s="261"/>
      <c r="E17" s="261">
        <v>39110</v>
      </c>
      <c r="F17" s="261">
        <v>39110</v>
      </c>
    </row>
    <row r="18" spans="1:6" x14ac:dyDescent="0.2">
      <c r="A18" s="286" t="s">
        <v>88</v>
      </c>
      <c r="B18" s="261"/>
      <c r="C18" s="261">
        <v>167820</v>
      </c>
      <c r="D18" s="261"/>
      <c r="E18" s="261"/>
      <c r="F18" s="261">
        <v>167820</v>
      </c>
    </row>
    <row r="19" spans="1:6" x14ac:dyDescent="0.2">
      <c r="A19" s="286" t="s">
        <v>89</v>
      </c>
      <c r="B19" s="261"/>
      <c r="C19" s="261"/>
      <c r="D19" s="261"/>
      <c r="E19" s="261">
        <v>33110</v>
      </c>
      <c r="F19" s="261">
        <v>33110</v>
      </c>
    </row>
    <row r="20" spans="1:6" x14ac:dyDescent="0.2">
      <c r="A20" s="286" t="s">
        <v>486</v>
      </c>
      <c r="B20" s="261"/>
      <c r="C20" s="261"/>
      <c r="D20" s="261"/>
      <c r="E20" s="261">
        <v>373902.1</v>
      </c>
      <c r="F20" s="261">
        <v>373902.1</v>
      </c>
    </row>
    <row r="21" spans="1:6" x14ac:dyDescent="0.2">
      <c r="A21" s="286" t="s">
        <v>90</v>
      </c>
      <c r="B21" s="261">
        <v>160228.20000000001</v>
      </c>
      <c r="C21" s="261"/>
      <c r="D21" s="261"/>
      <c r="E21" s="261"/>
      <c r="F21" s="261">
        <v>160228.20000000001</v>
      </c>
    </row>
    <row r="22" spans="1:6" x14ac:dyDescent="0.2">
      <c r="A22" s="286" t="s">
        <v>91</v>
      </c>
      <c r="B22" s="261"/>
      <c r="C22" s="261">
        <v>0</v>
      </c>
      <c r="D22" s="261"/>
      <c r="E22" s="261"/>
      <c r="F22" s="261">
        <v>0</v>
      </c>
    </row>
    <row r="23" spans="1:6" x14ac:dyDescent="0.2">
      <c r="A23" s="286" t="s">
        <v>92</v>
      </c>
      <c r="B23" s="261"/>
      <c r="C23" s="261"/>
      <c r="D23" s="261">
        <v>39260</v>
      </c>
      <c r="E23" s="261"/>
      <c r="F23" s="261">
        <v>39260</v>
      </c>
    </row>
    <row r="24" spans="1:6" x14ac:dyDescent="0.2">
      <c r="A24" s="286" t="s">
        <v>93</v>
      </c>
      <c r="B24" s="261"/>
      <c r="C24" s="261"/>
      <c r="D24" s="261"/>
      <c r="E24" s="261">
        <v>241320</v>
      </c>
      <c r="F24" s="261">
        <v>241320</v>
      </c>
    </row>
    <row r="25" spans="1:6" x14ac:dyDescent="0.2">
      <c r="A25" s="286" t="s">
        <v>94</v>
      </c>
      <c r="B25" s="261">
        <v>0</v>
      </c>
      <c r="C25" s="261"/>
      <c r="D25" s="261"/>
      <c r="E25" s="261"/>
      <c r="F25" s="261">
        <v>0</v>
      </c>
    </row>
    <row r="26" spans="1:6" x14ac:dyDescent="0.2">
      <c r="A26" s="286" t="s">
        <v>95</v>
      </c>
      <c r="B26" s="261"/>
      <c r="C26" s="261">
        <v>937140</v>
      </c>
      <c r="D26" s="261"/>
      <c r="E26" s="261"/>
      <c r="F26" s="261">
        <v>937140</v>
      </c>
    </row>
    <row r="27" spans="1:6" x14ac:dyDescent="0.2">
      <c r="A27" s="286" t="s">
        <v>96</v>
      </c>
      <c r="B27" s="261"/>
      <c r="C27" s="261">
        <v>36130</v>
      </c>
      <c r="D27" s="261"/>
      <c r="E27" s="261"/>
      <c r="F27" s="261">
        <v>36130</v>
      </c>
    </row>
    <row r="28" spans="1:6" x14ac:dyDescent="0.2">
      <c r="A28" s="286" t="s">
        <v>97</v>
      </c>
      <c r="B28" s="261">
        <v>189921.6</v>
      </c>
      <c r="C28" s="261"/>
      <c r="D28" s="261"/>
      <c r="E28" s="261"/>
      <c r="F28" s="261">
        <v>189921.6</v>
      </c>
    </row>
    <row r="29" spans="1:6" x14ac:dyDescent="0.2">
      <c r="A29" s="286" t="s">
        <v>158</v>
      </c>
      <c r="B29" s="261">
        <v>0</v>
      </c>
      <c r="C29" s="261"/>
      <c r="D29" s="261"/>
      <c r="E29" s="261"/>
      <c r="F29" s="261">
        <v>0</v>
      </c>
    </row>
    <row r="30" spans="1:6" x14ac:dyDescent="0.2">
      <c r="A30" s="286" t="s">
        <v>98</v>
      </c>
      <c r="B30" s="261">
        <v>0</v>
      </c>
      <c r="C30" s="261"/>
      <c r="D30" s="261"/>
      <c r="E30" s="261"/>
      <c r="F30" s="261">
        <v>0</v>
      </c>
    </row>
    <row r="31" spans="1:6" x14ac:dyDescent="0.2">
      <c r="A31" s="263" t="s">
        <v>260</v>
      </c>
      <c r="B31" s="261"/>
      <c r="C31" s="261">
        <v>107375.4</v>
      </c>
      <c r="D31" s="261"/>
      <c r="E31" s="261"/>
      <c r="F31" s="261">
        <v>107375.4</v>
      </c>
    </row>
    <row r="32" spans="1:6" x14ac:dyDescent="0.2">
      <c r="A32" s="263" t="s">
        <v>269</v>
      </c>
      <c r="B32" s="261"/>
      <c r="C32" s="261">
        <v>2778039</v>
      </c>
      <c r="D32" s="261"/>
      <c r="E32" s="261"/>
      <c r="F32" s="261">
        <v>2778039</v>
      </c>
    </row>
    <row r="33" spans="1:8" x14ac:dyDescent="0.2">
      <c r="A33" s="286" t="s">
        <v>99</v>
      </c>
      <c r="B33" s="261"/>
      <c r="C33" s="261"/>
      <c r="D33" s="261">
        <v>780316.9</v>
      </c>
      <c r="E33" s="261"/>
      <c r="F33" s="261">
        <v>780316.9</v>
      </c>
    </row>
    <row r="34" spans="1:8" x14ac:dyDescent="0.2">
      <c r="A34" s="286" t="s">
        <v>100</v>
      </c>
      <c r="B34" s="261"/>
      <c r="C34" s="261"/>
      <c r="D34" s="261"/>
      <c r="E34" s="261">
        <v>214980.7</v>
      </c>
      <c r="F34" s="261">
        <v>214980.7</v>
      </c>
    </row>
    <row r="35" spans="1:8" x14ac:dyDescent="0.2">
      <c r="A35" s="286" t="s">
        <v>194</v>
      </c>
      <c r="B35" s="261">
        <v>0</v>
      </c>
      <c r="C35" s="261"/>
      <c r="D35" s="261"/>
      <c r="E35" s="261"/>
      <c r="F35" s="261">
        <v>0</v>
      </c>
    </row>
    <row r="36" spans="1:8" x14ac:dyDescent="0.2">
      <c r="A36" s="286" t="s">
        <v>61</v>
      </c>
      <c r="B36" s="261"/>
      <c r="C36" s="261"/>
      <c r="D36" s="261"/>
      <c r="E36" s="261">
        <v>2278889.7999999998</v>
      </c>
      <c r="F36" s="261">
        <v>2278889.7999999998</v>
      </c>
    </row>
    <row r="37" spans="1:8" x14ac:dyDescent="0.2">
      <c r="A37" s="286" t="s">
        <v>101</v>
      </c>
      <c r="B37" s="261">
        <v>0</v>
      </c>
      <c r="C37" s="261"/>
      <c r="D37" s="261"/>
      <c r="E37" s="261"/>
      <c r="F37" s="261">
        <v>0</v>
      </c>
    </row>
    <row r="38" spans="1:8" x14ac:dyDescent="0.2">
      <c r="A38" s="286" t="s">
        <v>102</v>
      </c>
      <c r="B38" s="261">
        <v>0</v>
      </c>
      <c r="C38" s="261"/>
      <c r="D38" s="261"/>
      <c r="E38" s="261"/>
      <c r="F38" s="261">
        <v>0</v>
      </c>
    </row>
    <row r="39" spans="1:8" x14ac:dyDescent="0.2">
      <c r="A39" s="286" t="s">
        <v>249</v>
      </c>
      <c r="B39" s="261">
        <v>0</v>
      </c>
      <c r="C39" s="261"/>
      <c r="D39" s="261"/>
      <c r="E39" s="261"/>
      <c r="F39" s="261">
        <v>0</v>
      </c>
      <c r="H39" s="19"/>
    </row>
    <row r="40" spans="1:8" x14ac:dyDescent="0.2">
      <c r="A40" s="286" t="s">
        <v>103</v>
      </c>
      <c r="B40" s="261"/>
      <c r="C40" s="261"/>
      <c r="D40" s="261">
        <v>87740</v>
      </c>
      <c r="E40" s="261"/>
      <c r="F40" s="261">
        <v>87740</v>
      </c>
      <c r="H40" s="19"/>
    </row>
    <row r="41" spans="1:8" x14ac:dyDescent="0.2">
      <c r="A41" s="286" t="s">
        <v>104</v>
      </c>
      <c r="B41" s="261"/>
      <c r="C41" s="261"/>
      <c r="D41" s="261">
        <v>22930</v>
      </c>
      <c r="E41" s="261"/>
      <c r="F41" s="261">
        <v>22930</v>
      </c>
    </row>
    <row r="42" spans="1:8" x14ac:dyDescent="0.2">
      <c r="A42" s="286" t="s">
        <v>105</v>
      </c>
      <c r="B42" s="261">
        <v>0</v>
      </c>
      <c r="C42" s="261"/>
      <c r="D42" s="261"/>
      <c r="E42" s="261"/>
      <c r="F42" s="261">
        <v>0</v>
      </c>
    </row>
    <row r="43" spans="1:8" x14ac:dyDescent="0.2">
      <c r="A43" s="263" t="s">
        <v>253</v>
      </c>
      <c r="B43" s="261">
        <v>0</v>
      </c>
      <c r="C43" s="261"/>
      <c r="D43" s="261"/>
      <c r="E43" s="261"/>
      <c r="F43" s="261">
        <v>0</v>
      </c>
    </row>
    <row r="44" spans="1:8" x14ac:dyDescent="0.2">
      <c r="A44" s="286" t="s">
        <v>106</v>
      </c>
      <c r="B44" s="261">
        <v>0</v>
      </c>
      <c r="C44" s="261"/>
      <c r="D44" s="261"/>
      <c r="E44" s="261"/>
      <c r="F44" s="261">
        <v>0</v>
      </c>
    </row>
    <row r="45" spans="1:8" x14ac:dyDescent="0.2">
      <c r="A45" s="286" t="s">
        <v>107</v>
      </c>
      <c r="B45" s="261"/>
      <c r="C45" s="261"/>
      <c r="D45" s="261"/>
      <c r="E45" s="261">
        <v>268426.40000000002</v>
      </c>
      <c r="F45" s="261">
        <v>268426.40000000002</v>
      </c>
    </row>
    <row r="46" spans="1:8" x14ac:dyDescent="0.2">
      <c r="A46" s="263" t="s">
        <v>254</v>
      </c>
      <c r="B46" s="261"/>
      <c r="C46" s="261">
        <v>175770</v>
      </c>
      <c r="D46" s="261"/>
      <c r="E46" s="261"/>
      <c r="F46" s="261">
        <v>175770</v>
      </c>
    </row>
    <row r="47" spans="1:8" x14ac:dyDescent="0.2">
      <c r="A47" s="286" t="s">
        <v>108</v>
      </c>
      <c r="B47" s="261">
        <v>0</v>
      </c>
      <c r="C47" s="261"/>
      <c r="D47" s="261"/>
      <c r="E47" s="261"/>
      <c r="F47" s="261">
        <v>0</v>
      </c>
    </row>
    <row r="48" spans="1:8" x14ac:dyDescent="0.2">
      <c r="A48" s="286" t="s">
        <v>109</v>
      </c>
      <c r="B48" s="261"/>
      <c r="C48" s="261">
        <v>0</v>
      </c>
      <c r="D48" s="261"/>
      <c r="E48" s="261"/>
      <c r="F48" s="261">
        <v>0</v>
      </c>
    </row>
    <row r="49" spans="1:8" x14ac:dyDescent="0.2">
      <c r="A49" s="286" t="s">
        <v>110</v>
      </c>
      <c r="B49" s="261"/>
      <c r="C49" s="261"/>
      <c r="D49" s="261"/>
      <c r="E49" s="261">
        <v>136230</v>
      </c>
      <c r="F49" s="261">
        <v>136230</v>
      </c>
    </row>
    <row r="50" spans="1:8" x14ac:dyDescent="0.2">
      <c r="A50" s="286" t="s">
        <v>111</v>
      </c>
      <c r="B50" s="261">
        <v>0</v>
      </c>
      <c r="C50" s="261"/>
      <c r="D50" s="261"/>
      <c r="E50" s="261"/>
      <c r="F50" s="261">
        <v>0</v>
      </c>
    </row>
    <row r="51" spans="1:8" x14ac:dyDescent="0.2">
      <c r="A51" s="286" t="s">
        <v>112</v>
      </c>
      <c r="B51" s="261"/>
      <c r="C51" s="261">
        <v>611050</v>
      </c>
      <c r="D51" s="261"/>
      <c r="E51" s="261"/>
      <c r="F51" s="261">
        <v>611050</v>
      </c>
    </row>
    <row r="52" spans="1:8" x14ac:dyDescent="0.2">
      <c r="A52" s="262" t="s">
        <v>6</v>
      </c>
      <c r="B52" s="261"/>
      <c r="C52" s="261"/>
      <c r="D52" s="261"/>
      <c r="E52" s="261">
        <v>1662721.5</v>
      </c>
      <c r="F52" s="261">
        <v>1662721.5</v>
      </c>
    </row>
    <row r="53" spans="1:8" x14ac:dyDescent="0.2">
      <c r="A53" s="286" t="s">
        <v>113</v>
      </c>
      <c r="B53" s="261">
        <v>0</v>
      </c>
      <c r="C53" s="261"/>
      <c r="D53" s="261"/>
      <c r="E53" s="261"/>
      <c r="F53" s="261">
        <v>0</v>
      </c>
    </row>
    <row r="54" spans="1:8" x14ac:dyDescent="0.2">
      <c r="A54" s="286" t="s">
        <v>114</v>
      </c>
      <c r="B54" s="261">
        <v>0</v>
      </c>
      <c r="C54" s="261"/>
      <c r="D54" s="261"/>
      <c r="E54" s="261"/>
      <c r="F54" s="261">
        <v>0</v>
      </c>
    </row>
    <row r="55" spans="1:8" x14ac:dyDescent="0.2">
      <c r="A55" s="265" t="s">
        <v>332</v>
      </c>
      <c r="B55" s="261">
        <v>0</v>
      </c>
      <c r="C55" s="261"/>
      <c r="D55" s="261"/>
      <c r="E55" s="261"/>
      <c r="F55" s="261">
        <v>0</v>
      </c>
    </row>
    <row r="56" spans="1:8" x14ac:dyDescent="0.2">
      <c r="A56" s="286" t="s">
        <v>115</v>
      </c>
      <c r="B56" s="261"/>
      <c r="C56" s="261"/>
      <c r="D56" s="261"/>
      <c r="E56" s="261">
        <v>41110</v>
      </c>
      <c r="F56" s="261">
        <v>41110</v>
      </c>
    </row>
    <row r="57" spans="1:8" x14ac:dyDescent="0.2">
      <c r="A57" s="286" t="s">
        <v>116</v>
      </c>
      <c r="B57" s="261"/>
      <c r="C57" s="261"/>
      <c r="D57" s="261">
        <v>76387.3</v>
      </c>
      <c r="E57" s="261"/>
      <c r="F57" s="261">
        <v>76387.3</v>
      </c>
    </row>
    <row r="58" spans="1:8" x14ac:dyDescent="0.2">
      <c r="A58" s="286" t="s">
        <v>117</v>
      </c>
      <c r="B58" s="261"/>
      <c r="C58" s="261">
        <v>263501.7</v>
      </c>
      <c r="D58" s="261"/>
      <c r="E58" s="261"/>
      <c r="F58" s="261">
        <v>263501.7</v>
      </c>
    </row>
    <row r="59" spans="1:8" x14ac:dyDescent="0.2">
      <c r="A59" s="286" t="s">
        <v>118</v>
      </c>
      <c r="B59" s="261"/>
      <c r="C59" s="261"/>
      <c r="D59" s="261">
        <v>191143.7</v>
      </c>
      <c r="E59" s="261"/>
      <c r="F59" s="261">
        <v>191143.7</v>
      </c>
      <c r="H59" s="19"/>
    </row>
    <row r="60" spans="1:8" x14ac:dyDescent="0.2">
      <c r="A60" s="286" t="s">
        <v>119</v>
      </c>
      <c r="B60" s="261"/>
      <c r="C60" s="261"/>
      <c r="D60" s="261"/>
      <c r="E60" s="261">
        <v>17570</v>
      </c>
      <c r="F60" s="261">
        <v>17570</v>
      </c>
    </row>
    <row r="61" spans="1:8" x14ac:dyDescent="0.2">
      <c r="A61" s="286" t="s">
        <v>120</v>
      </c>
      <c r="B61" s="261">
        <v>0</v>
      </c>
      <c r="C61" s="261"/>
      <c r="D61" s="261"/>
      <c r="E61" s="261"/>
      <c r="F61" s="261">
        <v>0</v>
      </c>
    </row>
    <row r="62" spans="1:8" x14ac:dyDescent="0.2">
      <c r="A62" s="286" t="s">
        <v>121</v>
      </c>
      <c r="B62" s="261"/>
      <c r="C62" s="261"/>
      <c r="D62" s="261">
        <v>265340</v>
      </c>
      <c r="E62" s="261"/>
      <c r="F62" s="261">
        <v>265340</v>
      </c>
    </row>
    <row r="63" spans="1:8" x14ac:dyDescent="0.2">
      <c r="A63" s="286" t="s">
        <v>122</v>
      </c>
      <c r="B63" s="261"/>
      <c r="C63" s="261"/>
      <c r="D63" s="261">
        <v>214560</v>
      </c>
      <c r="E63" s="261"/>
      <c r="F63" s="261">
        <v>214560</v>
      </c>
    </row>
    <row r="64" spans="1:8" x14ac:dyDescent="0.2">
      <c r="A64" s="286" t="s">
        <v>123</v>
      </c>
      <c r="B64" s="261">
        <v>0</v>
      </c>
      <c r="C64" s="261"/>
      <c r="D64" s="261"/>
      <c r="E64" s="261"/>
      <c r="F64" s="261">
        <v>0</v>
      </c>
    </row>
    <row r="65" spans="1:8" x14ac:dyDescent="0.2">
      <c r="A65" s="286" t="s">
        <v>124</v>
      </c>
      <c r="B65" s="261"/>
      <c r="C65" s="261"/>
      <c r="D65" s="261">
        <v>225720</v>
      </c>
      <c r="E65" s="261"/>
      <c r="F65" s="261">
        <v>225720</v>
      </c>
    </row>
    <row r="66" spans="1:8" x14ac:dyDescent="0.2">
      <c r="A66" s="286" t="s">
        <v>125</v>
      </c>
      <c r="B66" s="261">
        <v>0</v>
      </c>
      <c r="C66" s="261"/>
      <c r="D66" s="261"/>
      <c r="E66" s="261"/>
      <c r="F66" s="261">
        <v>0</v>
      </c>
    </row>
    <row r="67" spans="1:8" x14ac:dyDescent="0.2">
      <c r="A67" s="286" t="s">
        <v>126</v>
      </c>
      <c r="B67" s="261"/>
      <c r="C67" s="261"/>
      <c r="D67" s="261">
        <v>146250</v>
      </c>
      <c r="E67" s="261"/>
      <c r="F67" s="261">
        <v>146250</v>
      </c>
    </row>
    <row r="68" spans="1:8" x14ac:dyDescent="0.2">
      <c r="A68" s="286" t="s">
        <v>127</v>
      </c>
      <c r="B68" s="261"/>
      <c r="C68" s="261"/>
      <c r="D68" s="261">
        <v>109580</v>
      </c>
      <c r="E68" s="261"/>
      <c r="F68" s="261">
        <v>109580</v>
      </c>
      <c r="H68" s="19"/>
    </row>
    <row r="69" spans="1:8" x14ac:dyDescent="0.2">
      <c r="A69" s="286" t="s">
        <v>7</v>
      </c>
      <c r="B69" s="261">
        <v>0</v>
      </c>
      <c r="C69" s="261"/>
      <c r="D69" s="261"/>
      <c r="E69" s="261"/>
      <c r="F69" s="261">
        <v>0</v>
      </c>
    </row>
    <row r="70" spans="1:8" x14ac:dyDescent="0.2">
      <c r="A70" s="286" t="s">
        <v>128</v>
      </c>
      <c r="B70" s="261">
        <v>0</v>
      </c>
      <c r="C70" s="261"/>
      <c r="D70" s="261"/>
      <c r="E70" s="261"/>
      <c r="F70" s="261">
        <v>0</v>
      </c>
    </row>
    <row r="71" spans="1:8" x14ac:dyDescent="0.2">
      <c r="A71" s="286" t="s">
        <v>129</v>
      </c>
      <c r="B71" s="261"/>
      <c r="C71" s="261"/>
      <c r="D71" s="261"/>
      <c r="E71" s="261">
        <v>63690</v>
      </c>
      <c r="F71" s="261">
        <v>63690</v>
      </c>
    </row>
    <row r="72" spans="1:8" x14ac:dyDescent="0.2">
      <c r="A72" s="286" t="s">
        <v>130</v>
      </c>
      <c r="B72" s="261"/>
      <c r="C72" s="261"/>
      <c r="D72" s="261"/>
      <c r="E72" s="261">
        <v>831802.4</v>
      </c>
      <c r="F72" s="261">
        <v>831802.4</v>
      </c>
    </row>
    <row r="73" spans="1:8" x14ac:dyDescent="0.2">
      <c r="A73" s="286" t="s">
        <v>131</v>
      </c>
      <c r="B73" s="261"/>
      <c r="C73" s="261"/>
      <c r="D73" s="261"/>
      <c r="E73" s="261">
        <v>214980.7</v>
      </c>
      <c r="F73" s="261">
        <v>214980.7</v>
      </c>
    </row>
    <row r="74" spans="1:8" x14ac:dyDescent="0.2">
      <c r="A74" s="286" t="s">
        <v>132</v>
      </c>
      <c r="B74" s="261"/>
      <c r="C74" s="261"/>
      <c r="D74" s="261"/>
      <c r="E74" s="261">
        <v>844991.4</v>
      </c>
      <c r="F74" s="261">
        <v>844991.4</v>
      </c>
      <c r="H74" s="19"/>
    </row>
    <row r="75" spans="1:8" x14ac:dyDescent="0.2">
      <c r="A75" s="286" t="s">
        <v>228</v>
      </c>
      <c r="B75" s="261"/>
      <c r="C75" s="261">
        <v>0</v>
      </c>
      <c r="D75" s="261"/>
      <c r="E75" s="261"/>
      <c r="F75" s="261">
        <v>0</v>
      </c>
    </row>
    <row r="76" spans="1:8" x14ac:dyDescent="0.2">
      <c r="A76" s="286" t="s">
        <v>133</v>
      </c>
      <c r="B76" s="261"/>
      <c r="C76" s="261"/>
      <c r="D76" s="261"/>
      <c r="E76" s="261">
        <v>42424.2</v>
      </c>
      <c r="F76" s="261">
        <v>42424.2</v>
      </c>
    </row>
    <row r="77" spans="1:8" x14ac:dyDescent="0.2">
      <c r="A77" s="286" t="s">
        <v>323</v>
      </c>
      <c r="B77" s="261">
        <v>1700</v>
      </c>
      <c r="C77" s="261"/>
      <c r="D77" s="261"/>
      <c r="E77" s="261"/>
      <c r="F77" s="261">
        <v>1700</v>
      </c>
    </row>
    <row r="78" spans="1:8" x14ac:dyDescent="0.2">
      <c r="A78" s="286" t="s">
        <v>134</v>
      </c>
      <c r="B78" s="261">
        <v>0</v>
      </c>
      <c r="C78" s="261"/>
      <c r="D78" s="261"/>
      <c r="E78" s="261"/>
      <c r="F78" s="261">
        <v>0</v>
      </c>
    </row>
    <row r="79" spans="1:8" x14ac:dyDescent="0.2">
      <c r="A79" s="286" t="s">
        <v>196</v>
      </c>
      <c r="B79" s="261">
        <v>0</v>
      </c>
      <c r="C79" s="261"/>
      <c r="D79" s="261"/>
      <c r="E79" s="261"/>
      <c r="F79" s="261">
        <v>0</v>
      </c>
    </row>
    <row r="80" spans="1:8" x14ac:dyDescent="0.2">
      <c r="A80" s="286" t="s">
        <v>135</v>
      </c>
      <c r="B80" s="261"/>
      <c r="C80" s="261"/>
      <c r="D80" s="261"/>
      <c r="E80" s="261">
        <v>33110</v>
      </c>
      <c r="F80" s="261">
        <v>33110</v>
      </c>
    </row>
    <row r="81" spans="1:8" x14ac:dyDescent="0.2">
      <c r="A81" s="286" t="s">
        <v>136</v>
      </c>
      <c r="B81" s="261"/>
      <c r="C81" s="261"/>
      <c r="D81" s="261"/>
      <c r="E81" s="261">
        <v>418640</v>
      </c>
      <c r="F81" s="261">
        <v>418640</v>
      </c>
    </row>
    <row r="82" spans="1:8" x14ac:dyDescent="0.2">
      <c r="A82" s="286" t="s">
        <v>137</v>
      </c>
      <c r="B82" s="261"/>
      <c r="C82" s="261"/>
      <c r="D82" s="261"/>
      <c r="E82" s="261">
        <v>919747.87</v>
      </c>
      <c r="F82" s="261">
        <v>919747.87</v>
      </c>
    </row>
    <row r="83" spans="1:8" x14ac:dyDescent="0.2">
      <c r="A83" s="286" t="s">
        <v>138</v>
      </c>
      <c r="B83" s="261">
        <v>0</v>
      </c>
      <c r="C83" s="261"/>
      <c r="D83" s="261"/>
      <c r="E83" s="261"/>
      <c r="F83" s="261">
        <v>0</v>
      </c>
      <c r="H83" s="19"/>
    </row>
    <row r="84" spans="1:8" x14ac:dyDescent="0.2">
      <c r="A84" s="286" t="s">
        <v>139</v>
      </c>
      <c r="B84" s="261"/>
      <c r="C84" s="261"/>
      <c r="D84" s="261"/>
      <c r="E84" s="261">
        <v>33450</v>
      </c>
      <c r="F84" s="261">
        <v>33450</v>
      </c>
    </row>
    <row r="85" spans="1:8" x14ac:dyDescent="0.2">
      <c r="A85" s="286" t="s">
        <v>140</v>
      </c>
      <c r="B85" s="261"/>
      <c r="C85" s="261"/>
      <c r="D85" s="261"/>
      <c r="E85" s="261">
        <v>294940</v>
      </c>
      <c r="F85" s="261">
        <v>294940</v>
      </c>
    </row>
    <row r="86" spans="1:8" x14ac:dyDescent="0.2">
      <c r="A86" s="286" t="s">
        <v>141</v>
      </c>
      <c r="B86" s="261"/>
      <c r="C86" s="261">
        <v>178220.9</v>
      </c>
      <c r="D86" s="261"/>
      <c r="E86" s="261"/>
      <c r="F86" s="261">
        <v>178220.9</v>
      </c>
    </row>
    <row r="87" spans="1:8" x14ac:dyDescent="0.2">
      <c r="A87" s="286" t="s">
        <v>142</v>
      </c>
      <c r="B87" s="261"/>
      <c r="C87" s="261"/>
      <c r="D87" s="261">
        <v>136500</v>
      </c>
      <c r="E87" s="261"/>
      <c r="F87" s="261">
        <v>136500</v>
      </c>
    </row>
    <row r="88" spans="1:8" x14ac:dyDescent="0.2">
      <c r="A88" s="286" t="s">
        <v>143</v>
      </c>
      <c r="B88" s="261">
        <v>0</v>
      </c>
      <c r="C88" s="261"/>
      <c r="D88" s="261"/>
      <c r="E88" s="261"/>
      <c r="F88" s="261">
        <v>0</v>
      </c>
    </row>
    <row r="89" spans="1:8" x14ac:dyDescent="0.2">
      <c r="A89" s="286" t="s">
        <v>144</v>
      </c>
      <c r="B89" s="261"/>
      <c r="C89" s="261"/>
      <c r="D89" s="261">
        <v>427330</v>
      </c>
      <c r="E89" s="261"/>
      <c r="F89" s="261">
        <v>427330</v>
      </c>
    </row>
    <row r="90" spans="1:8" x14ac:dyDescent="0.2">
      <c r="A90" s="286" t="s">
        <v>145</v>
      </c>
      <c r="B90" s="261"/>
      <c r="C90" s="261"/>
      <c r="D90" s="261"/>
      <c r="E90" s="261">
        <v>268426.40000000002</v>
      </c>
      <c r="F90" s="261">
        <v>268426.40000000002</v>
      </c>
    </row>
    <row r="91" spans="1:8" x14ac:dyDescent="0.2">
      <c r="A91" s="286" t="s">
        <v>146</v>
      </c>
      <c r="B91" s="261"/>
      <c r="C91" s="261"/>
      <c r="D91" s="261"/>
      <c r="E91" s="261">
        <v>51390</v>
      </c>
      <c r="F91" s="261">
        <v>51390</v>
      </c>
    </row>
    <row r="92" spans="1:8" x14ac:dyDescent="0.2">
      <c r="A92" s="286" t="s">
        <v>147</v>
      </c>
      <c r="B92" s="261"/>
      <c r="C92" s="261"/>
      <c r="D92" s="261"/>
      <c r="E92" s="261">
        <v>51390</v>
      </c>
      <c r="F92" s="261">
        <v>51390</v>
      </c>
    </row>
    <row r="93" spans="1:8" x14ac:dyDescent="0.2">
      <c r="A93" s="286" t="s">
        <v>148</v>
      </c>
      <c r="B93" s="261"/>
      <c r="C93" s="261"/>
      <c r="D93" s="261"/>
      <c r="E93" s="261">
        <v>78170</v>
      </c>
      <c r="F93" s="261">
        <v>78170</v>
      </c>
    </row>
    <row r="94" spans="1:8" x14ac:dyDescent="0.2">
      <c r="A94" s="286" t="s">
        <v>149</v>
      </c>
      <c r="B94" s="261"/>
      <c r="C94" s="261">
        <v>97190</v>
      </c>
      <c r="D94" s="261"/>
      <c r="E94" s="261"/>
      <c r="F94" s="261">
        <v>97190</v>
      </c>
    </row>
    <row r="95" spans="1:8" x14ac:dyDescent="0.2">
      <c r="A95" s="286" t="s">
        <v>150</v>
      </c>
      <c r="B95" s="261"/>
      <c r="C95" s="261">
        <v>21050</v>
      </c>
      <c r="D95" s="261"/>
      <c r="E95" s="261"/>
      <c r="F95" s="261">
        <v>21050</v>
      </c>
    </row>
    <row r="96" spans="1:8" x14ac:dyDescent="0.2">
      <c r="A96" s="286" t="s">
        <v>151</v>
      </c>
      <c r="B96" s="261"/>
      <c r="C96" s="261"/>
      <c r="D96" s="261">
        <v>82788.2</v>
      </c>
      <c r="E96" s="261"/>
      <c r="F96" s="261">
        <v>82788.2</v>
      </c>
    </row>
    <row r="97" spans="1:8" x14ac:dyDescent="0.2">
      <c r="A97" s="286" t="s">
        <v>152</v>
      </c>
      <c r="B97" s="261"/>
      <c r="C97" s="261"/>
      <c r="D97" s="261">
        <v>1995459.4</v>
      </c>
      <c r="E97" s="261"/>
      <c r="F97" s="261">
        <v>1995459.4</v>
      </c>
    </row>
    <row r="98" spans="1:8" x14ac:dyDescent="0.2">
      <c r="A98" s="286" t="s">
        <v>176</v>
      </c>
      <c r="B98" s="261"/>
      <c r="C98" s="261"/>
      <c r="D98" s="261">
        <v>13930</v>
      </c>
      <c r="E98" s="261"/>
      <c r="F98" s="261">
        <v>13930</v>
      </c>
    </row>
    <row r="99" spans="1:8" x14ac:dyDescent="0.2">
      <c r="A99" s="286" t="s">
        <v>153</v>
      </c>
      <c r="B99" s="261">
        <v>0</v>
      </c>
      <c r="C99" s="261"/>
      <c r="D99" s="261"/>
      <c r="E99" s="261"/>
      <c r="F99" s="261">
        <v>0</v>
      </c>
    </row>
    <row r="100" spans="1:8" x14ac:dyDescent="0.2">
      <c r="A100" s="286" t="s">
        <v>154</v>
      </c>
      <c r="B100" s="261"/>
      <c r="C100" s="261">
        <v>836981.2</v>
      </c>
      <c r="D100" s="261"/>
      <c r="E100" s="261"/>
      <c r="F100" s="261">
        <v>836981.2</v>
      </c>
    </row>
    <row r="101" spans="1:8" x14ac:dyDescent="0.2">
      <c r="A101" s="286" t="s">
        <v>155</v>
      </c>
      <c r="B101" s="261">
        <v>0</v>
      </c>
      <c r="C101" s="261"/>
      <c r="D101" s="261"/>
      <c r="E101" s="261"/>
      <c r="F101" s="261">
        <v>0</v>
      </c>
      <c r="H101" s="19"/>
    </row>
    <row r="102" spans="1:8" x14ac:dyDescent="0.2">
      <c r="A102" s="286" t="s">
        <v>156</v>
      </c>
      <c r="B102" s="261"/>
      <c r="C102" s="261">
        <v>226741.9</v>
      </c>
      <c r="D102" s="261"/>
      <c r="E102" s="261"/>
      <c r="F102" s="261">
        <v>226741.9</v>
      </c>
    </row>
    <row r="103" spans="1:8" x14ac:dyDescent="0.2">
      <c r="A103" s="286" t="s">
        <v>157</v>
      </c>
      <c r="B103" s="261"/>
      <c r="C103" s="261"/>
      <c r="D103" s="261"/>
      <c r="E103" s="261">
        <v>55580</v>
      </c>
      <c r="F103" s="261">
        <v>55580</v>
      </c>
    </row>
    <row r="104" spans="1:8" x14ac:dyDescent="0.2">
      <c r="A104" s="262" t="s">
        <v>333</v>
      </c>
      <c r="B104" s="261"/>
      <c r="C104" s="261"/>
      <c r="D104" s="261">
        <v>665500</v>
      </c>
      <c r="E104" s="261"/>
      <c r="F104" s="261">
        <v>665500</v>
      </c>
    </row>
    <row r="105" spans="1:8" x14ac:dyDescent="0.2">
      <c r="A105" s="262" t="s">
        <v>338</v>
      </c>
      <c r="B105" s="261"/>
      <c r="C105" s="261"/>
      <c r="D105" s="261">
        <v>828436.18</v>
      </c>
      <c r="E105" s="261"/>
      <c r="F105" s="261">
        <v>828436.18</v>
      </c>
    </row>
    <row r="106" spans="1:8" x14ac:dyDescent="0.2">
      <c r="A106" s="263" t="s">
        <v>339</v>
      </c>
      <c r="B106" s="261"/>
      <c r="C106" s="261"/>
      <c r="D106" s="261">
        <v>283920</v>
      </c>
      <c r="E106" s="261"/>
      <c r="F106" s="261">
        <v>283920</v>
      </c>
    </row>
    <row r="107" spans="1:8" x14ac:dyDescent="0.2">
      <c r="A107" s="263" t="s">
        <v>340</v>
      </c>
      <c r="B107" s="261">
        <v>0</v>
      </c>
      <c r="C107" s="261"/>
      <c r="D107" s="261"/>
      <c r="E107" s="261"/>
      <c r="F107" s="261">
        <v>0</v>
      </c>
      <c r="H107" s="19"/>
    </row>
    <row r="108" spans="1:8" x14ac:dyDescent="0.2">
      <c r="A108" s="263" t="s">
        <v>341</v>
      </c>
      <c r="B108" s="261">
        <v>0</v>
      </c>
      <c r="C108" s="261"/>
      <c r="D108" s="261"/>
      <c r="E108" s="261"/>
      <c r="F108" s="261">
        <v>0</v>
      </c>
    </row>
    <row r="109" spans="1:8" x14ac:dyDescent="0.2">
      <c r="A109" s="262" t="s">
        <v>345</v>
      </c>
      <c r="B109" s="261"/>
      <c r="C109" s="261"/>
      <c r="D109" s="261">
        <v>545000</v>
      </c>
      <c r="E109" s="261"/>
      <c r="F109" s="261">
        <v>545000</v>
      </c>
    </row>
    <row r="110" spans="1:8" x14ac:dyDescent="0.2">
      <c r="A110" s="262" t="s">
        <v>346</v>
      </c>
      <c r="B110" s="261"/>
      <c r="C110" s="261">
        <v>0</v>
      </c>
      <c r="D110" s="261"/>
      <c r="E110" s="261"/>
      <c r="F110" s="261">
        <v>0</v>
      </c>
    </row>
    <row r="111" spans="1:8" x14ac:dyDescent="0.2">
      <c r="A111" s="263" t="s">
        <v>364</v>
      </c>
      <c r="B111" s="261"/>
      <c r="C111" s="261">
        <v>183859.5</v>
      </c>
      <c r="D111" s="261"/>
      <c r="E111" s="261"/>
      <c r="F111" s="261">
        <v>183859.5</v>
      </c>
    </row>
    <row r="112" spans="1:8" x14ac:dyDescent="0.2">
      <c r="A112" s="263" t="s">
        <v>366</v>
      </c>
      <c r="B112" s="261">
        <v>0</v>
      </c>
      <c r="C112" s="261"/>
      <c r="D112" s="261"/>
      <c r="E112" s="261"/>
      <c r="F112" s="261">
        <v>0</v>
      </c>
    </row>
    <row r="113" spans="1:6" x14ac:dyDescent="0.2">
      <c r="A113" s="263" t="s">
        <v>373</v>
      </c>
      <c r="B113" s="261"/>
      <c r="C113" s="261"/>
      <c r="D113" s="261"/>
      <c r="E113" s="261">
        <v>473705.2</v>
      </c>
      <c r="F113" s="261">
        <v>473705.2</v>
      </c>
    </row>
    <row r="114" spans="1:6" x14ac:dyDescent="0.2">
      <c r="A114" s="263" t="s">
        <v>388</v>
      </c>
      <c r="B114" s="261">
        <v>0</v>
      </c>
      <c r="C114" s="261"/>
      <c r="D114" s="261"/>
      <c r="E114" s="261"/>
      <c r="F114" s="261">
        <v>0</v>
      </c>
    </row>
    <row r="115" spans="1:6" x14ac:dyDescent="0.2">
      <c r="A115" s="263" t="s">
        <v>394</v>
      </c>
      <c r="B115" s="261">
        <v>0</v>
      </c>
      <c r="C115" s="261"/>
      <c r="D115" s="261"/>
      <c r="E115" s="261"/>
      <c r="F115" s="261">
        <v>0</v>
      </c>
    </row>
    <row r="116" spans="1:6" x14ac:dyDescent="0.2">
      <c r="A116" s="263" t="s">
        <v>412</v>
      </c>
      <c r="B116" s="261"/>
      <c r="C116" s="261">
        <v>2357467.1999999997</v>
      </c>
      <c r="D116" s="261"/>
      <c r="E116" s="261"/>
      <c r="F116" s="261">
        <v>2357467.1999999997</v>
      </c>
    </row>
    <row r="117" spans="1:6" x14ac:dyDescent="0.2">
      <c r="A117" s="263" t="s">
        <v>423</v>
      </c>
      <c r="B117" s="261"/>
      <c r="C117" s="261"/>
      <c r="D117" s="261"/>
      <c r="E117" s="261">
        <v>233844.6</v>
      </c>
      <c r="F117" s="261">
        <v>233844.6</v>
      </c>
    </row>
    <row r="118" spans="1:6" x14ac:dyDescent="0.2">
      <c r="A118" s="263" t="s">
        <v>303</v>
      </c>
      <c r="B118" s="261"/>
      <c r="C118" s="261">
        <v>88420</v>
      </c>
      <c r="D118" s="261"/>
      <c r="E118" s="261"/>
      <c r="F118" s="261">
        <v>88420</v>
      </c>
    </row>
    <row r="119" spans="1:6" x14ac:dyDescent="0.2">
      <c r="A119" s="263" t="s">
        <v>439</v>
      </c>
      <c r="B119" s="261"/>
      <c r="C119" s="261"/>
      <c r="D119" s="261">
        <v>25000</v>
      </c>
      <c r="E119" s="261"/>
      <c r="F119" s="261">
        <v>25000</v>
      </c>
    </row>
    <row r="120" spans="1:6" x14ac:dyDescent="0.2">
      <c r="A120" s="262" t="s">
        <v>487</v>
      </c>
      <c r="B120" s="261"/>
      <c r="C120" s="261"/>
      <c r="D120" s="261">
        <v>643768.4</v>
      </c>
      <c r="E120" s="261"/>
      <c r="F120" s="261">
        <v>643768.4</v>
      </c>
    </row>
    <row r="121" spans="1:6" x14ac:dyDescent="0.2">
      <c r="A121" s="263" t="s">
        <v>488</v>
      </c>
      <c r="B121" s="261"/>
      <c r="C121" s="261"/>
      <c r="D121" s="261"/>
      <c r="E121" s="261">
        <v>48500</v>
      </c>
      <c r="F121" s="261">
        <v>48500</v>
      </c>
    </row>
    <row r="122" spans="1:6" x14ac:dyDescent="0.2">
      <c r="A122" s="263" t="s">
        <v>489</v>
      </c>
      <c r="B122" s="261"/>
      <c r="C122" s="261"/>
      <c r="D122" s="261"/>
      <c r="E122" s="261">
        <v>48500</v>
      </c>
      <c r="F122" s="261">
        <v>48500</v>
      </c>
    </row>
    <row r="123" spans="1:6" x14ac:dyDescent="0.2">
      <c r="A123" s="263" t="s">
        <v>491</v>
      </c>
      <c r="B123" s="261"/>
      <c r="C123" s="261"/>
      <c r="D123" s="261"/>
      <c r="E123" s="261">
        <v>48500</v>
      </c>
      <c r="F123" s="261">
        <v>48500</v>
      </c>
    </row>
    <row r="124" spans="1:6" x14ac:dyDescent="0.2">
      <c r="A124" s="262" t="s">
        <v>495</v>
      </c>
      <c r="B124" s="261"/>
      <c r="C124" s="261"/>
      <c r="D124" s="261"/>
      <c r="E124" s="261">
        <v>79000</v>
      </c>
      <c r="F124" s="261">
        <v>79000</v>
      </c>
    </row>
    <row r="125" spans="1:6" x14ac:dyDescent="0.2">
      <c r="A125" s="262" t="s">
        <v>627</v>
      </c>
      <c r="B125" s="261">
        <v>0</v>
      </c>
      <c r="C125" s="261"/>
      <c r="D125" s="261"/>
      <c r="E125" s="261"/>
      <c r="F125" s="261">
        <v>0</v>
      </c>
    </row>
    <row r="126" spans="1:6" x14ac:dyDescent="0.2">
      <c r="A126" s="251" t="s">
        <v>9</v>
      </c>
      <c r="B126" s="249">
        <v>884334.49999999988</v>
      </c>
      <c r="C126" s="249">
        <v>11883164.9</v>
      </c>
      <c r="D126" s="249">
        <v>9736675.4800000004</v>
      </c>
      <c r="E126" s="249">
        <v>10610733.27</v>
      </c>
      <c r="F126" s="249">
        <v>33114908.149999984</v>
      </c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4" spans="5:5" x14ac:dyDescent="0.2">
      <c r="E144" s="3"/>
    </row>
  </sheetData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F23" sqref="F23"/>
    </sheetView>
  </sheetViews>
  <sheetFormatPr baseColWidth="10" defaultRowHeight="10" x14ac:dyDescent="0.2"/>
  <cols>
    <col min="1" max="1" width="12.33203125" customWidth="1"/>
    <col min="2" max="2" width="13" customWidth="1"/>
    <col min="5" max="5" width="12.33203125" customWidth="1"/>
    <col min="6" max="6" width="14" customWidth="1"/>
    <col min="9" max="9" width="12" customWidth="1"/>
  </cols>
  <sheetData>
    <row r="1" spans="1:9" x14ac:dyDescent="0.2">
      <c r="A1" t="s">
        <v>23</v>
      </c>
      <c r="B1" t="s">
        <v>277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24</v>
      </c>
      <c r="I1" t="s">
        <v>5</v>
      </c>
    </row>
    <row r="2" spans="1:9" x14ac:dyDescent="0.2">
      <c r="A2" t="s">
        <v>195</v>
      </c>
      <c r="B2" t="s">
        <v>195</v>
      </c>
      <c r="C2" t="s">
        <v>59</v>
      </c>
      <c r="D2" s="121">
        <v>45717</v>
      </c>
      <c r="E2" t="s">
        <v>273</v>
      </c>
      <c r="F2" s="121">
        <v>45723</v>
      </c>
      <c r="G2">
        <v>569498.35</v>
      </c>
      <c r="H2">
        <v>166400</v>
      </c>
      <c r="I2">
        <v>403098.35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249"/>
  <sheetViews>
    <sheetView topLeftCell="A73" zoomScaleNormal="100" workbookViewId="0">
      <selection activeCell="B85" sqref="B85"/>
    </sheetView>
  </sheetViews>
  <sheetFormatPr baseColWidth="10" defaultRowHeight="10" x14ac:dyDescent="0.2"/>
  <cols>
    <col min="1" max="1" width="82.109375" bestFit="1" customWidth="1"/>
    <col min="2" max="2" width="22.21875" bestFit="1" customWidth="1"/>
    <col min="3" max="3" width="14.88671875" bestFit="1" customWidth="1"/>
    <col min="4" max="4" width="13.88671875" bestFit="1" customWidth="1"/>
    <col min="5" max="6" width="14.88671875" bestFit="1" customWidth="1"/>
    <col min="7" max="7" width="14.77734375" bestFit="1" customWidth="1"/>
    <col min="8" max="8" width="18.6640625" bestFit="1" customWidth="1"/>
    <col min="9" max="9" width="14.6640625" customWidth="1"/>
    <col min="10" max="10" width="20" bestFit="1" customWidth="1"/>
    <col min="11" max="11" width="19.33203125" customWidth="1"/>
    <col min="12" max="12" width="15.6640625" customWidth="1"/>
    <col min="13" max="13" width="24.33203125" bestFit="1" customWidth="1"/>
  </cols>
  <sheetData>
    <row r="2" spans="1:10" x14ac:dyDescent="0.2">
      <c r="E2" s="100"/>
    </row>
    <row r="3" spans="1:10" x14ac:dyDescent="0.2">
      <c r="A3" s="258" t="s">
        <v>10</v>
      </c>
      <c r="B3" s="258" t="s">
        <v>11</v>
      </c>
      <c r="E3" s="255"/>
    </row>
    <row r="4" spans="1:10" x14ac:dyDescent="0.2">
      <c r="A4" s="258" t="s">
        <v>8</v>
      </c>
      <c r="B4" s="259">
        <v>45877</v>
      </c>
      <c r="C4" s="259">
        <v>45884</v>
      </c>
      <c r="D4" s="259">
        <v>45891</v>
      </c>
      <c r="E4" s="259">
        <v>45898</v>
      </c>
      <c r="F4" s="259" t="s">
        <v>9</v>
      </c>
    </row>
    <row r="5" spans="1:10" x14ac:dyDescent="0.2">
      <c r="A5" s="253" t="s">
        <v>26</v>
      </c>
      <c r="B5" s="264"/>
      <c r="C5" s="264"/>
      <c r="D5" s="264">
        <v>20366.12</v>
      </c>
      <c r="E5" s="264"/>
      <c r="F5" s="264">
        <v>20366.12</v>
      </c>
    </row>
    <row r="6" spans="1:10" x14ac:dyDescent="0.2">
      <c r="A6" s="260" t="s">
        <v>69</v>
      </c>
      <c r="B6" s="261"/>
      <c r="C6" s="261"/>
      <c r="D6" s="261"/>
      <c r="E6" s="261">
        <v>29011.02</v>
      </c>
      <c r="F6" s="261">
        <v>29011.02</v>
      </c>
    </row>
    <row r="7" spans="1:10" x14ac:dyDescent="0.2">
      <c r="A7" s="260" t="s">
        <v>70</v>
      </c>
      <c r="B7" s="261">
        <v>0</v>
      </c>
      <c r="C7" s="261"/>
      <c r="D7" s="261"/>
      <c r="E7" s="261"/>
      <c r="F7" s="261">
        <v>0</v>
      </c>
      <c r="J7" s="19"/>
    </row>
    <row r="8" spans="1:10" x14ac:dyDescent="0.2">
      <c r="A8" s="260" t="s">
        <v>71</v>
      </c>
      <c r="B8" s="261"/>
      <c r="C8" s="261"/>
      <c r="D8" s="261"/>
      <c r="E8" s="261">
        <v>123886.81</v>
      </c>
      <c r="F8" s="261">
        <v>123886.81</v>
      </c>
      <c r="J8" s="19"/>
    </row>
    <row r="9" spans="1:10" x14ac:dyDescent="0.2">
      <c r="A9" s="260" t="s">
        <v>28</v>
      </c>
      <c r="B9" s="261"/>
      <c r="C9" s="261"/>
      <c r="D9" s="261">
        <v>1400000</v>
      </c>
      <c r="E9" s="261"/>
      <c r="F9" s="264">
        <v>1400000</v>
      </c>
    </row>
    <row r="10" spans="1:10" x14ac:dyDescent="0.2">
      <c r="A10" s="260" t="s">
        <v>72</v>
      </c>
      <c r="B10" s="261">
        <v>0</v>
      </c>
      <c r="C10" s="261"/>
      <c r="D10" s="261"/>
      <c r="E10" s="261"/>
      <c r="F10" s="261">
        <v>0</v>
      </c>
    </row>
    <row r="11" spans="1:10" x14ac:dyDescent="0.2">
      <c r="A11" s="260" t="s">
        <v>165</v>
      </c>
      <c r="B11" s="261"/>
      <c r="C11" s="261"/>
      <c r="D11" s="261">
        <v>80664</v>
      </c>
      <c r="E11" s="261"/>
      <c r="F11" s="261">
        <v>80664</v>
      </c>
    </row>
    <row r="12" spans="1:10" x14ac:dyDescent="0.2">
      <c r="A12" s="260" t="s">
        <v>166</v>
      </c>
      <c r="B12" s="261"/>
      <c r="C12" s="261"/>
      <c r="D12" s="261">
        <v>61986.25</v>
      </c>
      <c r="E12" s="261"/>
      <c r="F12" s="261">
        <v>61986.25</v>
      </c>
    </row>
    <row r="13" spans="1:10" x14ac:dyDescent="0.2">
      <c r="A13" s="260" t="s">
        <v>167</v>
      </c>
      <c r="B13" s="261"/>
      <c r="C13" s="261"/>
      <c r="D13" s="261">
        <v>402000</v>
      </c>
      <c r="E13" s="261"/>
      <c r="F13" s="261">
        <v>402000</v>
      </c>
      <c r="J13" s="19"/>
    </row>
    <row r="14" spans="1:10" x14ac:dyDescent="0.2">
      <c r="A14" s="260" t="s">
        <v>168</v>
      </c>
      <c r="B14" s="261"/>
      <c r="C14" s="261"/>
      <c r="D14" s="261">
        <v>9900</v>
      </c>
      <c r="E14" s="261"/>
      <c r="F14" s="261">
        <v>9900</v>
      </c>
      <c r="J14" s="19"/>
    </row>
    <row r="15" spans="1:10" x14ac:dyDescent="0.2">
      <c r="A15" s="260" t="s">
        <v>169</v>
      </c>
      <c r="B15" s="261"/>
      <c r="C15" s="261"/>
      <c r="D15" s="261"/>
      <c r="E15" s="261">
        <v>288069</v>
      </c>
      <c r="F15" s="261">
        <v>288069</v>
      </c>
      <c r="J15" s="19"/>
    </row>
    <row r="16" spans="1:10" x14ac:dyDescent="0.2">
      <c r="A16" s="253" t="s">
        <v>74</v>
      </c>
      <c r="B16" s="264">
        <v>0</v>
      </c>
      <c r="C16" s="264"/>
      <c r="D16" s="264"/>
      <c r="E16" s="264"/>
      <c r="F16" s="264">
        <v>0</v>
      </c>
    </row>
    <row r="17" spans="1:10" x14ac:dyDescent="0.2">
      <c r="A17" s="257" t="s">
        <v>171</v>
      </c>
      <c r="B17" s="264"/>
      <c r="C17" s="264">
        <v>183457.63</v>
      </c>
      <c r="D17" s="264"/>
      <c r="E17" s="264"/>
      <c r="F17" s="264">
        <v>183457.63</v>
      </c>
    </row>
    <row r="18" spans="1:10" x14ac:dyDescent="0.2">
      <c r="A18" s="257" t="s">
        <v>173</v>
      </c>
      <c r="B18" s="264"/>
      <c r="C18" s="264"/>
      <c r="D18" s="264">
        <v>30906.01</v>
      </c>
      <c r="E18" s="264"/>
      <c r="F18" s="264">
        <v>30906.01</v>
      </c>
    </row>
    <row r="19" spans="1:10" x14ac:dyDescent="0.2">
      <c r="A19" s="256" t="s">
        <v>603</v>
      </c>
      <c r="B19" s="264"/>
      <c r="C19" s="264"/>
      <c r="D19" s="264">
        <v>3053062.3</v>
      </c>
      <c r="E19" s="264"/>
      <c r="F19" s="264">
        <v>3053062.3</v>
      </c>
    </row>
    <row r="20" spans="1:10" x14ac:dyDescent="0.2">
      <c r="A20" s="256" t="s">
        <v>605</v>
      </c>
      <c r="B20" s="264"/>
      <c r="C20" s="264"/>
      <c r="D20" s="264">
        <v>1368118.61</v>
      </c>
      <c r="E20" s="264"/>
      <c r="F20" s="264">
        <v>1368118.61</v>
      </c>
      <c r="I20" s="99"/>
    </row>
    <row r="21" spans="1:10" x14ac:dyDescent="0.2">
      <c r="A21" s="256" t="s">
        <v>175</v>
      </c>
      <c r="B21" s="264">
        <v>0</v>
      </c>
      <c r="C21" s="264"/>
      <c r="D21" s="264"/>
      <c r="E21" s="264"/>
      <c r="F21" s="264">
        <v>0</v>
      </c>
      <c r="J21" s="14"/>
    </row>
    <row r="22" spans="1:10" x14ac:dyDescent="0.2">
      <c r="A22" s="257" t="s">
        <v>178</v>
      </c>
      <c r="B22" s="264">
        <v>0</v>
      </c>
      <c r="C22" s="264"/>
      <c r="D22" s="264"/>
      <c r="E22" s="264"/>
      <c r="F22" s="264">
        <v>0</v>
      </c>
    </row>
    <row r="23" spans="1:10" x14ac:dyDescent="0.2">
      <c r="A23" s="265" t="s">
        <v>195</v>
      </c>
      <c r="B23" s="261">
        <v>0</v>
      </c>
      <c r="C23" s="261"/>
      <c r="D23" s="261"/>
      <c r="E23" s="261"/>
      <c r="F23" s="261">
        <v>0</v>
      </c>
    </row>
    <row r="24" spans="1:10" x14ac:dyDescent="0.2">
      <c r="A24" s="263" t="s">
        <v>197</v>
      </c>
      <c r="B24" s="261">
        <v>0</v>
      </c>
      <c r="C24" s="261"/>
      <c r="D24" s="261"/>
      <c r="E24" s="261"/>
      <c r="F24" s="261">
        <v>0</v>
      </c>
    </row>
    <row r="25" spans="1:10" x14ac:dyDescent="0.2">
      <c r="A25" s="263" t="s">
        <v>270</v>
      </c>
      <c r="B25" s="261">
        <v>0</v>
      </c>
      <c r="C25" s="261"/>
      <c r="D25" s="261"/>
      <c r="E25" s="261"/>
      <c r="F25" s="261">
        <v>0</v>
      </c>
    </row>
    <row r="26" spans="1:10" x14ac:dyDescent="0.2">
      <c r="A26" s="263" t="s">
        <v>207</v>
      </c>
      <c r="B26" s="261"/>
      <c r="C26" s="261">
        <v>18206.669999999998</v>
      </c>
      <c r="D26" s="261"/>
      <c r="E26" s="261"/>
      <c r="F26" s="261">
        <v>18206.669999999998</v>
      </c>
    </row>
    <row r="27" spans="1:10" x14ac:dyDescent="0.2">
      <c r="A27" s="262" t="s">
        <v>208</v>
      </c>
      <c r="B27" s="261">
        <v>0</v>
      </c>
      <c r="C27" s="261"/>
      <c r="D27" s="261"/>
      <c r="E27" s="261"/>
      <c r="F27" s="261">
        <v>0</v>
      </c>
    </row>
    <row r="28" spans="1:10" x14ac:dyDescent="0.2">
      <c r="A28" s="256" t="s">
        <v>209</v>
      </c>
      <c r="B28" s="264"/>
      <c r="C28" s="264">
        <v>110035.22</v>
      </c>
      <c r="D28" s="264"/>
      <c r="E28" s="264"/>
      <c r="F28" s="264">
        <v>110035.22</v>
      </c>
    </row>
    <row r="29" spans="1:10" x14ac:dyDescent="0.2">
      <c r="A29" s="256" t="s">
        <v>210</v>
      </c>
      <c r="B29" s="264"/>
      <c r="C29" s="264">
        <v>14256.45</v>
      </c>
      <c r="D29" s="264"/>
      <c r="E29" s="264"/>
      <c r="F29" s="264">
        <v>14256.45</v>
      </c>
    </row>
    <row r="30" spans="1:10" x14ac:dyDescent="0.2">
      <c r="A30" s="256" t="s">
        <v>355</v>
      </c>
      <c r="B30" s="264">
        <v>0</v>
      </c>
      <c r="C30" s="264"/>
      <c r="D30" s="264"/>
      <c r="E30" s="264"/>
      <c r="F30" s="264">
        <v>0</v>
      </c>
    </row>
    <row r="31" spans="1:10" x14ac:dyDescent="0.2">
      <c r="A31" s="256" t="s">
        <v>211</v>
      </c>
      <c r="B31" s="264"/>
      <c r="C31" s="264">
        <v>904.71</v>
      </c>
      <c r="D31" s="264"/>
      <c r="E31" s="264"/>
      <c r="F31" s="264">
        <v>904.71</v>
      </c>
    </row>
    <row r="32" spans="1:10" ht="10.5" x14ac:dyDescent="0.25">
      <c r="A32" s="313" t="s">
        <v>212</v>
      </c>
      <c r="B32" s="264"/>
      <c r="C32" s="264">
        <v>5153.63</v>
      </c>
      <c r="D32" s="264"/>
      <c r="E32" s="264"/>
      <c r="F32" s="264">
        <v>5153.63</v>
      </c>
    </row>
    <row r="33" spans="1:6" ht="10.5" x14ac:dyDescent="0.25">
      <c r="A33" s="313" t="s">
        <v>213</v>
      </c>
      <c r="B33" s="264"/>
      <c r="C33" s="264">
        <v>19981.82</v>
      </c>
      <c r="D33" s="264"/>
      <c r="E33" s="264"/>
      <c r="F33" s="264">
        <v>19981.82</v>
      </c>
    </row>
    <row r="34" spans="1:6" ht="10.5" x14ac:dyDescent="0.25">
      <c r="A34" s="313" t="s">
        <v>214</v>
      </c>
      <c r="B34" s="264"/>
      <c r="C34" s="264">
        <v>17633.419999999998</v>
      </c>
      <c r="D34" s="264"/>
      <c r="E34" s="264"/>
      <c r="F34" s="264">
        <v>17633.419999999998</v>
      </c>
    </row>
    <row r="35" spans="1:6" ht="10.5" x14ac:dyDescent="0.25">
      <c r="A35" s="313" t="s">
        <v>215</v>
      </c>
      <c r="B35" s="264"/>
      <c r="C35" s="264">
        <v>15452.37</v>
      </c>
      <c r="D35" s="264"/>
      <c r="E35" s="264"/>
      <c r="F35" s="264">
        <v>15452.37</v>
      </c>
    </row>
    <row r="36" spans="1:6" ht="10.5" x14ac:dyDescent="0.25">
      <c r="A36" s="313" t="s">
        <v>216</v>
      </c>
      <c r="B36" s="264"/>
      <c r="C36" s="264">
        <v>4555.7</v>
      </c>
      <c r="D36" s="264"/>
      <c r="E36" s="264"/>
      <c r="F36" s="264">
        <v>4555.7</v>
      </c>
    </row>
    <row r="37" spans="1:6" ht="10.5" x14ac:dyDescent="0.25">
      <c r="A37" s="313" t="s">
        <v>217</v>
      </c>
      <c r="B37" s="264"/>
      <c r="C37" s="264">
        <v>13349.76</v>
      </c>
      <c r="D37" s="264"/>
      <c r="E37" s="264"/>
      <c r="F37" s="264">
        <v>13349.76</v>
      </c>
    </row>
    <row r="38" spans="1:6" ht="10.5" x14ac:dyDescent="0.25">
      <c r="A38" s="313" t="s">
        <v>218</v>
      </c>
      <c r="B38" s="264"/>
      <c r="C38" s="264">
        <v>20925.669999999998</v>
      </c>
      <c r="D38" s="264"/>
      <c r="E38" s="264"/>
      <c r="F38" s="264">
        <v>20925.669999999998</v>
      </c>
    </row>
    <row r="39" spans="1:6" ht="10.5" x14ac:dyDescent="0.25">
      <c r="A39" s="313" t="s">
        <v>219</v>
      </c>
      <c r="B39" s="264"/>
      <c r="C39" s="264">
        <v>19372.509999999998</v>
      </c>
      <c r="D39" s="264"/>
      <c r="E39" s="264"/>
      <c r="F39" s="264">
        <v>19372.509999999998</v>
      </c>
    </row>
    <row r="40" spans="1:6" ht="10.5" x14ac:dyDescent="0.25">
      <c r="A40" s="313" t="s">
        <v>220</v>
      </c>
      <c r="B40" s="264"/>
      <c r="C40" s="264">
        <v>6904.07</v>
      </c>
      <c r="D40" s="264"/>
      <c r="E40" s="264"/>
      <c r="F40" s="264">
        <v>6904.07</v>
      </c>
    </row>
    <row r="41" spans="1:6" x14ac:dyDescent="0.2">
      <c r="A41" s="256" t="s">
        <v>221</v>
      </c>
      <c r="B41" s="264"/>
      <c r="C41" s="264">
        <v>13293.98</v>
      </c>
      <c r="D41" s="264"/>
      <c r="E41" s="264"/>
      <c r="F41" s="264">
        <v>13293.98</v>
      </c>
    </row>
    <row r="42" spans="1:6" x14ac:dyDescent="0.2">
      <c r="A42" s="256" t="s">
        <v>222</v>
      </c>
      <c r="B42" s="264"/>
      <c r="C42" s="264">
        <v>5693.04</v>
      </c>
      <c r="D42" s="264"/>
      <c r="E42" s="264"/>
      <c r="F42" s="264">
        <v>5693.04</v>
      </c>
    </row>
    <row r="43" spans="1:6" ht="10.5" x14ac:dyDescent="0.25">
      <c r="A43" s="313" t="s">
        <v>223</v>
      </c>
      <c r="B43" s="264"/>
      <c r="C43" s="264">
        <v>5632.32</v>
      </c>
      <c r="D43" s="264"/>
      <c r="E43" s="264"/>
      <c r="F43" s="264">
        <v>5632.32</v>
      </c>
    </row>
    <row r="44" spans="1:6" ht="10.5" x14ac:dyDescent="0.25">
      <c r="A44" s="314" t="s">
        <v>224</v>
      </c>
      <c r="B44" s="264"/>
      <c r="C44" s="264">
        <v>19045.5</v>
      </c>
      <c r="D44" s="264"/>
      <c r="E44" s="264"/>
      <c r="F44" s="264">
        <v>19045.5</v>
      </c>
    </row>
    <row r="45" spans="1:6" ht="10.5" x14ac:dyDescent="0.25">
      <c r="A45" s="313" t="s">
        <v>225</v>
      </c>
      <c r="B45" s="264"/>
      <c r="C45" s="264">
        <v>108788.4</v>
      </c>
      <c r="D45" s="264"/>
      <c r="E45" s="264"/>
      <c r="F45" s="264">
        <v>108788.4</v>
      </c>
    </row>
    <row r="46" spans="1:6" x14ac:dyDescent="0.2">
      <c r="A46" s="256" t="s">
        <v>226</v>
      </c>
      <c r="B46" s="264"/>
      <c r="C46" s="264">
        <v>187837</v>
      </c>
      <c r="D46" s="264"/>
      <c r="E46" s="264"/>
      <c r="F46" s="264">
        <v>187837</v>
      </c>
    </row>
    <row r="47" spans="1:6" ht="10.5" x14ac:dyDescent="0.25">
      <c r="A47" s="315" t="s">
        <v>227</v>
      </c>
      <c r="B47" s="264"/>
      <c r="C47" s="264">
        <v>87084.31</v>
      </c>
      <c r="D47" s="264"/>
      <c r="E47" s="264"/>
      <c r="F47" s="264">
        <v>87084.31</v>
      </c>
    </row>
    <row r="48" spans="1:6" x14ac:dyDescent="0.2">
      <c r="A48" s="256" t="s">
        <v>229</v>
      </c>
      <c r="B48" s="264"/>
      <c r="C48" s="264">
        <v>164357.17000000001</v>
      </c>
      <c r="D48" s="264"/>
      <c r="E48" s="264"/>
      <c r="F48" s="264">
        <v>164357.17000000001</v>
      </c>
    </row>
    <row r="49" spans="1:6" x14ac:dyDescent="0.2">
      <c r="A49" s="256" t="s">
        <v>174</v>
      </c>
      <c r="B49" s="264">
        <v>0</v>
      </c>
      <c r="C49" s="264"/>
      <c r="D49" s="264"/>
      <c r="E49" s="264"/>
      <c r="F49" s="264">
        <v>0</v>
      </c>
    </row>
    <row r="50" spans="1:6" x14ac:dyDescent="0.2">
      <c r="A50" s="256" t="s">
        <v>164</v>
      </c>
      <c r="B50" s="264">
        <v>0</v>
      </c>
      <c r="C50" s="264"/>
      <c r="D50" s="264"/>
      <c r="E50" s="264">
        <v>182292.2</v>
      </c>
      <c r="F50" s="264">
        <v>182292.2</v>
      </c>
    </row>
    <row r="51" spans="1:6" x14ac:dyDescent="0.2">
      <c r="A51" s="256" t="s">
        <v>240</v>
      </c>
      <c r="B51" s="264"/>
      <c r="C51" s="264"/>
      <c r="D51" s="264">
        <v>205450</v>
      </c>
      <c r="E51" s="264"/>
      <c r="F51" s="264">
        <v>205450</v>
      </c>
    </row>
    <row r="52" spans="1:6" x14ac:dyDescent="0.2">
      <c r="A52" s="265" t="s">
        <v>241</v>
      </c>
      <c r="B52" s="261"/>
      <c r="C52" s="261">
        <v>56592.6</v>
      </c>
      <c r="D52" s="261"/>
      <c r="E52" s="261"/>
      <c r="F52" s="261">
        <v>56592.6</v>
      </c>
    </row>
    <row r="53" spans="1:6" x14ac:dyDescent="0.2">
      <c r="A53" s="263" t="s">
        <v>31</v>
      </c>
      <c r="B53" s="261"/>
      <c r="C53" s="261"/>
      <c r="D53" s="261"/>
      <c r="E53" s="261">
        <v>10318682.461999999</v>
      </c>
      <c r="F53" s="261">
        <v>10318682.461999999</v>
      </c>
    </row>
    <row r="54" spans="1:6" x14ac:dyDescent="0.2">
      <c r="A54" s="263" t="s">
        <v>243</v>
      </c>
      <c r="B54" s="261"/>
      <c r="C54" s="261">
        <v>474042.64</v>
      </c>
      <c r="D54" s="261"/>
      <c r="E54" s="261"/>
      <c r="F54" s="261">
        <v>474042.64</v>
      </c>
    </row>
    <row r="55" spans="1:6" x14ac:dyDescent="0.2">
      <c r="A55" s="263" t="s">
        <v>244</v>
      </c>
      <c r="B55" s="261"/>
      <c r="C55" s="261">
        <v>79992.33</v>
      </c>
      <c r="D55" s="261"/>
      <c r="E55" s="261"/>
      <c r="F55" s="261">
        <v>79992.33</v>
      </c>
    </row>
    <row r="56" spans="1:6" x14ac:dyDescent="0.2">
      <c r="A56" s="263" t="s">
        <v>245</v>
      </c>
      <c r="B56" s="261"/>
      <c r="C56" s="261">
        <v>87548.14</v>
      </c>
      <c r="D56" s="261"/>
      <c r="E56" s="261"/>
      <c r="F56" s="261">
        <v>87548.14</v>
      </c>
    </row>
    <row r="57" spans="1:6" x14ac:dyDescent="0.2">
      <c r="A57" s="263" t="s">
        <v>246</v>
      </c>
      <c r="B57" s="261"/>
      <c r="C57" s="261">
        <v>147490.04</v>
      </c>
      <c r="D57" s="261"/>
      <c r="E57" s="261"/>
      <c r="F57" s="261">
        <v>147490.04</v>
      </c>
    </row>
    <row r="58" spans="1:6" x14ac:dyDescent="0.2">
      <c r="A58" s="263" t="s">
        <v>247</v>
      </c>
      <c r="B58" s="261"/>
      <c r="C58" s="261"/>
      <c r="D58" s="261">
        <v>20000</v>
      </c>
      <c r="E58" s="261"/>
      <c r="F58" s="261">
        <v>20000</v>
      </c>
    </row>
    <row r="59" spans="1:6" x14ac:dyDescent="0.2">
      <c r="A59" s="262" t="s">
        <v>255</v>
      </c>
      <c r="B59" s="261"/>
      <c r="C59" s="261">
        <v>196349.69</v>
      </c>
      <c r="D59" s="261"/>
      <c r="E59" s="261"/>
      <c r="F59" s="261">
        <v>196349.69</v>
      </c>
    </row>
    <row r="60" spans="1:6" x14ac:dyDescent="0.2">
      <c r="A60" s="263" t="s">
        <v>256</v>
      </c>
      <c r="B60" s="261"/>
      <c r="C60" s="261">
        <v>101649.44</v>
      </c>
      <c r="D60" s="261"/>
      <c r="E60" s="261"/>
      <c r="F60" s="261">
        <v>101649.44</v>
      </c>
    </row>
    <row r="61" spans="1:6" x14ac:dyDescent="0.2">
      <c r="A61" s="263" t="s">
        <v>257</v>
      </c>
      <c r="B61" s="261"/>
      <c r="C61" s="261">
        <v>87783.94</v>
      </c>
      <c r="D61" s="261"/>
      <c r="E61" s="261"/>
      <c r="F61" s="261">
        <v>87783.94</v>
      </c>
    </row>
    <row r="62" spans="1:6" x14ac:dyDescent="0.2">
      <c r="A62" s="256" t="s">
        <v>258</v>
      </c>
      <c r="B62" s="264"/>
      <c r="C62" s="264">
        <v>217774</v>
      </c>
      <c r="D62" s="264"/>
      <c r="E62" s="264"/>
      <c r="F62" s="264">
        <v>217774</v>
      </c>
    </row>
    <row r="63" spans="1:6" x14ac:dyDescent="0.2">
      <c r="A63" s="263" t="s">
        <v>259</v>
      </c>
      <c r="B63" s="261"/>
      <c r="C63" s="261"/>
      <c r="D63" s="261"/>
      <c r="E63" s="261">
        <v>600000</v>
      </c>
      <c r="F63" s="261">
        <v>600000</v>
      </c>
    </row>
    <row r="64" spans="1:6" x14ac:dyDescent="0.2">
      <c r="A64" s="257" t="s">
        <v>356</v>
      </c>
      <c r="B64" s="264"/>
      <c r="C64" s="264"/>
      <c r="D64" s="264"/>
      <c r="E64" s="264">
        <v>276457.09000000003</v>
      </c>
      <c r="F64" s="264">
        <v>276457.09000000003</v>
      </c>
    </row>
    <row r="65" spans="1:12" x14ac:dyDescent="0.2">
      <c r="A65" s="256" t="s">
        <v>271</v>
      </c>
      <c r="B65" s="264">
        <v>0</v>
      </c>
      <c r="C65" s="264"/>
      <c r="D65" s="264"/>
      <c r="E65" s="264"/>
      <c r="F65" s="264">
        <v>0</v>
      </c>
    </row>
    <row r="66" spans="1:12" x14ac:dyDescent="0.2">
      <c r="A66" s="256" t="s">
        <v>272</v>
      </c>
      <c r="B66" s="264"/>
      <c r="C66" s="264"/>
      <c r="D66" s="264">
        <v>192492</v>
      </c>
      <c r="E66" s="264"/>
      <c r="F66" s="264">
        <v>192492</v>
      </c>
    </row>
    <row r="67" spans="1:12" x14ac:dyDescent="0.2">
      <c r="A67" s="256" t="s">
        <v>274</v>
      </c>
      <c r="B67" s="264">
        <v>11382.01</v>
      </c>
      <c r="C67" s="264"/>
      <c r="D67" s="264"/>
      <c r="E67" s="264"/>
      <c r="F67" s="264">
        <v>11382.01</v>
      </c>
      <c r="I67" s="19"/>
    </row>
    <row r="68" spans="1:12" x14ac:dyDescent="0.2">
      <c r="A68" s="271" t="s">
        <v>275</v>
      </c>
      <c r="B68" s="270">
        <v>0</v>
      </c>
      <c r="C68" s="270"/>
      <c r="D68" s="270"/>
      <c r="E68" s="270"/>
      <c r="F68" s="270">
        <v>0</v>
      </c>
    </row>
    <row r="69" spans="1:12" x14ac:dyDescent="0.2">
      <c r="A69" s="263" t="s">
        <v>607</v>
      </c>
      <c r="B69" s="261"/>
      <c r="C69" s="261"/>
      <c r="D69" s="261"/>
      <c r="E69" s="261">
        <v>1541497.4</v>
      </c>
      <c r="F69" s="261">
        <v>1541497.4</v>
      </c>
    </row>
    <row r="70" spans="1:12" x14ac:dyDescent="0.2">
      <c r="A70" s="263" t="s">
        <v>307</v>
      </c>
      <c r="B70" s="261"/>
      <c r="C70" s="261"/>
      <c r="D70" s="261">
        <v>774980</v>
      </c>
      <c r="E70" s="261"/>
      <c r="F70" s="261">
        <v>774980</v>
      </c>
    </row>
    <row r="71" spans="1:12" x14ac:dyDescent="0.2">
      <c r="A71" s="263" t="s">
        <v>309</v>
      </c>
      <c r="B71" s="261"/>
      <c r="C71" s="261"/>
      <c r="D71" s="261"/>
      <c r="E71" s="261">
        <v>5700</v>
      </c>
      <c r="F71" s="261">
        <v>5700</v>
      </c>
    </row>
    <row r="72" spans="1:12" x14ac:dyDescent="0.2">
      <c r="A72" s="263" t="s">
        <v>311</v>
      </c>
      <c r="B72" s="261"/>
      <c r="C72" s="261"/>
      <c r="D72" s="261">
        <v>260000</v>
      </c>
      <c r="E72" s="261"/>
      <c r="F72" s="261">
        <v>260000</v>
      </c>
      <c r="I72" s="15"/>
    </row>
    <row r="73" spans="1:12" x14ac:dyDescent="0.2">
      <c r="A73" s="265" t="s">
        <v>352</v>
      </c>
      <c r="B73" s="261"/>
      <c r="C73" s="261">
        <v>128126.33</v>
      </c>
      <c r="D73" s="261"/>
      <c r="E73" s="261"/>
      <c r="F73" s="261">
        <v>128126.33</v>
      </c>
      <c r="I73" s="15"/>
    </row>
    <row r="74" spans="1:12" x14ac:dyDescent="0.2">
      <c r="A74" s="263" t="s">
        <v>347</v>
      </c>
      <c r="B74" s="261"/>
      <c r="C74" s="261">
        <v>167317.42000000001</v>
      </c>
      <c r="D74" s="261"/>
      <c r="E74" s="261"/>
      <c r="F74" s="261">
        <v>167317.42000000001</v>
      </c>
      <c r="J74" s="106"/>
      <c r="L74" s="1"/>
    </row>
    <row r="75" spans="1:12" x14ac:dyDescent="0.2">
      <c r="A75" s="263" t="s">
        <v>350</v>
      </c>
      <c r="B75" s="261"/>
      <c r="C75" s="261">
        <v>120144.28</v>
      </c>
      <c r="D75" s="261"/>
      <c r="E75" s="261"/>
      <c r="F75" s="261">
        <v>120144.28</v>
      </c>
      <c r="J75" s="106"/>
      <c r="K75" s="126"/>
      <c r="L75" s="19"/>
    </row>
    <row r="76" spans="1:12" x14ac:dyDescent="0.2">
      <c r="A76" s="263" t="s">
        <v>324</v>
      </c>
      <c r="B76" s="261"/>
      <c r="C76" s="261">
        <v>164918.39000000001</v>
      </c>
      <c r="D76" s="261"/>
      <c r="E76" s="261"/>
      <c r="F76" s="261">
        <v>164918.39000000001</v>
      </c>
      <c r="J76" s="106"/>
      <c r="K76" s="3"/>
    </row>
    <row r="77" spans="1:12" x14ac:dyDescent="0.2">
      <c r="A77" s="265" t="s">
        <v>325</v>
      </c>
      <c r="B77" s="261"/>
      <c r="C77" s="261">
        <v>174908.7</v>
      </c>
      <c r="D77" s="261"/>
      <c r="E77" s="261"/>
      <c r="F77" s="261">
        <v>174908.7</v>
      </c>
      <c r="J77" s="3"/>
      <c r="K77" s="14"/>
      <c r="L77" s="19"/>
    </row>
    <row r="78" spans="1:12" x14ac:dyDescent="0.2">
      <c r="A78" s="265" t="s">
        <v>326</v>
      </c>
      <c r="B78" s="261"/>
      <c r="C78" s="261">
        <v>110058.57</v>
      </c>
      <c r="D78" s="261"/>
      <c r="E78" s="261"/>
      <c r="F78" s="261">
        <v>110058.57</v>
      </c>
    </row>
    <row r="79" spans="1:12" x14ac:dyDescent="0.2">
      <c r="A79" s="265" t="s">
        <v>499</v>
      </c>
      <c r="B79" s="261"/>
      <c r="C79" s="261"/>
      <c r="D79" s="261"/>
      <c r="E79" s="261">
        <v>328009.16000000003</v>
      </c>
      <c r="F79" s="261">
        <v>328009.16000000003</v>
      </c>
    </row>
    <row r="80" spans="1:12" x14ac:dyDescent="0.2">
      <c r="A80" s="263" t="s">
        <v>357</v>
      </c>
      <c r="B80" s="261">
        <v>0</v>
      </c>
      <c r="C80" s="261">
        <v>20000</v>
      </c>
      <c r="D80" s="261">
        <v>20000</v>
      </c>
      <c r="E80" s="261">
        <v>20000</v>
      </c>
      <c r="F80" s="261">
        <v>60000</v>
      </c>
    </row>
    <row r="81" spans="1:10" x14ac:dyDescent="0.2">
      <c r="A81" s="263" t="s">
        <v>334</v>
      </c>
      <c r="B81" s="261"/>
      <c r="C81" s="261">
        <v>5436.27</v>
      </c>
      <c r="D81" s="261"/>
      <c r="E81" s="261"/>
      <c r="F81" s="261">
        <v>5436.27</v>
      </c>
    </row>
    <row r="82" spans="1:10" x14ac:dyDescent="0.2">
      <c r="A82" s="263" t="s">
        <v>335</v>
      </c>
      <c r="B82" s="261"/>
      <c r="C82" s="261">
        <v>207309.03</v>
      </c>
      <c r="D82" s="261"/>
      <c r="E82" s="261"/>
      <c r="F82" s="261">
        <v>207309.03</v>
      </c>
    </row>
    <row r="83" spans="1:10" x14ac:dyDescent="0.2">
      <c r="A83" s="263" t="s">
        <v>336</v>
      </c>
      <c r="B83" s="261"/>
      <c r="C83" s="261">
        <v>292494.37</v>
      </c>
      <c r="D83" s="261"/>
      <c r="E83" s="261"/>
      <c r="F83" s="261">
        <v>292494.37</v>
      </c>
    </row>
    <row r="84" spans="1:10" x14ac:dyDescent="0.2">
      <c r="A84" s="263" t="s">
        <v>494</v>
      </c>
      <c r="B84" s="261"/>
      <c r="C84" s="261">
        <v>151300.48000000001</v>
      </c>
      <c r="D84" s="261"/>
      <c r="E84" s="261"/>
      <c r="F84" s="261">
        <v>151300.48000000001</v>
      </c>
    </row>
    <row r="85" spans="1:10" x14ac:dyDescent="0.2">
      <c r="A85" s="263" t="s">
        <v>337</v>
      </c>
      <c r="B85" s="261"/>
      <c r="C85" s="261">
        <v>126550.46</v>
      </c>
      <c r="D85" s="261"/>
      <c r="E85" s="261"/>
      <c r="F85" s="261">
        <v>126550.46</v>
      </c>
    </row>
    <row r="86" spans="1:10" x14ac:dyDescent="0.2">
      <c r="A86" s="263" t="s">
        <v>588</v>
      </c>
      <c r="B86" s="261">
        <v>0</v>
      </c>
      <c r="C86" s="261">
        <v>70000</v>
      </c>
      <c r="D86" s="261">
        <v>70000</v>
      </c>
      <c r="E86" s="261">
        <v>70000</v>
      </c>
      <c r="F86" s="261">
        <v>210000</v>
      </c>
    </row>
    <row r="87" spans="1:10" x14ac:dyDescent="0.2">
      <c r="A87" s="262" t="s">
        <v>349</v>
      </c>
      <c r="B87" s="261"/>
      <c r="C87" s="261">
        <v>67775.199999999997</v>
      </c>
      <c r="D87" s="261"/>
      <c r="E87" s="261"/>
      <c r="F87" s="261">
        <v>67775.199999999997</v>
      </c>
    </row>
    <row r="88" spans="1:10" x14ac:dyDescent="0.2">
      <c r="A88" s="263" t="s">
        <v>351</v>
      </c>
      <c r="B88" s="261"/>
      <c r="C88" s="261">
        <v>136529</v>
      </c>
      <c r="D88" s="261"/>
      <c r="E88" s="261"/>
      <c r="F88" s="261">
        <v>136529</v>
      </c>
    </row>
    <row r="89" spans="1:10" x14ac:dyDescent="0.2">
      <c r="A89" s="263" t="s">
        <v>353</v>
      </c>
      <c r="B89" s="261"/>
      <c r="C89" s="261">
        <v>79248.53</v>
      </c>
      <c r="D89" s="261"/>
      <c r="E89" s="261"/>
      <c r="F89" s="261">
        <v>79248.53</v>
      </c>
    </row>
    <row r="90" spans="1:10" x14ac:dyDescent="0.2">
      <c r="A90" s="263" t="s">
        <v>354</v>
      </c>
      <c r="B90" s="261"/>
      <c r="C90" s="261">
        <v>101898.47</v>
      </c>
      <c r="D90" s="261"/>
      <c r="E90" s="261"/>
      <c r="F90" s="261">
        <v>101898.47</v>
      </c>
    </row>
    <row r="91" spans="1:10" x14ac:dyDescent="0.2">
      <c r="A91" s="271" t="s">
        <v>348</v>
      </c>
      <c r="B91" s="270">
        <v>-506.77000000001863</v>
      </c>
      <c r="C91" s="270"/>
      <c r="D91" s="270"/>
      <c r="E91" s="270"/>
      <c r="F91" s="270">
        <v>-506.77000000001863</v>
      </c>
      <c r="G91" s="292" t="s">
        <v>623</v>
      </c>
    </row>
    <row r="92" spans="1:10" x14ac:dyDescent="0.2">
      <c r="A92" s="263" t="s">
        <v>613</v>
      </c>
      <c r="B92" s="261">
        <v>0</v>
      </c>
      <c r="C92" s="261"/>
      <c r="D92" s="261"/>
      <c r="E92" s="261"/>
      <c r="F92" s="261">
        <v>0</v>
      </c>
      <c r="I92" s="15"/>
      <c r="J92" s="15"/>
    </row>
    <row r="93" spans="1:10" x14ac:dyDescent="0.2">
      <c r="A93" s="262" t="s">
        <v>492</v>
      </c>
      <c r="B93" s="261"/>
      <c r="C93" s="261">
        <v>163527.16</v>
      </c>
      <c r="D93" s="261"/>
      <c r="E93" s="261"/>
      <c r="F93" s="261">
        <v>163527.16</v>
      </c>
      <c r="I93" s="99"/>
      <c r="J93" s="15"/>
    </row>
    <row r="94" spans="1:10" ht="10.5" x14ac:dyDescent="0.25">
      <c r="A94" s="263" t="s">
        <v>505</v>
      </c>
      <c r="B94" s="261">
        <v>0</v>
      </c>
      <c r="C94" s="261"/>
      <c r="D94" s="261"/>
      <c r="E94" s="261"/>
      <c r="F94" s="261">
        <v>0</v>
      </c>
      <c r="H94" s="277"/>
      <c r="I94" s="277"/>
      <c r="J94" s="15"/>
    </row>
    <row r="95" spans="1:10" ht="10.5" x14ac:dyDescent="0.25">
      <c r="A95" s="263" t="s">
        <v>553</v>
      </c>
      <c r="B95" s="261"/>
      <c r="C95" s="261">
        <v>339160.26</v>
      </c>
      <c r="D95" s="261"/>
      <c r="E95" s="261"/>
      <c r="F95" s="261">
        <v>339160.26</v>
      </c>
      <c r="H95" s="277"/>
      <c r="I95" s="283"/>
      <c r="J95" s="15"/>
    </row>
    <row r="96" spans="1:10" ht="10.5" x14ac:dyDescent="0.25">
      <c r="A96" s="263" t="s">
        <v>558</v>
      </c>
      <c r="B96" s="261"/>
      <c r="C96" s="261">
        <v>172239.64</v>
      </c>
      <c r="D96" s="261"/>
      <c r="E96" s="261"/>
      <c r="F96" s="261">
        <v>172239.64</v>
      </c>
      <c r="H96" s="277"/>
      <c r="I96" s="283"/>
      <c r="J96" s="15"/>
    </row>
    <row r="97" spans="1:10" ht="10.5" x14ac:dyDescent="0.25">
      <c r="A97" s="263" t="s">
        <v>609</v>
      </c>
      <c r="B97" s="261"/>
      <c r="C97" s="261">
        <v>1236215.93</v>
      </c>
      <c r="D97" s="261"/>
      <c r="E97" s="261"/>
      <c r="F97" s="261">
        <v>1236215.93</v>
      </c>
      <c r="G97" s="277"/>
      <c r="H97" s="277"/>
      <c r="I97" s="100"/>
      <c r="J97" s="15"/>
    </row>
    <row r="98" spans="1:10" ht="10.5" x14ac:dyDescent="0.25">
      <c r="A98" s="263" t="s">
        <v>611</v>
      </c>
      <c r="B98" s="261"/>
      <c r="C98" s="261">
        <v>3807362.6</v>
      </c>
      <c r="D98" s="261"/>
      <c r="E98" s="261"/>
      <c r="F98" s="261">
        <v>3807362.6</v>
      </c>
      <c r="G98" s="277"/>
      <c r="H98" s="277"/>
      <c r="I98" s="15"/>
      <c r="J98" s="15"/>
    </row>
    <row r="99" spans="1:10" x14ac:dyDescent="0.2">
      <c r="A99" s="262" t="s">
        <v>619</v>
      </c>
      <c r="B99" s="261">
        <v>0</v>
      </c>
      <c r="C99" s="261"/>
      <c r="D99" s="261"/>
      <c r="E99" s="261"/>
      <c r="F99" s="261">
        <v>0</v>
      </c>
      <c r="I99" s="15"/>
      <c r="J99" s="15"/>
    </row>
    <row r="100" spans="1:10" x14ac:dyDescent="0.2">
      <c r="A100" s="251" t="s">
        <v>9</v>
      </c>
      <c r="B100" s="245">
        <v>10875.239999999982</v>
      </c>
      <c r="C100" s="245">
        <v>10333665.26</v>
      </c>
      <c r="D100" s="245">
        <v>7969925.29</v>
      </c>
      <c r="E100" s="245">
        <v>13783605.141999999</v>
      </c>
      <c r="F100" s="245">
        <v>32098070.932000011</v>
      </c>
    </row>
    <row r="101" spans="1:10" x14ac:dyDescent="0.2">
      <c r="C101" s="15"/>
      <c r="D101" s="15"/>
      <c r="E101" s="15"/>
      <c r="F101" s="15"/>
    </row>
    <row r="103" spans="1:10" x14ac:dyDescent="0.2">
      <c r="A103" s="29"/>
      <c r="B103" s="1"/>
      <c r="C103" s="1"/>
      <c r="D103" s="1"/>
      <c r="E103" s="1"/>
      <c r="F103" s="1"/>
      <c r="G103" s="1"/>
    </row>
    <row r="105" spans="1:10" x14ac:dyDescent="0.2">
      <c r="B105" s="134" t="s">
        <v>261</v>
      </c>
      <c r="C105" s="133" t="e">
        <f>+GETPIVOTDATA("Pendiente",$A$3,"Proveedor","PLANES AFIP EY S NUEVA 701081","Vencimiento",DATE(2025,7,11))+GETPIVOTDATA("Pendiente",$A$3,"Proveedor","PLANES AFIP SILVINA 593224","Vencimiento",DATE(2025,7,11))+GETPIVOTDATA("Pendiente",$A$3,"Proveedor","PLANES AFIP SILVINA 5365 ","Vencimiento",DATE(2025,7,11))+GETPIVOTDATA("Pendiente",$A$3,"Proveedor","PLANES AFIP EYS NUEVA 547840","Vencimiento",DATE(2025,7,11))+GETPIVOTDATA("Pendiente",$A$3,"Proveedor","PLANES AFIP EDUARDO 547788","Vencimiento",DATE(2025,7,11))+GETPIVOTDATA("Pendiente",$A$3,"Proveedor","PLANES AFIP SILVINA 448668","Vencimiento",DATE(2025,7,11))+GETPIVOTDATA("Pendiente",$A$3,"Proveedor","PLANES AFIP EYS NUEVA 424224","Vencimiento",DATE(2025,7,11))+GETPIVOTDATA("Pendiente",$A$3,"Proveedor","PLANES AFIP EDUARDO 424178","Vencimiento",DATE(2025,7,11))+GETPIVOTDATA("Pendiente",$A$3,"Proveedor","PLANES AFIP EDUARDO 246071","Vencimiento",DATE(2025,7,11))+GETPIVOTDATA("Pendiente",$A$3,"Proveedor","PLANES AFIP EDUARDO 157692","Vencimiento",DATE(2025,7,11))+GETPIVOTDATA("Pendiente",$A$3,"Proveedor","PLANES AFIP SILVINA 246086","Vencimiento",DATE(2025,7,11))+GETPIVOTDATA("Pendiente",$A$3,"Proveedor","PLANES AFIP EYS NUEVA 157733","Vencimiento",DATE(2025,7,11))+GETPIVOTDATA("Pendiente",$A$3,"Proveedor","PLANES AFIP EYS NUEVA 157719","Vencimiento",DATE(2025,7,11))+GETPIVOTDATA("Pendiente",$A$3,"Proveedor","PLANES AFIP EYS NUEVA 314537","Vencimiento",DATE(2025,7,11))+GETPIVOTDATA("Pendiente",$A$3,"Proveedor","PLANES AFIP EDUARDO 314585","Vencimiento",DATE(2025,7,11))+GETPIVOTDATA("Pendiente",$A$3,"Proveedor","PLANES AFIP SILVINA 343271","Vencimiento",DATE(2025,7,11))+GETPIVOTDATA("Pendiente",$A$3,"Proveedor","PLANES AFIP SILVINA 117452","Vencimiento",DATE(2025,7,11))+GETPIVOTDATA("Pendiente",$A$3,"Proveedor","PLANES AFIP EYS NUEVA 83332","Vencimiento",DATE(2025,7,11))+GETPIVOTDATA("Pendiente",$A$3,"Proveedor","PLANES AFIP EDUARDO 84260","Vencimiento",DATE(2025,7,11))+GETPIVOTDATA("Pendiente",$A$3,"Proveedor","PLANES AFIP SILVINA 36588","Vencimiento",DATE(2025,7,11))+GETPIVOTDATA("Pendiente",$A$3,"Proveedor","PLANES AFIP EYS NUEVA 964080","Vencimiento",DATE(2025,7,11))+GETPIVOTDATA("Pendiente",$A$3,"Proveedor","PLANES AFIP EYS NUEVA 774008","Vencimiento",DATE(2025,7,11))+GETPIVOTDATA("Pendiente",$A$3,"Proveedor","PLANES AFIP EDUARDO 44212","Vencimiento",DATE(2025,7,11))+GETPIVOTDATA("Pendiente",$A$3,"Proveedor","PLANES AFIP SILVINA 905384","Vencimiento",DATE(2025,7,11))+GETPIVOTDATA("Pendiente",$A$3,"Proveedor","PLANES AFIP EYS NUEVA 879125","Vencimiento",DATE(2025,7,11))+GETPIVOTDATA("Pendiente",$A$3,"Proveedor","PLANES AFIP EDUARDO 721993","Vencimiento",DATE(2025,7,11))+GETPIVOTDATA("Pendiente",$A$3,"Proveedor","PLANES AFIP EDUARDO 661078","Vencimiento",DATE(2025,7,11))+GETPIVOTDATA("Pendiente",$A$3,"Proveedor","PLANES AFIP SILVINA 418803","Vencimiento",DATE(2025,7,11))+GETPIVOTDATA("Pendiente",$A$3,"Proveedor","PLANES AFIP SILVINA 182180","Vencimiento",DATE(2025,7,11))+GETPIVOTDATA("Pendiente",$A$3,"Proveedor","PLANES AFIP SIL P717934","Vencimiento",DATE(2025,7,11))+GETPIVOTDATA("Pendiente",$A$3,"Proveedor","PLANES AFIP SIL N980100","Vencimiento",DATE(2025,7,11))+GETPIVOTDATA("Pendiente",$A$3,"Proveedor","PLANES AFIP EYS NUEVA Q167763","Vencimiento",DATE(2025,7,11))+GETPIVOTDATA("Pendiente",$A$3,"Proveedor","PLANES AFIP EYS VIEJO I067634","Vencimiento",DATE(2025,7,11))+GETPIVOTDATA("Pendiente",$A$3,"Proveedor","PLANES AFIP EYS NUEVA P737792","Vencimiento",DATE(2025,7,11))+GETPIVOTDATA("Pendiente",$A$3,"Proveedor","PLANES AFIP EYS NUEVA O279844","Vencimiento",DATE(2025,7,11))+GETPIVOTDATA("Pendiente",$A$3,"Proveedor","PLANES AFIP EYS NUEVA M789141","Vencimiento",DATE(2025,7,11))+GETPIVOTDATA("Pendiente",$A$3,"Proveedor","PLANES AFIP EYS NUEVA M789027","Vencimiento",DATE(2025,7,11))+GETPIVOTDATA("Pendiente",$A$3,"Proveedor","PLANES AFIP EDUARDO P350924","Vencimiento",DATE(2025,7,11))+GETPIVOTDATA("Pendiente",$A$3,"Proveedor","PLANES AFIP EDUARDO O016229","Vencimiento",DATE(2025,7,11))+GETPIVOTDATA("Pendiente",$A$3,"Proveedor","PLANES AFIP EDUARDO 553543","Vencimiento",DATE(2025,7,11))+GETPIVOTDATA("Pendiente",$A$3,"Proveedor","PLANES AFIP EDUARDO 553537","Vencimiento",DATE(2025,7,11))+GETPIVOTDATA("Pendiente",$A$3,"Proveedor","PLANES AFIP EDUARDO  Q167723","Vencimiento",DATE(2025,7,11))+GETPIVOTDATA("Pendiente",$A$3,"Proveedor","PLANES AFIP EDUARDO 536651","Vencimiento",DATE(2025,7,11))+GETPIVOTDATA("Pendiente",$A$3,"Proveedor","PLANES AFIP EDUARDO 534765","Vencimiento",DATE(2025,7,11))+GETPIVOTDATA("Pendiente",$A$3,"Proveedor","PLANES AFIP ALE 537936","Vencimiento",DATE(2025,7,11))+GETPIVOTDATA("Pendiente",$A$3,"Proveedor","PLANES AFIP LENITE 67639","Vencimiento",DATE(2025,7,11))</f>
        <v>#REF!</v>
      </c>
      <c r="D105" s="1"/>
    </row>
    <row r="107" spans="1:10" ht="14.25" customHeight="1" x14ac:dyDescent="0.2">
      <c r="B107" s="163" t="s">
        <v>262</v>
      </c>
      <c r="C107" s="272" t="e">
        <f>+GETPIVOTDATA("Pendiente",$A$3,"Proveedor","PLANES AFIP EY S NUEVA 701081","Vencimiento",DATE(2025,7,11))+GETPIVOTDATA("Pendiente",$A$3,"Proveedor","PLANES AFIP SILVINA 593224","Vencimiento",DATE(2025,7,11))+GETPIVOTDATA("Pendiente",$A$3,"Proveedor","PLANES AFIP SILVINA 5365 ","Vencimiento",DATE(2025,7,11))+GETPIVOTDATA("Pendiente",$A$3,"Proveedor","PLANES AFIP EYS NUEVA 547840","Vencimiento",DATE(2025,7,11))+GETPIVOTDATA("Pendiente",$A$3,"Proveedor","PLANES AFIP SILVINA 448668","Vencimiento",DATE(2025,7,11))+GETPIVOTDATA("Pendiente",$A$3,"Proveedor","PLANES AFIP EYS NUEVA 424224","Vencimiento",DATE(2025,7,11))+GETPIVOTDATA("Pendiente",$A$3,"Proveedor","PLANES AFIP SILVINA 246086","Vencimiento",DATE(2025,7,11))+GETPIVOTDATA("Pendiente",$A$3,"Proveedor","PLANES AFIP EYS NUEVA 157733","Vencimiento",DATE(2025,7,11))+GETPIVOTDATA("Pendiente",$A$3,"Proveedor","PLANES AFIP EYS NUEVA 157719","Vencimiento",DATE(2025,7,11))+GETPIVOTDATA("Pendiente",$A$3,"Proveedor","PLANES AFIP EYS NUEVA 314537","Vencimiento",DATE(2025,7,11))+GETPIVOTDATA("Pendiente",$A$3,"Proveedor","PLANES AFIP SILVINA 343271","Vencimiento",DATE(2025,7,11))+GETPIVOTDATA("Pendiente",$A$3,"Proveedor","PLANES AFIP EYS NUEVA 83332","Vencimiento",DATE(2025,7,11))+GETPIVOTDATA("Pendiente",$A$3,"Proveedor","PLANES AFIP SILVINA 117452","Vencimiento",DATE(2025,7,11))+GETPIVOTDATA("Pendiente",$A$3,"Proveedor","PLANES AFIP SILVINA 36588","Vencimiento",DATE(2025,7,11))+GETPIVOTDATA("Pendiente",$A$3,"Proveedor","PLANES AFIP EYS NUEVA 964080","Vencimiento",DATE(2025,7,11))+GETPIVOTDATA("Pendiente",$A$3,"Proveedor","PLANES AFIP EYS NUEVA 774008","Vencimiento",DATE(2025,7,11))+GETPIVOTDATA("Pendiente",$A$3,"Proveedor","PLANES AFIP SILVINA 905384","Vencimiento",DATE(2025,7,11))+GETPIVOTDATA("Pendiente",$A$3,"Proveedor","PLANES AFIP EYS NUEVA 879125","Vencimiento",DATE(2025,7,11))+GETPIVOTDATA("Pendiente",$A$3,"Proveedor","PLANES AFIP EYS NUEVA 879125","Vencimiento",DATE(2025,7,11))+GETPIVOTDATA("Pendiente",$A$3,"Proveedor","PLANES AFIP SILVINA 905384","Vencimiento",DATE(2025,7,11))+GETPIVOTDATA("Pendiente",$A$3,"Proveedor","PLANES AFIP SILVINA 418803","Vencimiento",DATE(2025,7,11))+GETPIVOTDATA("Pendiente",$A$3,"Proveedor","PLANES AFIP SILVINA 182180","Vencimiento",DATE(2025,7,11))+GETPIVOTDATA("Pendiente",$A$3,"Proveedor","PLANES AFIP SIL P717934","Vencimiento",DATE(2025,7,11))+GETPIVOTDATA("Pendiente",$A$3,"Proveedor","PLANES AFIP SIL N980100","Vencimiento",DATE(2025,7,11))+GETPIVOTDATA("Pendiente",$A$3,"Proveedor","PLANES AFIP EYS NUEVA Q167763","Vencimiento",DATE(2025,7,11))+GETPIVOTDATA("Pendiente",$A$3,"Proveedor","PLANES AFIP EYS NUEVA P737792","Vencimiento",DATE(2025,7,11))+GETPIVOTDATA("Pendiente",$A$3,"Proveedor","PLANES AFIP EYS NUEVA O279844","Vencimiento",DATE(2025,7,11))+GETPIVOTDATA("Pendiente",$A$3,"Proveedor","PLANES AFIP EYS NUEVA M789141","Vencimiento",DATE(2025,7,11))+GETPIVOTDATA("Pendiente",$A$3,"Proveedor","PLANES AFIP EYS NUEVA M789027","Vencimiento",DATE(2025,7,11))</f>
        <v>#REF!</v>
      </c>
      <c r="D107" s="19"/>
      <c r="E107" s="1"/>
    </row>
    <row r="108" spans="1:10" ht="14.25" customHeight="1" x14ac:dyDescent="0.2">
      <c r="B108" s="132" t="s">
        <v>263</v>
      </c>
      <c r="C108" s="133" t="e">
        <f>+GETPIVOTDATA("Pendiente",$A$3,"Proveedor","PLANES AFIP EDUARDO 547788","Vencimiento",DATE(2025,7,11))+GETPIVOTDATA("Pendiente",$A$3,"Proveedor","PLANES AFIP EDUARDO 424178","Vencimiento",DATE(2025,7,11))+GETPIVOTDATA("Pendiente",$A$3,"Proveedor","PLANES AFIP EDUARDO 246071","Vencimiento",DATE(2025,7,11))+GETPIVOTDATA("Pendiente",$A$3,"Proveedor","PLANES AFIP EDUARDO 157692","Vencimiento",DATE(2025,7,11))+GETPIVOTDATA("Pendiente",$A$3,"Proveedor","PLANES AFIP EDUARDO 314585","Vencimiento",DATE(2025,7,11))+GETPIVOTDATA("Pendiente",$A$3,"Proveedor","PLANES AFIP EDUARDO 84260","Vencimiento",DATE(2025,7,11))+GETPIVOTDATA("Pendiente",$A$3,"Proveedor","PLANES AFIP EDUARDO 44212","Vencimiento",DATE(2025,7,11))+GETPIVOTDATA("Pendiente",$A$3,"Proveedor","PLANES AFIP EDUARDO 721993","Vencimiento",DATE(2025,7,11))+GETPIVOTDATA("Pendiente",$A$3,"Proveedor","PLANES AFIP EDUARDO 661078","Vencimiento",DATE(2025,7,11))+GETPIVOTDATA("Pendiente",$A$3,"Proveedor","PLANES AFIP EYS VIEJO I067634","Vencimiento",DATE(2025,7,11))+GETPIVOTDATA("Pendiente",$A$3,"Proveedor","PLANES AFIP EDUARDO P350924","Vencimiento",DATE(2025,7,11))+GETPIVOTDATA("Pendiente",$A$3,"Proveedor","PLANES AFIP EDUARDO O016229","Vencimiento",DATE(2025,7,11))+GETPIVOTDATA("Pendiente",$A$3,"Proveedor","PLANES AFIP EDUARDO 553543","Vencimiento",DATE(2025,7,11))+GETPIVOTDATA("Pendiente",$A$3,"Proveedor","PLANES AFIP EDUARDO 553537","Vencimiento",DATE(2025,7,11))+GETPIVOTDATA("Pendiente",$A$3,"Proveedor","PLANES AFIP EDUARDO  Q167723","Vencimiento",DATE(2025,7,11))+GETPIVOTDATA("Pendiente",$A$3,"Proveedor","PLANES AFIP EDUARDO 534765","Vencimiento",DATE(2025,7,11))+GETPIVOTDATA("Pendiente",$A$3,"Proveedor","PLANES AFIP EDUARDO 536651","Vencimiento",DATE(2025,7,11))</f>
        <v>#REF!</v>
      </c>
      <c r="D108" s="164"/>
      <c r="E108" s="169"/>
      <c r="F108" s="167"/>
    </row>
    <row r="109" spans="1:10" ht="14.25" customHeight="1" x14ac:dyDescent="0.2">
      <c r="B109" s="132" t="s">
        <v>264</v>
      </c>
      <c r="C109" s="133" t="e">
        <f>+GETPIVOTDATA("Pendiente",$A$3,"Proveedor","PLANES AFIP LENITE 67639","Vencimiento",DATE(2025,7,11))+GETPIVOTDATA("Pendiente",$A$3,"Proveedor","PLANES AFIP ALE 537936","Vencimiento",DATE(2025,7,11))</f>
        <v>#REF!</v>
      </c>
      <c r="D109" s="207"/>
    </row>
    <row r="110" spans="1:10" ht="14.25" customHeight="1" x14ac:dyDescent="0.2">
      <c r="B110" s="132" t="s">
        <v>252</v>
      </c>
      <c r="C110" s="133" t="e">
        <f>SUM(C107:C109)</f>
        <v>#REF!</v>
      </c>
      <c r="D110" s="1" t="e">
        <f>+C110-C105</f>
        <v>#REF!</v>
      </c>
    </row>
    <row r="111" spans="1:10" ht="14.25" customHeight="1" x14ac:dyDescent="0.2"/>
    <row r="112" spans="1:10" ht="14.25" customHeight="1" x14ac:dyDescent="0.2"/>
    <row r="113" spans="1:13" ht="14.25" customHeight="1" x14ac:dyDescent="0.2"/>
    <row r="114" spans="1:13" ht="14.25" customHeight="1" x14ac:dyDescent="0.2">
      <c r="G114" s="3"/>
    </row>
    <row r="115" spans="1:13" ht="14.25" customHeight="1" x14ac:dyDescent="0.2">
      <c r="C115" s="14"/>
      <c r="F115" s="14"/>
      <c r="H115" s="14"/>
    </row>
    <row r="116" spans="1:13" ht="14.25" customHeight="1" x14ac:dyDescent="0.2">
      <c r="C116" s="14"/>
      <c r="F116" s="14"/>
    </row>
    <row r="117" spans="1:13" ht="17.649999999999999" customHeight="1" x14ac:dyDescent="0.2">
      <c r="A117" s="29"/>
      <c r="B117" s="1"/>
      <c r="C117" s="1"/>
      <c r="D117" s="1"/>
      <c r="E117" s="1"/>
      <c r="F117" s="1"/>
      <c r="G117" s="1"/>
    </row>
    <row r="118" spans="1:13" ht="10.5" thickBot="1" x14ac:dyDescent="0.25">
      <c r="D118" s="30"/>
    </row>
    <row r="119" spans="1:13" ht="13.5" thickBot="1" x14ac:dyDescent="0.3">
      <c r="A119" s="32"/>
      <c r="B119" s="33"/>
      <c r="C119" s="34" t="s">
        <v>67</v>
      </c>
      <c r="D119" s="35" t="s">
        <v>30</v>
      </c>
      <c r="E119" s="35" t="s">
        <v>68</v>
      </c>
      <c r="F119" s="35" t="s">
        <v>63</v>
      </c>
      <c r="G119" s="35" t="s">
        <v>64</v>
      </c>
      <c r="H119" s="35" t="s">
        <v>65</v>
      </c>
      <c r="I119" s="35" t="s">
        <v>66</v>
      </c>
      <c r="J119" s="36" t="s">
        <v>62</v>
      </c>
      <c r="K119" s="94" t="s">
        <v>186</v>
      </c>
      <c r="L119" s="94" t="s">
        <v>186</v>
      </c>
    </row>
    <row r="120" spans="1:13" ht="13" x14ac:dyDescent="0.3">
      <c r="A120" s="37"/>
      <c r="B120" s="38"/>
      <c r="C120" s="149"/>
      <c r="D120" s="150"/>
      <c r="E120" s="150"/>
      <c r="F120" s="39"/>
      <c r="G120" s="40"/>
      <c r="H120" s="79"/>
      <c r="I120" s="40"/>
      <c r="J120" s="41">
        <f>+D120-H120</f>
        <v>0</v>
      </c>
      <c r="K120" s="208">
        <v>45890</v>
      </c>
      <c r="L120" s="208">
        <v>45897</v>
      </c>
    </row>
    <row r="121" spans="1:13" ht="12.5" x14ac:dyDescent="0.25">
      <c r="A121" s="43"/>
      <c r="B121" s="44"/>
      <c r="C121" s="151"/>
      <c r="D121" s="27"/>
      <c r="E121" s="27"/>
      <c r="F121" s="80"/>
      <c r="G121" s="80"/>
      <c r="H121" s="27"/>
      <c r="I121" s="45"/>
      <c r="J121" s="46"/>
      <c r="K121" s="42"/>
    </row>
    <row r="122" spans="1:13" ht="12.5" x14ac:dyDescent="0.25">
      <c r="A122" s="43" t="s">
        <v>38</v>
      </c>
      <c r="B122" s="44" t="s">
        <v>37</v>
      </c>
      <c r="C122" s="81">
        <v>100000</v>
      </c>
      <c r="D122" s="48">
        <v>752521.4</v>
      </c>
      <c r="E122" s="48"/>
      <c r="F122" s="45">
        <v>45874</v>
      </c>
      <c r="G122" s="45">
        <v>45890</v>
      </c>
      <c r="H122" s="48"/>
      <c r="I122" s="109"/>
      <c r="J122" s="110">
        <f>+D122-H122</f>
        <v>752521.4</v>
      </c>
      <c r="K122" s="47">
        <f>+C122</f>
        <v>100000</v>
      </c>
      <c r="L122" s="14"/>
      <c r="M122" s="3"/>
    </row>
    <row r="123" spans="1:13" ht="12.5" x14ac:dyDescent="0.25">
      <c r="A123" s="43" t="s">
        <v>39</v>
      </c>
      <c r="B123" s="44" t="s">
        <v>40</v>
      </c>
      <c r="C123" s="81">
        <v>101470</v>
      </c>
      <c r="D123" s="48">
        <v>207407.83</v>
      </c>
      <c r="E123" s="48">
        <v>20</v>
      </c>
      <c r="F123" s="45">
        <v>45882</v>
      </c>
      <c r="G123" s="45">
        <v>45897</v>
      </c>
      <c r="H123" s="48"/>
      <c r="I123" s="45"/>
      <c r="J123" s="110">
        <f t="shared" ref="J123:J141" si="0">+D123-H123</f>
        <v>207407.83</v>
      </c>
      <c r="K123" s="47"/>
      <c r="L123" s="14">
        <f>+C123</f>
        <v>101470</v>
      </c>
      <c r="M123" s="1"/>
    </row>
    <row r="124" spans="1:13" ht="12.5" x14ac:dyDescent="0.25">
      <c r="A124" s="43" t="s">
        <v>42</v>
      </c>
      <c r="B124" s="44" t="s">
        <v>43</v>
      </c>
      <c r="C124" s="81"/>
      <c r="D124" s="48"/>
      <c r="E124" s="48"/>
      <c r="F124" s="82"/>
      <c r="G124" s="49"/>
      <c r="H124" s="50"/>
      <c r="I124" s="49"/>
      <c r="J124" s="110">
        <f t="shared" si="0"/>
        <v>0</v>
      </c>
      <c r="K124" s="21"/>
      <c r="L124" s="14"/>
    </row>
    <row r="125" spans="1:13" ht="12.5" x14ac:dyDescent="0.25">
      <c r="A125" s="43" t="s">
        <v>44</v>
      </c>
      <c r="B125" s="44" t="s">
        <v>43</v>
      </c>
      <c r="C125" s="81"/>
      <c r="D125" s="48"/>
      <c r="E125" s="48"/>
      <c r="F125" s="83"/>
      <c r="G125" s="51"/>
      <c r="H125" s="48"/>
      <c r="I125" s="45"/>
      <c r="J125" s="110">
        <f t="shared" si="0"/>
        <v>0</v>
      </c>
      <c r="K125" s="47"/>
      <c r="L125" s="14"/>
    </row>
    <row r="126" spans="1:13" ht="13" x14ac:dyDescent="0.3">
      <c r="A126" s="43" t="s">
        <v>45</v>
      </c>
      <c r="B126" s="44" t="s">
        <v>40</v>
      </c>
      <c r="C126" s="81">
        <v>744094</v>
      </c>
      <c r="D126" s="48">
        <v>3732963.82</v>
      </c>
      <c r="E126" s="48"/>
      <c r="F126" s="45">
        <v>45873</v>
      </c>
      <c r="G126" s="52">
        <v>45890</v>
      </c>
      <c r="H126" s="48">
        <v>750000</v>
      </c>
      <c r="I126" s="45">
        <v>45877</v>
      </c>
      <c r="J126" s="110">
        <f t="shared" si="0"/>
        <v>2982963.82</v>
      </c>
      <c r="K126" s="47">
        <v>0</v>
      </c>
      <c r="L126" s="14"/>
    </row>
    <row r="127" spans="1:13" ht="13" x14ac:dyDescent="0.3">
      <c r="A127" s="43" t="s">
        <v>46</v>
      </c>
      <c r="B127" s="44" t="s">
        <v>170</v>
      </c>
      <c r="C127" s="81">
        <v>269920</v>
      </c>
      <c r="D127" s="48">
        <v>615528.06000000006</v>
      </c>
      <c r="E127" s="48"/>
      <c r="F127" s="45">
        <v>45877</v>
      </c>
      <c r="G127" s="52">
        <v>45897</v>
      </c>
      <c r="H127" s="48"/>
      <c r="I127" s="45"/>
      <c r="J127" s="110">
        <f t="shared" si="0"/>
        <v>615528.06000000006</v>
      </c>
      <c r="K127" s="21"/>
      <c r="L127" s="14">
        <f>+C127-H127</f>
        <v>269920</v>
      </c>
      <c r="M127" s="1"/>
    </row>
    <row r="128" spans="1:13" ht="12.5" x14ac:dyDescent="0.25">
      <c r="A128" s="43" t="s">
        <v>47</v>
      </c>
      <c r="B128" s="44" t="s">
        <v>40</v>
      </c>
      <c r="C128" s="81">
        <v>34950</v>
      </c>
      <c r="D128" s="48">
        <v>186150.26</v>
      </c>
      <c r="E128" s="48"/>
      <c r="F128" s="45">
        <v>45880</v>
      </c>
      <c r="G128" s="54">
        <v>45897</v>
      </c>
      <c r="H128" s="48"/>
      <c r="I128" s="45"/>
      <c r="J128" s="110">
        <f t="shared" si="0"/>
        <v>186150.26</v>
      </c>
      <c r="K128" s="21"/>
      <c r="L128" s="14">
        <f>+C128</f>
        <v>34950</v>
      </c>
      <c r="M128" s="1"/>
    </row>
    <row r="129" spans="1:13" ht="12.5" x14ac:dyDescent="0.25">
      <c r="A129" s="43" t="s">
        <v>48</v>
      </c>
      <c r="B129" s="44" t="s">
        <v>40</v>
      </c>
      <c r="C129" s="81">
        <v>112099</v>
      </c>
      <c r="D129" s="81">
        <v>852886.84</v>
      </c>
      <c r="E129" s="48"/>
      <c r="F129" s="45">
        <v>45874</v>
      </c>
      <c r="G129" s="54">
        <v>45890</v>
      </c>
      <c r="H129" s="48">
        <v>115000</v>
      </c>
      <c r="I129" s="109">
        <v>45877</v>
      </c>
      <c r="J129" s="110">
        <f t="shared" si="0"/>
        <v>737886.84</v>
      </c>
      <c r="K129" s="25">
        <f>+C129</f>
        <v>112099</v>
      </c>
      <c r="L129" s="14"/>
      <c r="M129" s="1"/>
    </row>
    <row r="130" spans="1:13" ht="12.5" x14ac:dyDescent="0.25">
      <c r="A130" s="43" t="s">
        <v>49</v>
      </c>
      <c r="B130" s="44" t="s">
        <v>40</v>
      </c>
      <c r="C130" s="81">
        <v>194640</v>
      </c>
      <c r="D130" s="48">
        <v>1110749.58</v>
      </c>
      <c r="E130" s="48"/>
      <c r="F130" s="45">
        <v>45882</v>
      </c>
      <c r="G130" s="54">
        <v>45897</v>
      </c>
      <c r="H130" s="48"/>
      <c r="I130" s="45"/>
      <c r="J130" s="110">
        <f t="shared" si="0"/>
        <v>1110749.58</v>
      </c>
      <c r="K130" s="25"/>
      <c r="L130" s="127">
        <f>+C130</f>
        <v>194640</v>
      </c>
      <c r="M130" s="1"/>
    </row>
    <row r="131" spans="1:13" ht="12.5" x14ac:dyDescent="0.25">
      <c r="A131" s="43" t="s">
        <v>50</v>
      </c>
      <c r="B131" s="44" t="s">
        <v>43</v>
      </c>
      <c r="C131" s="81">
        <v>1364020</v>
      </c>
      <c r="D131" s="48">
        <v>2796529.46</v>
      </c>
      <c r="E131" s="48">
        <v>500</v>
      </c>
      <c r="F131" s="45">
        <v>45873</v>
      </c>
      <c r="G131" s="54">
        <v>45890</v>
      </c>
      <c r="H131" s="48"/>
      <c r="I131" s="109"/>
      <c r="J131" s="110">
        <f t="shared" si="0"/>
        <v>2796529.46</v>
      </c>
      <c r="K131" s="47">
        <f>+C131</f>
        <v>1364020</v>
      </c>
      <c r="L131" s="14"/>
      <c r="M131" s="14"/>
    </row>
    <row r="132" spans="1:13" ht="12.5" x14ac:dyDescent="0.25">
      <c r="A132" s="43" t="s">
        <v>51</v>
      </c>
      <c r="B132" s="44" t="s">
        <v>43</v>
      </c>
      <c r="C132" s="81">
        <v>332780</v>
      </c>
      <c r="D132" s="48">
        <v>2169987.37</v>
      </c>
      <c r="E132" s="48"/>
      <c r="F132" s="45">
        <v>45877</v>
      </c>
      <c r="G132" s="54">
        <v>45897</v>
      </c>
      <c r="H132" s="48"/>
      <c r="I132" s="45"/>
      <c r="J132" s="110">
        <f t="shared" si="0"/>
        <v>2169987.37</v>
      </c>
      <c r="K132" s="25"/>
      <c r="L132" s="14">
        <f>+C132-H132</f>
        <v>332780</v>
      </c>
      <c r="M132" s="1"/>
    </row>
    <row r="133" spans="1:13" ht="12.5" x14ac:dyDescent="0.25">
      <c r="A133" s="232" t="s">
        <v>52</v>
      </c>
      <c r="B133" s="233" t="s">
        <v>40</v>
      </c>
      <c r="C133" s="81">
        <v>339959</v>
      </c>
      <c r="D133" s="48">
        <v>1961244.91</v>
      </c>
      <c r="E133" s="48"/>
      <c r="F133" s="45">
        <v>45883</v>
      </c>
      <c r="G133" s="234">
        <v>45903</v>
      </c>
      <c r="H133" s="48"/>
      <c r="I133" s="45"/>
      <c r="J133" s="46">
        <f t="shared" si="0"/>
        <v>1961244.91</v>
      </c>
      <c r="K133" s="235"/>
      <c r="L133" s="14">
        <f>+C133-H133</f>
        <v>339959</v>
      </c>
    </row>
    <row r="134" spans="1:13" ht="13" x14ac:dyDescent="0.3">
      <c r="A134" s="232" t="s">
        <v>53</v>
      </c>
      <c r="B134" s="233" t="s">
        <v>40</v>
      </c>
      <c r="C134" s="81">
        <v>518923</v>
      </c>
      <c r="D134" s="48">
        <v>2507799.71</v>
      </c>
      <c r="E134" s="48"/>
      <c r="F134" s="45">
        <v>45882</v>
      </c>
      <c r="G134" s="52">
        <v>45897</v>
      </c>
      <c r="H134" s="48"/>
      <c r="I134" s="45"/>
      <c r="J134" s="46">
        <f t="shared" si="0"/>
        <v>2507799.71</v>
      </c>
      <c r="K134" s="235"/>
      <c r="L134" s="14">
        <f>+C134</f>
        <v>518923</v>
      </c>
    </row>
    <row r="135" spans="1:13" ht="13" x14ac:dyDescent="0.3">
      <c r="A135" s="43" t="s">
        <v>41</v>
      </c>
      <c r="B135" s="44" t="s">
        <v>54</v>
      </c>
      <c r="C135" s="81">
        <v>28760</v>
      </c>
      <c r="D135" s="48">
        <v>227753.4</v>
      </c>
      <c r="E135" s="48"/>
      <c r="F135" s="45">
        <v>45877</v>
      </c>
      <c r="G135" s="52">
        <v>45897</v>
      </c>
      <c r="H135" s="48"/>
      <c r="I135" s="112"/>
      <c r="J135" s="110">
        <f t="shared" si="0"/>
        <v>227753.4</v>
      </c>
      <c r="K135" s="25"/>
      <c r="L135" s="14">
        <f>+C135</f>
        <v>28760</v>
      </c>
    </row>
    <row r="136" spans="1:13" ht="13" x14ac:dyDescent="0.3">
      <c r="A136" s="43" t="s">
        <v>55</v>
      </c>
      <c r="B136" s="44" t="s">
        <v>54</v>
      </c>
      <c r="C136" s="81">
        <v>3168</v>
      </c>
      <c r="D136" s="48">
        <v>22554.03</v>
      </c>
      <c r="E136" s="48"/>
      <c r="F136" s="45">
        <v>45877</v>
      </c>
      <c r="G136" s="52">
        <v>45897</v>
      </c>
      <c r="H136" s="48"/>
      <c r="I136" s="112"/>
      <c r="J136" s="110">
        <f t="shared" si="0"/>
        <v>22554.03</v>
      </c>
      <c r="K136" s="25"/>
      <c r="L136" s="14">
        <f>+C136</f>
        <v>3168</v>
      </c>
    </row>
    <row r="137" spans="1:13" ht="13" x14ac:dyDescent="0.3">
      <c r="A137" s="43" t="s">
        <v>41</v>
      </c>
      <c r="B137" s="44" t="s">
        <v>40</v>
      </c>
      <c r="C137" s="81">
        <v>84670</v>
      </c>
      <c r="D137" s="48">
        <v>264905.09000000003</v>
      </c>
      <c r="E137" s="48"/>
      <c r="F137" s="45">
        <v>45877</v>
      </c>
      <c r="G137" s="52">
        <v>45897</v>
      </c>
      <c r="H137" s="48"/>
      <c r="I137" s="112"/>
      <c r="J137" s="110">
        <f t="shared" si="0"/>
        <v>264905.09000000003</v>
      </c>
      <c r="K137" s="25"/>
      <c r="L137" s="14">
        <f>+C137</f>
        <v>84670</v>
      </c>
      <c r="M137" s="14"/>
    </row>
    <row r="138" spans="1:13" ht="13" x14ac:dyDescent="0.3">
      <c r="A138" s="55" t="s">
        <v>55</v>
      </c>
      <c r="B138" s="56" t="s">
        <v>40</v>
      </c>
      <c r="C138" s="81">
        <v>10160</v>
      </c>
      <c r="D138" s="57">
        <v>66678.11</v>
      </c>
      <c r="E138" s="58"/>
      <c r="F138" s="59">
        <v>45874</v>
      </c>
      <c r="G138" s="52">
        <v>45890</v>
      </c>
      <c r="H138" s="58"/>
      <c r="I138" s="113"/>
      <c r="J138" s="110">
        <f t="shared" si="0"/>
        <v>66678.11</v>
      </c>
      <c r="K138" s="25">
        <f>+C138</f>
        <v>10160</v>
      </c>
      <c r="L138" s="14"/>
    </row>
    <row r="139" spans="1:13" ht="12.5" x14ac:dyDescent="0.25">
      <c r="A139" s="61" t="s">
        <v>56</v>
      </c>
      <c r="B139" s="56" t="s">
        <v>40</v>
      </c>
      <c r="C139" s="57">
        <v>882359.05</v>
      </c>
      <c r="D139" s="58">
        <v>2523739.56</v>
      </c>
      <c r="E139" s="58"/>
      <c r="F139" s="59">
        <f>+F140</f>
        <v>45889</v>
      </c>
      <c r="G139" s="60">
        <v>45889</v>
      </c>
      <c r="H139" s="58">
        <v>883000</v>
      </c>
      <c r="I139" s="113">
        <v>45877</v>
      </c>
      <c r="J139" s="110">
        <f t="shared" si="0"/>
        <v>1640739.56</v>
      </c>
      <c r="K139" s="25"/>
      <c r="L139" s="14"/>
    </row>
    <row r="140" spans="1:13" ht="12.5" x14ac:dyDescent="0.25">
      <c r="A140" s="62" t="s">
        <v>56</v>
      </c>
      <c r="B140" s="63" t="s">
        <v>54</v>
      </c>
      <c r="C140" s="57">
        <v>172718.29</v>
      </c>
      <c r="D140" s="58">
        <v>436758.53</v>
      </c>
      <c r="E140" s="58"/>
      <c r="F140" s="59">
        <v>45889</v>
      </c>
      <c r="G140" s="60">
        <f>+G139</f>
        <v>45889</v>
      </c>
      <c r="H140" s="48">
        <v>180000</v>
      </c>
      <c r="I140" s="113">
        <v>45877</v>
      </c>
      <c r="J140" s="110">
        <f t="shared" si="0"/>
        <v>256758.53000000003</v>
      </c>
      <c r="K140" s="25">
        <v>0</v>
      </c>
      <c r="L140" s="14"/>
    </row>
    <row r="141" spans="1:13" ht="12.5" x14ac:dyDescent="0.25">
      <c r="A141" s="62" t="s">
        <v>342</v>
      </c>
      <c r="B141" s="63" t="s">
        <v>40</v>
      </c>
      <c r="C141" s="57">
        <v>8089</v>
      </c>
      <c r="D141" s="58">
        <v>22612.13</v>
      </c>
      <c r="E141" s="58"/>
      <c r="F141" s="59">
        <v>45873</v>
      </c>
      <c r="G141" s="60">
        <v>45890</v>
      </c>
      <c r="H141" s="58"/>
      <c r="I141" s="113"/>
      <c r="J141" s="110">
        <f t="shared" si="0"/>
        <v>22612.13</v>
      </c>
      <c r="K141" s="25">
        <f>+C141</f>
        <v>8089</v>
      </c>
      <c r="L141" s="14"/>
    </row>
    <row r="142" spans="1:13" ht="12.5" x14ac:dyDescent="0.25">
      <c r="A142" s="62" t="s">
        <v>343</v>
      </c>
      <c r="B142" s="63" t="s">
        <v>40</v>
      </c>
      <c r="C142" s="57">
        <v>385400</v>
      </c>
      <c r="D142" s="206">
        <v>2058521.23</v>
      </c>
      <c r="E142" s="58"/>
      <c r="F142" s="59">
        <v>45873</v>
      </c>
      <c r="G142" s="60">
        <v>45890</v>
      </c>
      <c r="H142" s="58"/>
      <c r="I142" s="113"/>
      <c r="J142" s="110">
        <f>+D142-H142</f>
        <v>2058521.23</v>
      </c>
      <c r="K142" s="25">
        <f>+C142</f>
        <v>385400</v>
      </c>
      <c r="L142" s="14"/>
    </row>
    <row r="143" spans="1:13" ht="13" thickBot="1" x14ac:dyDescent="0.3">
      <c r="A143" s="64" t="s">
        <v>41</v>
      </c>
      <c r="B143" s="65" t="s">
        <v>57</v>
      </c>
      <c r="C143" s="152"/>
      <c r="D143" s="58"/>
      <c r="E143" s="131"/>
      <c r="F143" s="66"/>
      <c r="G143" s="66"/>
      <c r="H143" s="131"/>
      <c r="I143" s="66"/>
      <c r="J143" s="46">
        <f>+D143-H143</f>
        <v>0</v>
      </c>
      <c r="K143" s="47">
        <v>0</v>
      </c>
      <c r="L143" s="14"/>
    </row>
    <row r="144" spans="1:13" ht="13.5" thickBot="1" x14ac:dyDescent="0.35">
      <c r="A144" s="21"/>
      <c r="B144" s="67" t="s">
        <v>58</v>
      </c>
      <c r="C144" s="68">
        <f>SUM(C122:C143)</f>
        <v>5688179.3399999999</v>
      </c>
      <c r="D144" s="68">
        <f>SUM(D120:D143)</f>
        <v>22517291.32</v>
      </c>
      <c r="E144" s="68">
        <f>SUM(E121:E143)</f>
        <v>520</v>
      </c>
      <c r="F144" s="68"/>
      <c r="G144" s="68"/>
      <c r="H144" s="68">
        <f>SUM(H120:H143)</f>
        <v>1928000</v>
      </c>
      <c r="I144" s="68"/>
      <c r="J144" s="68">
        <f>SUM(J122:J143)</f>
        <v>20589291.32</v>
      </c>
      <c r="K144" s="209">
        <f>SUM(K122:K143)</f>
        <v>1979768</v>
      </c>
      <c r="L144" s="211">
        <f>SUM(L121:L143)</f>
        <v>1909240</v>
      </c>
    </row>
    <row r="145" spans="1:14" ht="12.5" x14ac:dyDescent="0.25">
      <c r="A145" s="21"/>
      <c r="B145" s="21"/>
      <c r="C145" s="21"/>
      <c r="D145" s="21"/>
      <c r="E145" s="21"/>
      <c r="F145" s="21"/>
      <c r="G145" s="21"/>
      <c r="H145" s="21"/>
      <c r="I145" s="47"/>
      <c r="J145" s="53"/>
      <c r="K145" s="210" t="s">
        <v>617</v>
      </c>
      <c r="L145" s="212" t="s">
        <v>618</v>
      </c>
    </row>
    <row r="146" spans="1:14" ht="12.5" x14ac:dyDescent="0.25">
      <c r="A146" s="21"/>
      <c r="B146" s="21"/>
      <c r="C146" s="21"/>
      <c r="D146" s="21"/>
      <c r="E146" s="47"/>
      <c r="F146" s="21"/>
      <c r="G146" s="47"/>
      <c r="I146" s="21"/>
      <c r="J146" s="21"/>
      <c r="K146" s="21"/>
      <c r="L146" s="21"/>
    </row>
    <row r="147" spans="1:14" ht="12.5" x14ac:dyDescent="0.25">
      <c r="A147" s="21"/>
      <c r="B147" s="31"/>
      <c r="C147" s="31"/>
      <c r="D147" s="31"/>
      <c r="E147" s="31" t="s">
        <v>177</v>
      </c>
      <c r="F147" s="31"/>
      <c r="G147" s="24"/>
      <c r="H147" s="47"/>
      <c r="I147" s="47"/>
      <c r="J147" s="21"/>
      <c r="K147" s="21"/>
      <c r="L147" s="21"/>
    </row>
    <row r="148" spans="1:14" ht="12.5" x14ac:dyDescent="0.25">
      <c r="A148" s="69" t="s">
        <v>31</v>
      </c>
      <c r="B148" s="85" t="s">
        <v>344</v>
      </c>
      <c r="C148" s="86">
        <v>51177474.799999997</v>
      </c>
      <c r="D148" s="87"/>
      <c r="E148" s="74">
        <f>160299.5/2</f>
        <v>80149.75</v>
      </c>
      <c r="F148" s="31"/>
      <c r="G148" s="47"/>
      <c r="H148" s="21"/>
      <c r="I148" s="24"/>
      <c r="J148" s="21"/>
      <c r="K148" s="21"/>
      <c r="L148" s="21"/>
    </row>
    <row r="149" spans="1:14" ht="12.5" x14ac:dyDescent="0.25">
      <c r="A149" s="21"/>
      <c r="B149" s="70"/>
      <c r="C149" s="21"/>
      <c r="D149" s="21"/>
      <c r="E149" s="21"/>
      <c r="F149" s="21"/>
      <c r="G149" s="21"/>
      <c r="H149" s="21"/>
      <c r="I149" s="24"/>
      <c r="J149" s="21"/>
      <c r="K149" s="21"/>
      <c r="L149" s="21"/>
      <c r="N149" s="3"/>
    </row>
    <row r="150" spans="1:14" ht="13" x14ac:dyDescent="0.3">
      <c r="A150" s="69"/>
      <c r="B150" s="69"/>
      <c r="C150" s="21"/>
      <c r="D150" s="21"/>
      <c r="E150" s="21"/>
      <c r="F150" s="21"/>
      <c r="G150" s="47"/>
      <c r="H150" s="21"/>
      <c r="I150" s="111"/>
      <c r="J150" s="105"/>
      <c r="K150" s="21"/>
      <c r="L150" s="24"/>
      <c r="N150" s="3"/>
    </row>
    <row r="151" spans="1:14" ht="13" x14ac:dyDescent="0.3">
      <c r="A151" s="6"/>
      <c r="B151" s="7" t="s">
        <v>32</v>
      </c>
      <c r="C151" s="8" t="s">
        <v>206</v>
      </c>
      <c r="D151" s="9" t="s">
        <v>33</v>
      </c>
      <c r="E151" s="9" t="s">
        <v>30</v>
      </c>
      <c r="F151" s="21"/>
      <c r="G151" s="47"/>
      <c r="H151" s="24"/>
      <c r="J151" s="104"/>
      <c r="K151" s="21"/>
      <c r="L151" s="21"/>
      <c r="N151" s="3"/>
    </row>
    <row r="152" spans="1:14" ht="13" x14ac:dyDescent="0.3">
      <c r="A152" s="71" t="s">
        <v>179</v>
      </c>
      <c r="B152" s="72">
        <f>+C148*0.06</f>
        <v>3070648.4879999999</v>
      </c>
      <c r="C152" s="89">
        <f>+E148*I152</f>
        <v>25310.44736842105</v>
      </c>
      <c r="D152" s="73"/>
      <c r="E152" s="72">
        <f t="shared" ref="E152:E159" si="1">+B152-C152-D152</f>
        <v>3045338.0406315788</v>
      </c>
      <c r="F152" s="21">
        <v>1</v>
      </c>
      <c r="H152" s="24"/>
      <c r="I152" s="101">
        <f>+B152/$B$160</f>
        <v>0.31578947368421051</v>
      </c>
      <c r="J152" s="102" t="s">
        <v>203</v>
      </c>
      <c r="K152" s="47"/>
      <c r="L152" s="21"/>
      <c r="N152" s="3"/>
    </row>
    <row r="153" spans="1:14" ht="13" x14ac:dyDescent="0.3">
      <c r="A153" s="88" t="s">
        <v>180</v>
      </c>
      <c r="B153" s="72">
        <f>+C148*0.02</f>
        <v>1023549.4959999999</v>
      </c>
      <c r="C153" s="89">
        <f>+E148*I153</f>
        <v>8436.8157894736833</v>
      </c>
      <c r="D153" s="73"/>
      <c r="E153" s="72">
        <f t="shared" si="1"/>
        <v>1015112.6802105262</v>
      </c>
      <c r="F153" s="21">
        <f t="shared" ref="F153:F159" si="2">+F152+1</f>
        <v>2</v>
      </c>
      <c r="H153" s="24"/>
      <c r="I153" s="101">
        <f>+B153/$B$160</f>
        <v>0.10526315789473684</v>
      </c>
      <c r="J153" s="103" t="s">
        <v>198</v>
      </c>
      <c r="K153" s="47"/>
      <c r="L153" s="21"/>
      <c r="N153" s="3"/>
    </row>
    <row r="154" spans="1:14" ht="13" x14ac:dyDescent="0.3">
      <c r="A154" s="71" t="s">
        <v>181</v>
      </c>
      <c r="B154" s="72">
        <f>+C148*0.015</f>
        <v>767662.12199999997</v>
      </c>
      <c r="C154" s="89">
        <f>+E148*I154</f>
        <v>6327.6118421052624</v>
      </c>
      <c r="D154" s="73"/>
      <c r="E154" s="72">
        <f t="shared" si="1"/>
        <v>761334.51015789469</v>
      </c>
      <c r="F154" s="21">
        <f t="shared" si="2"/>
        <v>3</v>
      </c>
      <c r="H154" s="24"/>
      <c r="I154" s="101">
        <f t="shared" ref="I154:I159" si="3">+B154/$B$160</f>
        <v>7.8947368421052627E-2</v>
      </c>
      <c r="J154" s="103" t="s">
        <v>204</v>
      </c>
      <c r="K154" s="47"/>
      <c r="L154" s="21"/>
      <c r="N154" s="3"/>
    </row>
    <row r="155" spans="1:14" ht="13" x14ac:dyDescent="0.3">
      <c r="A155" s="71" t="s">
        <v>182</v>
      </c>
      <c r="B155" s="72">
        <f>+C148*0.03</f>
        <v>1535324.2439999999</v>
      </c>
      <c r="C155" s="89">
        <f>+E148*I155</f>
        <v>12655.223684210525</v>
      </c>
      <c r="D155" s="73"/>
      <c r="E155" s="72">
        <f t="shared" si="1"/>
        <v>1522669.0203157894</v>
      </c>
      <c r="F155" s="21">
        <f t="shared" si="2"/>
        <v>4</v>
      </c>
      <c r="H155" s="24"/>
      <c r="I155" s="101">
        <f t="shared" si="3"/>
        <v>0.15789473684210525</v>
      </c>
      <c r="J155" s="103" t="s">
        <v>205</v>
      </c>
      <c r="K155" s="47"/>
      <c r="L155" s="42"/>
      <c r="N155" s="3"/>
    </row>
    <row r="156" spans="1:14" ht="13" x14ac:dyDescent="0.3">
      <c r="A156" s="116" t="s">
        <v>183</v>
      </c>
      <c r="B156" s="117">
        <f>+C148*0.025</f>
        <v>1279436.8700000001</v>
      </c>
      <c r="C156" s="118">
        <f>+E148*I156</f>
        <v>10546.019736842107</v>
      </c>
      <c r="D156" s="119"/>
      <c r="E156" s="117">
        <f t="shared" si="1"/>
        <v>1268890.8502631581</v>
      </c>
      <c r="F156" s="93">
        <f t="shared" si="2"/>
        <v>5</v>
      </c>
      <c r="H156" s="120"/>
      <c r="I156" s="101">
        <f t="shared" si="3"/>
        <v>0.13157894736842107</v>
      </c>
      <c r="J156" s="103" t="s">
        <v>202</v>
      </c>
      <c r="K156" s="98"/>
      <c r="L156" s="21"/>
      <c r="N156" s="3"/>
    </row>
    <row r="157" spans="1:14" ht="13" x14ac:dyDescent="0.3">
      <c r="A157" s="71" t="s">
        <v>184</v>
      </c>
      <c r="B157" s="72">
        <f>+B153</f>
        <v>1023549.4959999999</v>
      </c>
      <c r="C157" s="89">
        <f>+E148*I157</f>
        <v>8436.8157894736833</v>
      </c>
      <c r="D157" s="73"/>
      <c r="E157" s="72">
        <f>+B157-C157-D157</f>
        <v>1015112.6802105262</v>
      </c>
      <c r="F157" s="21">
        <f t="shared" si="2"/>
        <v>6</v>
      </c>
      <c r="H157" s="24"/>
      <c r="I157" s="101">
        <f t="shared" si="3"/>
        <v>0.10526315789473684</v>
      </c>
      <c r="J157" s="103" t="s">
        <v>199</v>
      </c>
      <c r="K157" s="47"/>
      <c r="L157" s="21"/>
      <c r="N157" s="3"/>
    </row>
    <row r="158" spans="1:14" ht="13" x14ac:dyDescent="0.3">
      <c r="A158" s="71" t="s">
        <v>188</v>
      </c>
      <c r="B158" s="72">
        <f>+C148*0.015</f>
        <v>767662.12199999997</v>
      </c>
      <c r="C158" s="89">
        <f>+E148*I158</f>
        <v>6327.6118421052624</v>
      </c>
      <c r="D158" s="73"/>
      <c r="E158" s="72">
        <f t="shared" si="1"/>
        <v>761334.51015789469</v>
      </c>
      <c r="F158" s="21">
        <f t="shared" si="2"/>
        <v>7</v>
      </c>
      <c r="H158" s="24"/>
      <c r="I158" s="101">
        <f t="shared" si="3"/>
        <v>7.8947368421052627E-2</v>
      </c>
      <c r="J158" s="103" t="s">
        <v>200</v>
      </c>
      <c r="K158" s="47"/>
      <c r="L158" s="21"/>
      <c r="N158" s="3"/>
    </row>
    <row r="159" spans="1:14" ht="13.5" thickBot="1" x14ac:dyDescent="0.35">
      <c r="A159" s="71" t="s">
        <v>189</v>
      </c>
      <c r="B159" s="75">
        <f>+C148*0.005</f>
        <v>255887.37399999998</v>
      </c>
      <c r="C159" s="90">
        <f>+E148*I159</f>
        <v>2109.2039473684208</v>
      </c>
      <c r="D159" s="76"/>
      <c r="E159" s="72">
        <f t="shared" si="1"/>
        <v>253778.17005263155</v>
      </c>
      <c r="F159" s="21">
        <f t="shared" si="2"/>
        <v>8</v>
      </c>
      <c r="H159" s="24"/>
      <c r="I159" s="101">
        <f t="shared" si="3"/>
        <v>2.6315789473684209E-2</v>
      </c>
      <c r="J159" s="103" t="s">
        <v>201</v>
      </c>
      <c r="L159" s="21"/>
      <c r="N159" s="3"/>
    </row>
    <row r="160" spans="1:14" ht="13.5" thickBot="1" x14ac:dyDescent="0.35">
      <c r="A160" s="69"/>
      <c r="B160" s="77">
        <f>SUM(B152:B159)</f>
        <v>9723720.2119999994</v>
      </c>
      <c r="C160" s="77">
        <f>SUM(C152:C159)</f>
        <v>80149.75</v>
      </c>
      <c r="D160" s="77">
        <f>SUM(D152:D159)</f>
        <v>0</v>
      </c>
      <c r="E160" s="77">
        <f>SUM(E152:E159)</f>
        <v>9643570.4619999994</v>
      </c>
      <c r="F160" s="21"/>
      <c r="G160" s="25"/>
      <c r="H160" s="24"/>
      <c r="I160" s="21"/>
      <c r="J160" s="47"/>
      <c r="K160" s="21"/>
      <c r="L160" s="21"/>
      <c r="N160" s="3"/>
    </row>
    <row r="161" spans="1:14" ht="12.5" x14ac:dyDescent="0.25">
      <c r="A161" s="21"/>
      <c r="B161" s="98">
        <f>B160-C160</f>
        <v>9643570.4619999994</v>
      </c>
      <c r="C161" s="47"/>
      <c r="D161" s="47"/>
      <c r="E161" s="21"/>
      <c r="F161" s="21"/>
      <c r="G161" s="21"/>
      <c r="H161" s="42"/>
      <c r="I161" s="21"/>
      <c r="J161" s="21"/>
      <c r="K161" s="21"/>
      <c r="L161" s="21"/>
      <c r="N161" s="3"/>
    </row>
    <row r="162" spans="1:14" ht="12.5" x14ac:dyDescent="0.25">
      <c r="A162" s="21"/>
      <c r="B162" s="21"/>
      <c r="C162" s="98"/>
      <c r="D162" s="93"/>
      <c r="E162" s="98"/>
      <c r="F162" s="14"/>
      <c r="G162" s="21"/>
      <c r="H162" s="47"/>
      <c r="I162" s="3"/>
    </row>
    <row r="163" spans="1:14" ht="12.5" x14ac:dyDescent="0.25">
      <c r="A163" s="21"/>
      <c r="B163" s="21" t="s">
        <v>161</v>
      </c>
      <c r="C163" s="21" t="s">
        <v>33</v>
      </c>
      <c r="D163" s="21" t="s">
        <v>30</v>
      </c>
      <c r="E163" s="47">
        <f>+E160-E152</f>
        <v>6598232.4213684201</v>
      </c>
      <c r="F163" s="47"/>
      <c r="G163" s="21"/>
      <c r="H163" s="47"/>
      <c r="I163" s="3"/>
    </row>
    <row r="164" spans="1:14" ht="13" x14ac:dyDescent="0.3">
      <c r="A164" s="122" t="s">
        <v>485</v>
      </c>
      <c r="B164" s="27">
        <v>54140</v>
      </c>
      <c r="C164" s="27"/>
      <c r="D164" s="123">
        <f t="shared" ref="D164:D172" si="4">+B164-C164</f>
        <v>54140</v>
      </c>
      <c r="E164" s="98"/>
      <c r="F164" s="99"/>
      <c r="G164" s="93"/>
      <c r="H164" s="21"/>
      <c r="I164" s="3"/>
    </row>
    <row r="165" spans="1:14" ht="13" x14ac:dyDescent="0.3">
      <c r="A165" s="122" t="s">
        <v>159</v>
      </c>
      <c r="B165" s="118">
        <v>310486</v>
      </c>
      <c r="C165" s="27"/>
      <c r="D165" s="123">
        <f t="shared" si="4"/>
        <v>310486</v>
      </c>
      <c r="E165" s="93"/>
      <c r="F165" s="99"/>
      <c r="G165" s="21"/>
      <c r="H165" s="21" t="s">
        <v>172</v>
      </c>
      <c r="I165" s="24"/>
      <c r="J165" s="21"/>
      <c r="K165" s="21"/>
      <c r="L165" s="21"/>
      <c r="M165" s="14"/>
      <c r="N165" s="106"/>
    </row>
    <row r="166" spans="1:14" ht="13" x14ac:dyDescent="0.3">
      <c r="A166" s="122" t="s">
        <v>160</v>
      </c>
      <c r="B166" s="118">
        <f>+B165</f>
        <v>310486</v>
      </c>
      <c r="C166" s="27"/>
      <c r="D166" s="123">
        <f>+B166-C166</f>
        <v>310486</v>
      </c>
      <c r="E166" s="93"/>
      <c r="F166" s="192"/>
      <c r="G166" s="47"/>
      <c r="H166" s="47">
        <f>+B160+B164+B165+B166-C160</f>
        <v>10318682.461999999</v>
      </c>
      <c r="I166" s="24"/>
      <c r="J166" s="21"/>
      <c r="K166" s="21"/>
      <c r="L166" s="21"/>
      <c r="N166" s="106"/>
    </row>
    <row r="167" spans="1:14" ht="13" x14ac:dyDescent="0.3">
      <c r="A167" s="78" t="s">
        <v>159</v>
      </c>
      <c r="B167" s="28">
        <v>246959</v>
      </c>
      <c r="C167" s="28">
        <v>200000</v>
      </c>
      <c r="D167" s="26">
        <f t="shared" si="4"/>
        <v>46959</v>
      </c>
      <c r="E167" s="21"/>
      <c r="F167" s="47"/>
      <c r="G167" s="47"/>
      <c r="H167" s="47"/>
    </row>
    <row r="168" spans="1:14" ht="13" x14ac:dyDescent="0.3">
      <c r="A168" s="78" t="s">
        <v>190</v>
      </c>
      <c r="B168" s="28">
        <v>0</v>
      </c>
      <c r="C168" s="28"/>
      <c r="D168" s="26">
        <f t="shared" si="4"/>
        <v>0</v>
      </c>
      <c r="E168" s="21"/>
      <c r="F168" s="47"/>
      <c r="G168" s="47"/>
      <c r="H168" s="21" t="s">
        <v>65</v>
      </c>
      <c r="I168" s="24"/>
      <c r="J168" s="21"/>
      <c r="K168" s="21"/>
      <c r="L168" s="21"/>
      <c r="N168" s="106"/>
    </row>
    <row r="169" spans="1:14" ht="13" x14ac:dyDescent="0.3">
      <c r="A169" s="78" t="s">
        <v>191</v>
      </c>
      <c r="B169" s="28">
        <f>+B167</f>
        <v>246959</v>
      </c>
      <c r="C169" s="28">
        <v>200000</v>
      </c>
      <c r="D169" s="26">
        <f t="shared" si="4"/>
        <v>46959</v>
      </c>
      <c r="E169" s="21"/>
      <c r="F169" s="47"/>
      <c r="G169" s="47"/>
      <c r="H169" s="47">
        <f>+D160+C164+C165+C166</f>
        <v>0</v>
      </c>
      <c r="I169" s="24"/>
      <c r="J169" s="21"/>
      <c r="K169" s="21"/>
      <c r="L169" s="21"/>
      <c r="N169" s="3"/>
    </row>
    <row r="170" spans="1:14" ht="13" x14ac:dyDescent="0.3">
      <c r="A170" s="78" t="s">
        <v>192</v>
      </c>
      <c r="B170" s="28">
        <f>+B167</f>
        <v>246959</v>
      </c>
      <c r="C170" s="28">
        <v>200000</v>
      </c>
      <c r="D170" s="26">
        <f t="shared" si="4"/>
        <v>46959</v>
      </c>
      <c r="E170" s="21"/>
      <c r="F170" s="47"/>
      <c r="G170" s="47"/>
      <c r="H170" s="47"/>
      <c r="I170" s="24"/>
      <c r="J170" s="21"/>
      <c r="K170" s="21"/>
      <c r="L170" s="21"/>
      <c r="N170" s="3"/>
    </row>
    <row r="171" spans="1:14" ht="13" x14ac:dyDescent="0.3">
      <c r="A171" s="287" t="s">
        <v>615</v>
      </c>
      <c r="B171" s="28">
        <v>123480</v>
      </c>
      <c r="C171" s="162">
        <v>100000</v>
      </c>
      <c r="D171" s="26">
        <f t="shared" si="4"/>
        <v>23480</v>
      </c>
      <c r="E171" s="21"/>
      <c r="F171" s="47"/>
      <c r="G171" s="47"/>
      <c r="H171" s="21" t="s">
        <v>30</v>
      </c>
      <c r="I171" s="24"/>
      <c r="J171" s="21"/>
      <c r="K171" s="21"/>
      <c r="L171" s="21"/>
      <c r="N171" s="3"/>
    </row>
    <row r="172" spans="1:14" ht="13" x14ac:dyDescent="0.3">
      <c r="A172" s="287" t="s">
        <v>616</v>
      </c>
      <c r="B172" s="28">
        <f>+B171</f>
        <v>123480</v>
      </c>
      <c r="C172" s="162">
        <v>100000</v>
      </c>
      <c r="D172" s="26">
        <f t="shared" si="4"/>
        <v>23480</v>
      </c>
      <c r="E172" s="47"/>
      <c r="F172" s="47"/>
      <c r="G172" s="21"/>
      <c r="H172" s="47">
        <f>+H166-H169</f>
        <v>10318682.461999999</v>
      </c>
      <c r="I172" s="24"/>
      <c r="J172" s="21"/>
      <c r="K172" s="21"/>
      <c r="L172" s="21"/>
      <c r="N172" s="3"/>
    </row>
    <row r="173" spans="1:14" ht="13.5" thickBot="1" x14ac:dyDescent="0.35">
      <c r="B173" s="95">
        <f>SUM(B164:B172)</f>
        <v>1662949</v>
      </c>
      <c r="C173" s="96">
        <f>SUM(C164:C172)</f>
        <v>800000</v>
      </c>
      <c r="D173" s="97">
        <f ca="1">SUM(D164:D173)</f>
        <v>1631787</v>
      </c>
      <c r="E173" s="93"/>
      <c r="F173" s="21"/>
      <c r="G173" s="21"/>
      <c r="H173" s="14"/>
      <c r="I173" s="21"/>
      <c r="J173" s="21"/>
      <c r="K173" s="21"/>
      <c r="L173" s="21"/>
    </row>
    <row r="174" spans="1:14" ht="12.5" x14ac:dyDescent="0.25">
      <c r="A174" s="21"/>
      <c r="E174" s="15"/>
      <c r="F174" s="21"/>
      <c r="G174" s="21"/>
      <c r="H174" s="14"/>
      <c r="I174" s="21"/>
      <c r="J174" s="21"/>
      <c r="K174" s="21"/>
      <c r="L174" s="21"/>
    </row>
    <row r="175" spans="1:14" ht="12.5" x14ac:dyDescent="0.25">
      <c r="A175" s="21"/>
      <c r="B175" s="98">
        <f>+B167*3+123480*2</f>
        <v>987837</v>
      </c>
      <c r="C175" s="98">
        <f>+C167+C168+C169+C170</f>
        <v>600000</v>
      </c>
      <c r="D175" s="98">
        <f>+B175-C175</f>
        <v>387837</v>
      </c>
      <c r="E175" s="1"/>
    </row>
    <row r="176" spans="1:14" x14ac:dyDescent="0.2">
      <c r="B176" s="236"/>
      <c r="C176" s="3"/>
      <c r="D176" s="19"/>
      <c r="E176" s="224"/>
      <c r="F176" s="224"/>
    </row>
    <row r="177" spans="2:6" x14ac:dyDescent="0.2">
      <c r="B177" s="237"/>
      <c r="C177" s="219"/>
      <c r="D177" s="214"/>
      <c r="E177" s="224"/>
      <c r="F177" s="224"/>
    </row>
    <row r="178" spans="2:6" x14ac:dyDescent="0.2">
      <c r="B178" s="214"/>
      <c r="C178" s="3"/>
      <c r="E178" s="224"/>
      <c r="F178" s="224"/>
    </row>
    <row r="179" spans="2:6" x14ac:dyDescent="0.2">
      <c r="B179" s="216"/>
      <c r="C179" s="219"/>
      <c r="D179" s="214"/>
      <c r="E179" s="224"/>
      <c r="F179" s="225"/>
    </row>
    <row r="180" spans="2:6" x14ac:dyDescent="0.2">
      <c r="B180" s="216"/>
      <c r="C180" s="219"/>
      <c r="D180" s="214"/>
      <c r="E180" s="224"/>
      <c r="F180" s="226"/>
    </row>
    <row r="181" spans="2:6" x14ac:dyDescent="0.2">
      <c r="B181" s="216"/>
      <c r="C181" s="219"/>
      <c r="D181" s="214"/>
      <c r="E181" s="3"/>
      <c r="F181" s="223"/>
    </row>
    <row r="182" spans="2:6" x14ac:dyDescent="0.2">
      <c r="B182" s="216"/>
      <c r="C182" s="219"/>
      <c r="D182" s="214"/>
    </row>
    <row r="183" spans="2:6" x14ac:dyDescent="0.2">
      <c r="B183" s="216"/>
      <c r="C183" s="219"/>
      <c r="D183" s="214"/>
    </row>
    <row r="184" spans="2:6" x14ac:dyDescent="0.2">
      <c r="B184" s="216"/>
      <c r="C184" s="215"/>
      <c r="D184" s="214"/>
    </row>
    <row r="185" spans="2:6" x14ac:dyDescent="0.2">
      <c r="B185" s="216"/>
      <c r="C185" s="215"/>
      <c r="D185" s="214"/>
    </row>
    <row r="186" spans="2:6" x14ac:dyDescent="0.2">
      <c r="B186" s="216"/>
      <c r="C186" s="215"/>
      <c r="D186" s="214"/>
    </row>
    <row r="187" spans="2:6" x14ac:dyDescent="0.2">
      <c r="B187" s="214"/>
      <c r="C187" s="215"/>
      <c r="D187" s="214"/>
    </row>
    <row r="188" spans="2:6" x14ac:dyDescent="0.2">
      <c r="B188" s="214"/>
      <c r="C188" s="215"/>
      <c r="D188" s="214"/>
    </row>
    <row r="189" spans="2:6" x14ac:dyDescent="0.2">
      <c r="B189" s="214"/>
      <c r="C189" s="215"/>
      <c r="D189" s="214"/>
    </row>
    <row r="190" spans="2:6" x14ac:dyDescent="0.2">
      <c r="B190" s="214"/>
      <c r="C190" s="215"/>
      <c r="D190" s="214"/>
    </row>
    <row r="191" spans="2:6" x14ac:dyDescent="0.2">
      <c r="B191" s="216"/>
      <c r="C191" s="215"/>
      <c r="D191" s="214"/>
    </row>
    <row r="192" spans="2:6" x14ac:dyDescent="0.2">
      <c r="B192" s="214"/>
      <c r="C192" s="215"/>
      <c r="D192" s="214"/>
    </row>
    <row r="193" spans="2:5" x14ac:dyDescent="0.2">
      <c r="B193" s="214"/>
      <c r="C193" s="215"/>
      <c r="D193" s="214"/>
    </row>
    <row r="194" spans="2:5" x14ac:dyDescent="0.2">
      <c r="B194" s="216"/>
      <c r="C194" s="3"/>
      <c r="D194" s="214"/>
      <c r="E194" s="14"/>
    </row>
    <row r="195" spans="2:5" x14ac:dyDescent="0.2">
      <c r="B195" s="214"/>
      <c r="C195" s="3"/>
      <c r="D195" s="214"/>
    </row>
    <row r="196" spans="2:5" x14ac:dyDescent="0.2">
      <c r="B196" s="214"/>
      <c r="C196" s="273"/>
      <c r="D196" s="214"/>
    </row>
    <row r="197" spans="2:5" x14ac:dyDescent="0.2">
      <c r="B197" s="214"/>
      <c r="C197" s="3"/>
      <c r="D197" s="214"/>
    </row>
    <row r="198" spans="2:5" x14ac:dyDescent="0.2">
      <c r="B198" s="214"/>
      <c r="C198" s="3"/>
      <c r="D198" s="214"/>
    </row>
    <row r="199" spans="2:5" x14ac:dyDescent="0.2">
      <c r="B199" s="214"/>
      <c r="C199" s="3"/>
      <c r="D199" s="214"/>
    </row>
    <row r="200" spans="2:5" x14ac:dyDescent="0.2">
      <c r="B200" s="214"/>
      <c r="C200" s="3"/>
      <c r="D200" s="214"/>
    </row>
    <row r="201" spans="2:5" x14ac:dyDescent="0.2">
      <c r="B201" s="216"/>
      <c r="C201" s="3"/>
      <c r="D201" s="214"/>
    </row>
    <row r="202" spans="2:5" x14ac:dyDescent="0.2">
      <c r="B202" s="216"/>
      <c r="C202" s="219"/>
      <c r="D202" s="214"/>
    </row>
    <row r="203" spans="2:5" x14ac:dyDescent="0.2">
      <c r="B203" s="214"/>
      <c r="C203" s="161"/>
      <c r="D203" s="214"/>
    </row>
    <row r="204" spans="2:5" x14ac:dyDescent="0.2">
      <c r="B204" s="216"/>
      <c r="C204" s="161"/>
      <c r="D204" s="214"/>
    </row>
    <row r="205" spans="2:5" x14ac:dyDescent="0.2">
      <c r="B205" s="214"/>
      <c r="C205" s="219"/>
      <c r="D205" s="214"/>
    </row>
    <row r="206" spans="2:5" x14ac:dyDescent="0.2">
      <c r="B206" s="214"/>
      <c r="C206" s="219"/>
      <c r="D206" s="214"/>
    </row>
    <row r="207" spans="2:5" x14ac:dyDescent="0.2">
      <c r="B207" s="216"/>
      <c r="C207" s="219"/>
      <c r="D207" s="214"/>
    </row>
    <row r="208" spans="2:5" x14ac:dyDescent="0.2">
      <c r="B208" s="214"/>
      <c r="C208" s="219"/>
      <c r="D208" s="214"/>
    </row>
    <row r="209" spans="2:6" x14ac:dyDescent="0.2">
      <c r="B209" s="214"/>
      <c r="C209" s="219"/>
      <c r="D209" s="214"/>
    </row>
    <row r="210" spans="2:6" x14ac:dyDescent="0.2">
      <c r="B210" s="214"/>
      <c r="C210" s="219"/>
      <c r="D210" s="214"/>
    </row>
    <row r="211" spans="2:6" x14ac:dyDescent="0.2">
      <c r="B211" s="214"/>
      <c r="C211" s="219"/>
      <c r="D211" s="214"/>
    </row>
    <row r="212" spans="2:6" x14ac:dyDescent="0.2">
      <c r="B212" s="214"/>
      <c r="C212" s="219"/>
      <c r="D212" s="214"/>
    </row>
    <row r="213" spans="2:6" x14ac:dyDescent="0.2">
      <c r="B213" s="214"/>
      <c r="C213" s="219"/>
      <c r="D213" s="214"/>
    </row>
    <row r="214" spans="2:6" x14ac:dyDescent="0.2">
      <c r="B214" s="216"/>
      <c r="C214" s="219"/>
      <c r="D214" s="214"/>
    </row>
    <row r="215" spans="2:6" x14ac:dyDescent="0.2">
      <c r="B215" s="214"/>
      <c r="C215" s="219"/>
      <c r="D215" s="214"/>
    </row>
    <row r="216" spans="2:6" x14ac:dyDescent="0.2">
      <c r="B216" s="214"/>
      <c r="C216" s="219"/>
      <c r="D216" s="214"/>
    </row>
    <row r="217" spans="2:6" x14ac:dyDescent="0.2">
      <c r="B217" s="218"/>
      <c r="C217" s="219"/>
      <c r="D217" s="218"/>
    </row>
    <row r="218" spans="2:6" x14ac:dyDescent="0.2">
      <c r="B218" s="217"/>
      <c r="C218" s="219"/>
      <c r="D218" s="218"/>
    </row>
    <row r="219" spans="2:6" x14ac:dyDescent="0.2">
      <c r="B219" s="214"/>
      <c r="C219" s="219"/>
      <c r="D219" s="214"/>
    </row>
    <row r="220" spans="2:6" x14ac:dyDescent="0.2">
      <c r="B220" s="216"/>
      <c r="C220" s="219"/>
      <c r="D220" s="214"/>
    </row>
    <row r="221" spans="2:6" x14ac:dyDescent="0.2">
      <c r="B221" s="214"/>
      <c r="C221" s="219"/>
      <c r="D221" s="214"/>
    </row>
    <row r="222" spans="2:6" x14ac:dyDescent="0.2">
      <c r="B222" s="214"/>
      <c r="C222" s="219"/>
      <c r="D222" s="214"/>
      <c r="E222" s="3">
        <f>SUM(C176:C261)</f>
        <v>0</v>
      </c>
      <c r="F222" s="14">
        <f>+E222-H169</f>
        <v>0</v>
      </c>
    </row>
    <row r="223" spans="2:6" x14ac:dyDescent="0.2">
      <c r="B223" s="214"/>
      <c r="C223" s="219"/>
      <c r="D223" s="214"/>
    </row>
    <row r="224" spans="2:6" x14ac:dyDescent="0.2">
      <c r="B224" s="214"/>
      <c r="C224" s="219"/>
      <c r="D224" s="214"/>
    </row>
    <row r="225" spans="2:5" x14ac:dyDescent="0.2">
      <c r="B225" s="214"/>
      <c r="C225" s="219"/>
      <c r="D225" s="214"/>
    </row>
    <row r="226" spans="2:5" x14ac:dyDescent="0.2">
      <c r="B226" s="214"/>
      <c r="C226" s="219"/>
      <c r="D226" s="214"/>
    </row>
    <row r="227" spans="2:5" x14ac:dyDescent="0.2">
      <c r="B227" s="214"/>
      <c r="C227" s="219"/>
      <c r="D227" s="214"/>
    </row>
    <row r="228" spans="2:5" x14ac:dyDescent="0.2">
      <c r="B228" s="214"/>
      <c r="C228" s="219"/>
      <c r="D228" s="214"/>
    </row>
    <row r="229" spans="2:5" x14ac:dyDescent="0.2">
      <c r="B229" s="216"/>
      <c r="C229" s="219"/>
      <c r="D229" s="214"/>
    </row>
    <row r="230" spans="2:5" x14ac:dyDescent="0.2">
      <c r="B230" s="214"/>
      <c r="C230" s="219"/>
      <c r="D230" s="214"/>
    </row>
    <row r="231" spans="2:5" x14ac:dyDescent="0.2">
      <c r="B231" s="216"/>
      <c r="C231" s="219"/>
      <c r="D231" s="214"/>
    </row>
    <row r="232" spans="2:5" x14ac:dyDescent="0.2">
      <c r="B232" s="217"/>
      <c r="C232" s="219"/>
      <c r="D232" s="218"/>
    </row>
    <row r="233" spans="2:5" x14ac:dyDescent="0.2">
      <c r="B233" s="218"/>
      <c r="C233" s="219"/>
      <c r="D233" s="218"/>
    </row>
    <row r="234" spans="2:5" x14ac:dyDescent="0.2">
      <c r="B234" s="218"/>
      <c r="C234" s="219"/>
      <c r="D234" s="218"/>
      <c r="E234" s="3"/>
    </row>
    <row r="235" spans="2:5" x14ac:dyDescent="0.2">
      <c r="B235" s="218"/>
      <c r="C235" s="219"/>
      <c r="D235" s="218"/>
      <c r="E235" s="14"/>
    </row>
    <row r="236" spans="2:5" x14ac:dyDescent="0.2">
      <c r="B236" s="218"/>
      <c r="C236" s="219"/>
      <c r="D236" s="218"/>
    </row>
    <row r="237" spans="2:5" x14ac:dyDescent="0.2">
      <c r="B237" s="218"/>
      <c r="C237" s="219"/>
      <c r="D237" s="218"/>
    </row>
    <row r="238" spans="2:5" x14ac:dyDescent="0.2">
      <c r="B238" s="218"/>
      <c r="C238" s="219"/>
      <c r="D238" s="218"/>
    </row>
    <row r="239" spans="2:5" x14ac:dyDescent="0.2">
      <c r="B239" s="218"/>
      <c r="C239" s="3"/>
      <c r="D239" s="218"/>
    </row>
    <row r="240" spans="2:5" x14ac:dyDescent="0.2">
      <c r="B240" s="218"/>
      <c r="C240" s="3"/>
      <c r="D240" s="218"/>
    </row>
    <row r="241" spans="2:4" x14ac:dyDescent="0.2">
      <c r="B241" s="218"/>
      <c r="C241" s="3"/>
      <c r="D241" s="218"/>
    </row>
    <row r="242" spans="2:4" x14ac:dyDescent="0.2">
      <c r="B242" s="218"/>
      <c r="C242" s="3"/>
      <c r="D242" s="218"/>
    </row>
    <row r="243" spans="2:4" x14ac:dyDescent="0.2">
      <c r="B243" s="285"/>
      <c r="C243" s="3"/>
      <c r="D243" s="285"/>
    </row>
    <row r="244" spans="2:4" x14ac:dyDescent="0.2">
      <c r="B244" s="285"/>
      <c r="C244" s="3"/>
      <c r="D244" s="285"/>
    </row>
    <row r="245" spans="2:4" x14ac:dyDescent="0.2">
      <c r="B245" s="285"/>
      <c r="C245" s="3"/>
      <c r="D245" s="214"/>
    </row>
    <row r="246" spans="2:4" x14ac:dyDescent="0.2">
      <c r="B246" s="285"/>
      <c r="C246" s="3"/>
      <c r="D246" s="285"/>
    </row>
    <row r="247" spans="2:4" x14ac:dyDescent="0.2">
      <c r="B247" s="285"/>
      <c r="C247" s="3"/>
      <c r="D247" s="285"/>
    </row>
    <row r="248" spans="2:4" x14ac:dyDescent="0.2">
      <c r="B248" s="285"/>
      <c r="C248" s="3"/>
      <c r="D248" s="285"/>
    </row>
    <row r="249" spans="2:4" x14ac:dyDescent="0.2">
      <c r="B249" s="285"/>
      <c r="C249" s="3"/>
      <c r="D249" s="285"/>
    </row>
  </sheetData>
  <phoneticPr fontId="71" type="noConversion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07"/>
  <sheetViews>
    <sheetView topLeftCell="B73" workbookViewId="0">
      <selection activeCell="I104" sqref="I104"/>
    </sheetView>
  </sheetViews>
  <sheetFormatPr baseColWidth="10" defaultColWidth="10" defaultRowHeight="10" x14ac:dyDescent="0.2"/>
  <cols>
    <col min="1" max="1" width="67.6640625" style="17" customWidth="1"/>
    <col min="2" max="2" width="35.6640625" style="17" customWidth="1"/>
    <col min="3" max="3" width="11" style="17" customWidth="1"/>
    <col min="4" max="4" width="13.33203125" style="17" customWidth="1"/>
    <col min="5" max="5" width="18" style="17" customWidth="1"/>
    <col min="6" max="6" width="19.6640625" style="17" bestFit="1" customWidth="1"/>
    <col min="7" max="7" width="13.6640625" style="115" customWidth="1"/>
    <col min="8" max="8" width="16.77734375" style="17" bestFit="1" customWidth="1"/>
    <col min="9" max="9" width="17.33203125" style="17" bestFit="1" customWidth="1"/>
    <col min="10" max="10" width="29" style="17" customWidth="1"/>
    <col min="11" max="11" width="12.33203125" style="17" bestFit="1" customWidth="1"/>
    <col min="12" max="12" width="10" style="17"/>
    <col min="13" max="13" width="15.33203125" style="17" bestFit="1" customWidth="1"/>
    <col min="14" max="16384" width="10" style="17"/>
  </cols>
  <sheetData>
    <row r="1" spans="1:10" ht="13" x14ac:dyDescent="0.3">
      <c r="A1" s="135" t="s">
        <v>23</v>
      </c>
      <c r="B1" s="159" t="s">
        <v>276</v>
      </c>
      <c r="C1" s="135" t="s">
        <v>0</v>
      </c>
      <c r="D1" s="135" t="s">
        <v>1</v>
      </c>
      <c r="E1" s="135" t="s">
        <v>2</v>
      </c>
      <c r="F1" s="135" t="s">
        <v>3</v>
      </c>
      <c r="G1" s="135" t="s">
        <v>4</v>
      </c>
      <c r="H1" s="135" t="s">
        <v>24</v>
      </c>
      <c r="I1" s="135" t="s">
        <v>5</v>
      </c>
    </row>
    <row r="2" spans="1:10" x14ac:dyDescent="0.2">
      <c r="A2" s="246" t="s">
        <v>505</v>
      </c>
      <c r="B2" s="246" t="s">
        <v>506</v>
      </c>
      <c r="C2" s="246" t="s">
        <v>59</v>
      </c>
      <c r="D2" s="247">
        <v>45870</v>
      </c>
      <c r="E2" s="246" t="s">
        <v>507</v>
      </c>
      <c r="F2" s="247">
        <v>45877</v>
      </c>
      <c r="G2" s="248">
        <v>410113.55</v>
      </c>
      <c r="H2" s="248">
        <f>+G2</f>
        <v>410113.55</v>
      </c>
      <c r="I2" s="248">
        <f>+G2-H2</f>
        <v>0</v>
      </c>
    </row>
    <row r="3" spans="1:10" x14ac:dyDescent="0.2">
      <c r="A3" s="246" t="s">
        <v>619</v>
      </c>
      <c r="B3" s="246" t="s">
        <v>619</v>
      </c>
      <c r="C3" s="246" t="s">
        <v>59</v>
      </c>
      <c r="D3" s="247">
        <v>45871</v>
      </c>
      <c r="E3" s="246" t="s">
        <v>620</v>
      </c>
      <c r="F3" s="247">
        <v>45877</v>
      </c>
      <c r="G3" s="248">
        <v>81629.7</v>
      </c>
      <c r="H3" s="248">
        <f>+G3</f>
        <v>81629.7</v>
      </c>
      <c r="I3" s="248">
        <f>+G3-H3</f>
        <v>0</v>
      </c>
    </row>
    <row r="4" spans="1:10" x14ac:dyDescent="0.2">
      <c r="A4" s="246" t="s">
        <v>26</v>
      </c>
      <c r="B4" s="246" t="s">
        <v>26</v>
      </c>
      <c r="C4" s="246" t="s">
        <v>25</v>
      </c>
      <c r="D4" s="247">
        <v>45870</v>
      </c>
      <c r="E4" s="246" t="s">
        <v>508</v>
      </c>
      <c r="F4" s="247">
        <v>45891</v>
      </c>
      <c r="G4" s="248">
        <v>20366.12</v>
      </c>
      <c r="H4" s="248">
        <v>0</v>
      </c>
      <c r="I4" s="248">
        <f t="shared" ref="I4:I67" si="0">+G4-H4</f>
        <v>20366.12</v>
      </c>
    </row>
    <row r="5" spans="1:10" x14ac:dyDescent="0.2">
      <c r="A5" s="246" t="s">
        <v>174</v>
      </c>
      <c r="B5" s="246" t="s">
        <v>174</v>
      </c>
      <c r="C5" s="246" t="s">
        <v>59</v>
      </c>
      <c r="D5" s="247">
        <v>45870</v>
      </c>
      <c r="E5" s="246" t="s">
        <v>509</v>
      </c>
      <c r="F5" s="247">
        <v>45877</v>
      </c>
      <c r="G5" s="248">
        <v>200000</v>
      </c>
      <c r="H5" s="248">
        <f>+G5</f>
        <v>200000</v>
      </c>
      <c r="I5" s="248">
        <f t="shared" si="0"/>
        <v>0</v>
      </c>
    </row>
    <row r="6" spans="1:10" x14ac:dyDescent="0.2">
      <c r="A6" s="246" t="s">
        <v>174</v>
      </c>
      <c r="B6" s="246" t="s">
        <v>174</v>
      </c>
      <c r="C6" s="246" t="s">
        <v>59</v>
      </c>
      <c r="D6" s="247">
        <v>45870</v>
      </c>
      <c r="E6" s="246" t="s">
        <v>510</v>
      </c>
      <c r="F6" s="247">
        <v>45877</v>
      </c>
      <c r="G6" s="248">
        <v>138687.79999999999</v>
      </c>
      <c r="H6" s="248">
        <v>142769.65</v>
      </c>
      <c r="I6" s="248">
        <v>0</v>
      </c>
    </row>
    <row r="7" spans="1:10" x14ac:dyDescent="0.2">
      <c r="A7" s="246" t="s">
        <v>69</v>
      </c>
      <c r="B7" s="246" t="s">
        <v>69</v>
      </c>
      <c r="C7" s="246" t="s">
        <v>25</v>
      </c>
      <c r="D7" s="247">
        <v>45870</v>
      </c>
      <c r="E7" s="246" t="s">
        <v>511</v>
      </c>
      <c r="F7" s="247">
        <v>45898</v>
      </c>
      <c r="G7" s="248">
        <v>29011.02</v>
      </c>
      <c r="H7" s="248">
        <v>0</v>
      </c>
      <c r="I7" s="248">
        <f t="shared" si="0"/>
        <v>29011.02</v>
      </c>
      <c r="J7" s="12"/>
    </row>
    <row r="8" spans="1:10" x14ac:dyDescent="0.2">
      <c r="A8" s="246" t="s">
        <v>70</v>
      </c>
      <c r="B8" s="246" t="s">
        <v>304</v>
      </c>
      <c r="C8" s="246" t="s">
        <v>27</v>
      </c>
      <c r="D8" s="247">
        <v>45870</v>
      </c>
      <c r="E8" s="246" t="s">
        <v>512</v>
      </c>
      <c r="F8" s="247">
        <v>45877</v>
      </c>
      <c r="G8" s="248">
        <v>4623.82</v>
      </c>
      <c r="H8" s="248">
        <v>54645.599999999999</v>
      </c>
      <c r="I8" s="248">
        <v>0</v>
      </c>
    </row>
    <row r="9" spans="1:10" x14ac:dyDescent="0.2">
      <c r="A9" s="246" t="s">
        <v>270</v>
      </c>
      <c r="B9" s="246" t="s">
        <v>305</v>
      </c>
      <c r="C9" s="246" t="s">
        <v>27</v>
      </c>
      <c r="D9" s="247">
        <v>45870</v>
      </c>
      <c r="E9" s="246" t="s">
        <v>513</v>
      </c>
      <c r="F9" s="247">
        <v>45877</v>
      </c>
      <c r="G9" s="248">
        <v>509289</v>
      </c>
      <c r="H9" s="248">
        <f>+G9</f>
        <v>509289</v>
      </c>
      <c r="I9" s="248">
        <f t="shared" si="0"/>
        <v>0</v>
      </c>
    </row>
    <row r="10" spans="1:10" x14ac:dyDescent="0.2">
      <c r="A10" s="246" t="s">
        <v>357</v>
      </c>
      <c r="B10" s="246" t="s">
        <v>357</v>
      </c>
      <c r="C10" s="246" t="s">
        <v>59</v>
      </c>
      <c r="D10" s="247">
        <v>45877</v>
      </c>
      <c r="E10" s="246" t="s">
        <v>514</v>
      </c>
      <c r="F10" s="247">
        <v>45877</v>
      </c>
      <c r="G10" s="248">
        <v>20000</v>
      </c>
      <c r="H10" s="248">
        <f>+G10</f>
        <v>20000</v>
      </c>
      <c r="I10" s="248">
        <f t="shared" si="0"/>
        <v>0</v>
      </c>
      <c r="J10" s="12"/>
    </row>
    <row r="11" spans="1:10" x14ac:dyDescent="0.2">
      <c r="A11" s="246" t="s">
        <v>357</v>
      </c>
      <c r="B11" s="246" t="s">
        <v>357</v>
      </c>
      <c r="C11" s="246" t="s">
        <v>59</v>
      </c>
      <c r="D11" s="247">
        <v>45884</v>
      </c>
      <c r="E11" s="246" t="s">
        <v>515</v>
      </c>
      <c r="F11" s="247">
        <v>45884</v>
      </c>
      <c r="G11" s="248">
        <v>20000</v>
      </c>
      <c r="H11" s="248">
        <v>0</v>
      </c>
      <c r="I11" s="248">
        <f t="shared" si="0"/>
        <v>20000</v>
      </c>
      <c r="J11" s="12"/>
    </row>
    <row r="12" spans="1:10" x14ac:dyDescent="0.2">
      <c r="A12" s="246" t="s">
        <v>357</v>
      </c>
      <c r="B12" s="246" t="s">
        <v>357</v>
      </c>
      <c r="C12" s="246" t="s">
        <v>59</v>
      </c>
      <c r="D12" s="247">
        <v>45891</v>
      </c>
      <c r="E12" s="246" t="s">
        <v>516</v>
      </c>
      <c r="F12" s="247">
        <v>45891</v>
      </c>
      <c r="G12" s="248">
        <v>20000</v>
      </c>
      <c r="H12" s="248">
        <v>0</v>
      </c>
      <c r="I12" s="248">
        <f t="shared" si="0"/>
        <v>20000</v>
      </c>
    </row>
    <row r="13" spans="1:10" x14ac:dyDescent="0.2">
      <c r="A13" s="246" t="s">
        <v>357</v>
      </c>
      <c r="B13" s="246" t="s">
        <v>357</v>
      </c>
      <c r="C13" s="246" t="s">
        <v>59</v>
      </c>
      <c r="D13" s="247">
        <v>45898</v>
      </c>
      <c r="E13" s="246" t="s">
        <v>517</v>
      </c>
      <c r="F13" s="247">
        <v>45898</v>
      </c>
      <c r="G13" s="248">
        <v>20000</v>
      </c>
      <c r="H13" s="248">
        <v>0</v>
      </c>
      <c r="I13" s="248">
        <f t="shared" si="0"/>
        <v>20000</v>
      </c>
    </row>
    <row r="14" spans="1:10" x14ac:dyDescent="0.2">
      <c r="A14" s="246" t="s">
        <v>71</v>
      </c>
      <c r="B14" s="246" t="s">
        <v>71</v>
      </c>
      <c r="C14" s="246" t="s">
        <v>25</v>
      </c>
      <c r="D14" s="247">
        <v>45870</v>
      </c>
      <c r="E14" s="246" t="s">
        <v>518</v>
      </c>
      <c r="F14" s="247">
        <v>45898</v>
      </c>
      <c r="G14" s="248">
        <v>123886.81</v>
      </c>
      <c r="H14" s="248">
        <v>0</v>
      </c>
      <c r="I14" s="248">
        <f t="shared" si="0"/>
        <v>123886.81</v>
      </c>
    </row>
    <row r="15" spans="1:10" x14ac:dyDescent="0.2">
      <c r="A15" s="246" t="s">
        <v>499</v>
      </c>
      <c r="B15" s="246" t="s">
        <v>499</v>
      </c>
      <c r="C15" s="246" t="s">
        <v>59</v>
      </c>
      <c r="D15" s="247">
        <v>45898</v>
      </c>
      <c r="E15" s="246" t="s">
        <v>519</v>
      </c>
      <c r="F15" s="247">
        <v>45898</v>
      </c>
      <c r="G15" s="248">
        <f>264004.58*2</f>
        <v>528009.16</v>
      </c>
      <c r="H15" s="248">
        <v>200000</v>
      </c>
      <c r="I15" s="248">
        <f t="shared" si="0"/>
        <v>328009.16000000003</v>
      </c>
    </row>
    <row r="16" spans="1:10" x14ac:dyDescent="0.2">
      <c r="A16" s="246" t="s">
        <v>164</v>
      </c>
      <c r="B16" s="246" t="s">
        <v>164</v>
      </c>
      <c r="C16" s="246" t="s">
        <v>27</v>
      </c>
      <c r="D16" s="247">
        <v>45870</v>
      </c>
      <c r="E16" s="246" t="s">
        <v>520</v>
      </c>
      <c r="F16" s="247">
        <v>45877</v>
      </c>
      <c r="G16" s="248">
        <v>635904.27</v>
      </c>
      <c r="H16" s="248">
        <v>672947.76</v>
      </c>
      <c r="I16" s="248">
        <v>0</v>
      </c>
    </row>
    <row r="17" spans="1:10" x14ac:dyDescent="0.2">
      <c r="A17" s="246" t="s">
        <v>164</v>
      </c>
      <c r="B17" s="246" t="s">
        <v>164</v>
      </c>
      <c r="C17" s="246" t="s">
        <v>25</v>
      </c>
      <c r="D17" s="247">
        <v>45870</v>
      </c>
      <c r="E17" s="246" t="s">
        <v>521</v>
      </c>
      <c r="F17" s="247">
        <v>45898</v>
      </c>
      <c r="G17" s="248">
        <v>182292.2</v>
      </c>
      <c r="H17" s="248">
        <v>0</v>
      </c>
      <c r="I17" s="248">
        <f t="shared" si="0"/>
        <v>182292.2</v>
      </c>
      <c r="J17" s="18"/>
    </row>
    <row r="18" spans="1:10" x14ac:dyDescent="0.2">
      <c r="A18" s="246" t="s">
        <v>271</v>
      </c>
      <c r="B18" s="246" t="s">
        <v>271</v>
      </c>
      <c r="C18" s="246" t="s">
        <v>25</v>
      </c>
      <c r="D18" s="247">
        <v>45870</v>
      </c>
      <c r="E18" s="246" t="s">
        <v>498</v>
      </c>
      <c r="F18" s="247">
        <v>45877</v>
      </c>
      <c r="G18" s="248">
        <v>450000</v>
      </c>
      <c r="H18" s="248">
        <f>54600+395400</f>
        <v>450000</v>
      </c>
      <c r="I18" s="248">
        <f t="shared" si="0"/>
        <v>0</v>
      </c>
      <c r="J18" s="18"/>
    </row>
    <row r="19" spans="1:10" x14ac:dyDescent="0.2">
      <c r="A19" s="246" t="s">
        <v>28</v>
      </c>
      <c r="B19" s="246" t="s">
        <v>28</v>
      </c>
      <c r="C19" s="246" t="s">
        <v>59</v>
      </c>
      <c r="D19" s="247">
        <v>45870</v>
      </c>
      <c r="E19" s="246" t="s">
        <v>522</v>
      </c>
      <c r="F19" s="247">
        <v>45891</v>
      </c>
      <c r="G19" s="248">
        <v>1400000</v>
      </c>
      <c r="H19" s="248">
        <v>0</v>
      </c>
      <c r="I19" s="248">
        <f t="shared" si="0"/>
        <v>1400000</v>
      </c>
      <c r="J19" s="12"/>
    </row>
    <row r="20" spans="1:10" x14ac:dyDescent="0.2">
      <c r="A20" s="246" t="s">
        <v>272</v>
      </c>
      <c r="B20" s="246" t="s">
        <v>272</v>
      </c>
      <c r="C20" s="246" t="s">
        <v>59</v>
      </c>
      <c r="D20" s="247">
        <v>45870</v>
      </c>
      <c r="E20" s="246" t="s">
        <v>523</v>
      </c>
      <c r="F20" s="247">
        <v>45891</v>
      </c>
      <c r="G20" s="248">
        <v>192492</v>
      </c>
      <c r="H20" s="248">
        <v>0</v>
      </c>
      <c r="I20" s="248">
        <f t="shared" si="0"/>
        <v>192492</v>
      </c>
      <c r="J20" s="279"/>
    </row>
    <row r="21" spans="1:10" x14ac:dyDescent="0.2">
      <c r="A21" s="246" t="s">
        <v>72</v>
      </c>
      <c r="B21" s="246" t="s">
        <v>306</v>
      </c>
      <c r="C21" s="246" t="s">
        <v>25</v>
      </c>
      <c r="D21" s="247">
        <v>45870</v>
      </c>
      <c r="E21" s="246" t="s">
        <v>524</v>
      </c>
      <c r="F21" s="247">
        <v>45877</v>
      </c>
      <c r="G21" s="248">
        <v>532000</v>
      </c>
      <c r="H21" s="248">
        <f>+G21</f>
        <v>532000</v>
      </c>
      <c r="I21" s="248">
        <f t="shared" si="0"/>
        <v>0</v>
      </c>
    </row>
    <row r="22" spans="1:10" x14ac:dyDescent="0.2">
      <c r="A22" s="246" t="s">
        <v>307</v>
      </c>
      <c r="B22" s="246" t="s">
        <v>308</v>
      </c>
      <c r="C22" s="246" t="s">
        <v>25</v>
      </c>
      <c r="D22" s="247">
        <v>45870</v>
      </c>
      <c r="E22" s="246" t="s">
        <v>525</v>
      </c>
      <c r="F22" s="247">
        <v>45891</v>
      </c>
      <c r="G22" s="248">
        <v>774980</v>
      </c>
      <c r="H22" s="248">
        <v>0</v>
      </c>
      <c r="I22" s="248">
        <f t="shared" si="0"/>
        <v>774980</v>
      </c>
    </row>
    <row r="23" spans="1:10" x14ac:dyDescent="0.2">
      <c r="A23" s="246" t="s">
        <v>309</v>
      </c>
      <c r="B23" s="246" t="s">
        <v>310</v>
      </c>
      <c r="C23" s="246" t="s">
        <v>59</v>
      </c>
      <c r="D23" s="247">
        <v>45870</v>
      </c>
      <c r="E23" s="246" t="s">
        <v>526</v>
      </c>
      <c r="F23" s="247">
        <v>45898</v>
      </c>
      <c r="G23" s="248">
        <v>5700</v>
      </c>
      <c r="H23" s="248">
        <v>0</v>
      </c>
      <c r="I23" s="248">
        <f t="shared" si="0"/>
        <v>5700</v>
      </c>
    </row>
    <row r="24" spans="1:10" x14ac:dyDescent="0.2">
      <c r="A24" s="246" t="s">
        <v>165</v>
      </c>
      <c r="B24" s="246" t="s">
        <v>165</v>
      </c>
      <c r="C24" s="246" t="s">
        <v>59</v>
      </c>
      <c r="D24" s="247">
        <v>45870</v>
      </c>
      <c r="E24" s="246" t="s">
        <v>527</v>
      </c>
      <c r="F24" s="247">
        <v>45891</v>
      </c>
      <c r="G24" s="248">
        <v>80664</v>
      </c>
      <c r="H24" s="248">
        <v>0</v>
      </c>
      <c r="I24" s="248">
        <f t="shared" si="0"/>
        <v>80664</v>
      </c>
    </row>
    <row r="25" spans="1:10" x14ac:dyDescent="0.2">
      <c r="A25" s="246" t="s">
        <v>173</v>
      </c>
      <c r="B25" s="246" t="s">
        <v>173</v>
      </c>
      <c r="C25" s="246" t="s">
        <v>59</v>
      </c>
      <c r="D25" s="247">
        <v>45870</v>
      </c>
      <c r="E25" s="246" t="s">
        <v>528</v>
      </c>
      <c r="F25" s="247">
        <v>45891</v>
      </c>
      <c r="G25" s="248">
        <v>30906.01</v>
      </c>
      <c r="H25" s="248">
        <v>0</v>
      </c>
      <c r="I25" s="248">
        <f t="shared" si="0"/>
        <v>30906.01</v>
      </c>
    </row>
    <row r="26" spans="1:10" x14ac:dyDescent="0.2">
      <c r="A26" s="246" t="s">
        <v>166</v>
      </c>
      <c r="B26" s="246" t="s">
        <v>166</v>
      </c>
      <c r="C26" s="246" t="s">
        <v>59</v>
      </c>
      <c r="D26" s="247">
        <v>45870</v>
      </c>
      <c r="E26" s="246" t="s">
        <v>529</v>
      </c>
      <c r="F26" s="247">
        <v>45891</v>
      </c>
      <c r="G26" s="248">
        <v>61986.25</v>
      </c>
      <c r="H26" s="248">
        <v>0</v>
      </c>
      <c r="I26" s="248">
        <f t="shared" si="0"/>
        <v>61986.25</v>
      </c>
    </row>
    <row r="27" spans="1:10" x14ac:dyDescent="0.2">
      <c r="A27" s="246" t="s">
        <v>167</v>
      </c>
      <c r="B27" s="246" t="s">
        <v>167</v>
      </c>
      <c r="C27" s="246" t="s">
        <v>25</v>
      </c>
      <c r="D27" s="247">
        <v>45870</v>
      </c>
      <c r="E27" s="246" t="s">
        <v>530</v>
      </c>
      <c r="F27" s="247">
        <v>45891</v>
      </c>
      <c r="G27" s="248">
        <v>402000</v>
      </c>
      <c r="H27" s="248">
        <v>0</v>
      </c>
      <c r="I27" s="248">
        <f t="shared" si="0"/>
        <v>402000</v>
      </c>
    </row>
    <row r="28" spans="1:10" x14ac:dyDescent="0.2">
      <c r="A28" s="246" t="s">
        <v>311</v>
      </c>
      <c r="B28" s="246" t="s">
        <v>311</v>
      </c>
      <c r="C28" s="246" t="s">
        <v>59</v>
      </c>
      <c r="D28" s="247">
        <v>45870</v>
      </c>
      <c r="E28" s="246" t="s">
        <v>531</v>
      </c>
      <c r="F28" s="247">
        <v>45891</v>
      </c>
      <c r="G28" s="248">
        <v>260000</v>
      </c>
      <c r="H28" s="248">
        <v>0</v>
      </c>
      <c r="I28" s="248">
        <f t="shared" si="0"/>
        <v>260000</v>
      </c>
    </row>
    <row r="29" spans="1:10" x14ac:dyDescent="0.2">
      <c r="A29" s="246" t="s">
        <v>207</v>
      </c>
      <c r="B29" s="246" t="s">
        <v>312</v>
      </c>
      <c r="C29" s="246" t="s">
        <v>59</v>
      </c>
      <c r="D29" s="247">
        <v>45870</v>
      </c>
      <c r="E29" s="246" t="s">
        <v>532</v>
      </c>
      <c r="F29" s="247">
        <v>45884</v>
      </c>
      <c r="G29" s="248">
        <v>18206.669999999998</v>
      </c>
      <c r="H29" s="248">
        <v>0</v>
      </c>
      <c r="I29" s="248">
        <f t="shared" si="0"/>
        <v>18206.669999999998</v>
      </c>
    </row>
    <row r="30" spans="1:10" x14ac:dyDescent="0.2">
      <c r="A30" s="246" t="s">
        <v>168</v>
      </c>
      <c r="B30" s="246" t="s">
        <v>168</v>
      </c>
      <c r="C30" s="246" t="s">
        <v>25</v>
      </c>
      <c r="D30" s="247">
        <v>45870</v>
      </c>
      <c r="E30" s="246" t="s">
        <v>533</v>
      </c>
      <c r="F30" s="247">
        <v>45891</v>
      </c>
      <c r="G30" s="248">
        <v>9900</v>
      </c>
      <c r="H30" s="248">
        <v>0</v>
      </c>
      <c r="I30" s="248">
        <f t="shared" si="0"/>
        <v>9900</v>
      </c>
    </row>
    <row r="31" spans="1:10" x14ac:dyDescent="0.2">
      <c r="A31" s="246" t="s">
        <v>240</v>
      </c>
      <c r="B31" s="246" t="s">
        <v>240</v>
      </c>
      <c r="C31" s="246" t="s">
        <v>25</v>
      </c>
      <c r="D31" s="247">
        <v>45870</v>
      </c>
      <c r="E31" s="246" t="s">
        <v>534</v>
      </c>
      <c r="F31" s="247">
        <v>45891</v>
      </c>
      <c r="G31" s="248">
        <v>205450</v>
      </c>
      <c r="H31" s="248">
        <v>0</v>
      </c>
      <c r="I31" s="248">
        <f t="shared" si="0"/>
        <v>205450</v>
      </c>
    </row>
    <row r="32" spans="1:10" x14ac:dyDescent="0.2">
      <c r="A32" s="246" t="s">
        <v>178</v>
      </c>
      <c r="B32" s="246" t="s">
        <v>178</v>
      </c>
      <c r="C32" s="246" t="s">
        <v>59</v>
      </c>
      <c r="D32" s="247">
        <v>45870</v>
      </c>
      <c r="E32" s="246" t="s">
        <v>535</v>
      </c>
      <c r="F32" s="247">
        <v>45877</v>
      </c>
      <c r="G32" s="248">
        <v>160299.5</v>
      </c>
      <c r="H32" s="248">
        <f>+G32</f>
        <v>160299.5</v>
      </c>
      <c r="I32" s="248">
        <f t="shared" si="0"/>
        <v>0</v>
      </c>
    </row>
    <row r="33" spans="1:10" x14ac:dyDescent="0.2">
      <c r="A33" s="246" t="s">
        <v>175</v>
      </c>
      <c r="B33" s="246" t="s">
        <v>175</v>
      </c>
      <c r="C33" s="246" t="s">
        <v>59</v>
      </c>
      <c r="D33" s="247">
        <v>45870</v>
      </c>
      <c r="E33" s="246" t="s">
        <v>536</v>
      </c>
      <c r="F33" s="247">
        <v>45877</v>
      </c>
      <c r="G33" s="248">
        <v>18438.5</v>
      </c>
      <c r="H33" s="248">
        <f>+G33</f>
        <v>18438.5</v>
      </c>
      <c r="I33" s="248">
        <f t="shared" si="0"/>
        <v>0</v>
      </c>
    </row>
    <row r="34" spans="1:10" x14ac:dyDescent="0.2">
      <c r="A34" s="246" t="s">
        <v>208</v>
      </c>
      <c r="B34" s="246" t="s">
        <v>208</v>
      </c>
      <c r="C34" s="246" t="s">
        <v>59</v>
      </c>
      <c r="D34" s="247">
        <v>45870</v>
      </c>
      <c r="E34" s="246" t="s">
        <v>537</v>
      </c>
      <c r="F34" s="247">
        <v>45877</v>
      </c>
      <c r="G34" s="248">
        <v>5685.1</v>
      </c>
      <c r="H34" s="248">
        <f>+G34</f>
        <v>5685.1</v>
      </c>
      <c r="I34" s="248">
        <f t="shared" si="0"/>
        <v>0</v>
      </c>
    </row>
    <row r="35" spans="1:10" x14ac:dyDescent="0.2">
      <c r="A35" s="246" t="s">
        <v>171</v>
      </c>
      <c r="B35" s="246" t="s">
        <v>171</v>
      </c>
      <c r="C35" s="246" t="s">
        <v>59</v>
      </c>
      <c r="D35" s="247">
        <v>45870</v>
      </c>
      <c r="E35" s="246" t="s">
        <v>538</v>
      </c>
      <c r="F35" s="247">
        <v>45884</v>
      </c>
      <c r="G35" s="248">
        <v>183457.63</v>
      </c>
      <c r="H35" s="248">
        <v>0</v>
      </c>
      <c r="I35" s="248">
        <f t="shared" si="0"/>
        <v>183457.63</v>
      </c>
    </row>
    <row r="36" spans="1:10" x14ac:dyDescent="0.2">
      <c r="A36" s="246" t="s">
        <v>211</v>
      </c>
      <c r="B36" s="246" t="s">
        <v>211</v>
      </c>
      <c r="C36" s="246" t="s">
        <v>25</v>
      </c>
      <c r="D36" s="247">
        <v>45870</v>
      </c>
      <c r="E36" s="246" t="s">
        <v>530</v>
      </c>
      <c r="F36" s="247">
        <v>45884</v>
      </c>
      <c r="G36" s="248">
        <v>904.71</v>
      </c>
      <c r="H36" s="248">
        <v>0</v>
      </c>
      <c r="I36" s="248">
        <f t="shared" si="0"/>
        <v>904.71</v>
      </c>
    </row>
    <row r="37" spans="1:10" x14ac:dyDescent="0.2">
      <c r="A37" s="246" t="s">
        <v>212</v>
      </c>
      <c r="B37" s="246" t="s">
        <v>212</v>
      </c>
      <c r="C37" s="246" t="s">
        <v>25</v>
      </c>
      <c r="D37" s="247">
        <v>45870</v>
      </c>
      <c r="E37" s="246" t="s">
        <v>539</v>
      </c>
      <c r="F37" s="247">
        <v>45884</v>
      </c>
      <c r="G37" s="248">
        <v>5153.63</v>
      </c>
      <c r="H37" s="248">
        <v>0</v>
      </c>
      <c r="I37" s="248">
        <f t="shared" si="0"/>
        <v>5153.63</v>
      </c>
    </row>
    <row r="38" spans="1:10" x14ac:dyDescent="0.2">
      <c r="A38" s="246" t="s">
        <v>334</v>
      </c>
      <c r="B38" s="246" t="s">
        <v>334</v>
      </c>
      <c r="C38" s="246" t="s">
        <v>59</v>
      </c>
      <c r="D38" s="247">
        <v>45870</v>
      </c>
      <c r="E38" s="246" t="s">
        <v>540</v>
      </c>
      <c r="F38" s="247">
        <v>45884</v>
      </c>
      <c r="G38" s="248">
        <v>5436.27</v>
      </c>
      <c r="H38" s="248">
        <v>0</v>
      </c>
      <c r="I38" s="248">
        <f t="shared" si="0"/>
        <v>5436.27</v>
      </c>
      <c r="J38" s="18"/>
    </row>
    <row r="39" spans="1:10" x14ac:dyDescent="0.2">
      <c r="A39" s="246" t="s">
        <v>335</v>
      </c>
      <c r="B39" s="246" t="s">
        <v>335</v>
      </c>
      <c r="C39" s="246" t="s">
        <v>59</v>
      </c>
      <c r="D39" s="247">
        <v>45870</v>
      </c>
      <c r="E39" s="246" t="s">
        <v>541</v>
      </c>
      <c r="F39" s="247">
        <v>45884</v>
      </c>
      <c r="G39" s="248">
        <v>207309.03</v>
      </c>
      <c r="H39" s="248">
        <v>0</v>
      </c>
      <c r="I39" s="248">
        <f t="shared" si="0"/>
        <v>207309.03</v>
      </c>
      <c r="J39" s="228"/>
    </row>
    <row r="40" spans="1:10" x14ac:dyDescent="0.2">
      <c r="A40" s="246" t="s">
        <v>347</v>
      </c>
      <c r="B40" s="246" t="s">
        <v>347</v>
      </c>
      <c r="C40" s="246" t="s">
        <v>59</v>
      </c>
      <c r="D40" s="247">
        <v>45870</v>
      </c>
      <c r="E40" s="246" t="s">
        <v>542</v>
      </c>
      <c r="F40" s="247">
        <v>45884</v>
      </c>
      <c r="G40" s="248">
        <v>167317.42000000001</v>
      </c>
      <c r="H40" s="248">
        <v>0</v>
      </c>
      <c r="I40" s="248">
        <f t="shared" si="0"/>
        <v>167317.42000000001</v>
      </c>
    </row>
    <row r="41" spans="1:10" x14ac:dyDescent="0.2">
      <c r="A41" s="246" t="s">
        <v>336</v>
      </c>
      <c r="B41" s="246" t="s">
        <v>336</v>
      </c>
      <c r="C41" s="246" t="s">
        <v>59</v>
      </c>
      <c r="D41" s="247">
        <v>45870</v>
      </c>
      <c r="E41" s="246" t="s">
        <v>543</v>
      </c>
      <c r="F41" s="247">
        <v>45884</v>
      </c>
      <c r="G41" s="248">
        <v>292494.37</v>
      </c>
      <c r="H41" s="248">
        <v>0</v>
      </c>
      <c r="I41" s="248">
        <f t="shared" si="0"/>
        <v>292494.37</v>
      </c>
    </row>
    <row r="42" spans="1:10" x14ac:dyDescent="0.2">
      <c r="A42" s="246" t="s">
        <v>243</v>
      </c>
      <c r="B42" s="246" t="s">
        <v>243</v>
      </c>
      <c r="C42" s="246" t="s">
        <v>59</v>
      </c>
      <c r="D42" s="247">
        <v>45870</v>
      </c>
      <c r="E42" s="246" t="s">
        <v>544</v>
      </c>
      <c r="F42" s="247">
        <v>45884</v>
      </c>
      <c r="G42" s="248">
        <v>474042.64</v>
      </c>
      <c r="H42" s="248">
        <v>0</v>
      </c>
      <c r="I42" s="248">
        <f t="shared" si="0"/>
        <v>474042.64</v>
      </c>
      <c r="J42" s="12"/>
    </row>
    <row r="43" spans="1:10" x14ac:dyDescent="0.2">
      <c r="A43" s="246" t="s">
        <v>209</v>
      </c>
      <c r="B43" s="246" t="s">
        <v>209</v>
      </c>
      <c r="C43" s="246" t="s">
        <v>59</v>
      </c>
      <c r="D43" s="247">
        <v>45870</v>
      </c>
      <c r="E43" s="246" t="s">
        <v>545</v>
      </c>
      <c r="F43" s="247">
        <v>45884</v>
      </c>
      <c r="G43" s="248">
        <v>110035.22</v>
      </c>
      <c r="H43" s="248">
        <v>0</v>
      </c>
      <c r="I43" s="248">
        <f t="shared" si="0"/>
        <v>110035.22</v>
      </c>
      <c r="J43" s="12"/>
    </row>
    <row r="44" spans="1:10" x14ac:dyDescent="0.2">
      <c r="A44" s="246" t="s">
        <v>210</v>
      </c>
      <c r="B44" s="246" t="s">
        <v>210</v>
      </c>
      <c r="C44" s="246" t="s">
        <v>59</v>
      </c>
      <c r="D44" s="247">
        <v>45870</v>
      </c>
      <c r="E44" s="246" t="s">
        <v>546</v>
      </c>
      <c r="F44" s="247">
        <v>45884</v>
      </c>
      <c r="G44" s="248">
        <v>14256.45</v>
      </c>
      <c r="H44" s="248">
        <v>0</v>
      </c>
      <c r="I44" s="248">
        <f t="shared" si="0"/>
        <v>14256.45</v>
      </c>
    </row>
    <row r="45" spans="1:10" x14ac:dyDescent="0.2">
      <c r="A45" s="246" t="s">
        <v>349</v>
      </c>
      <c r="B45" s="246" t="s">
        <v>349</v>
      </c>
      <c r="C45" s="246" t="s">
        <v>59</v>
      </c>
      <c r="D45" s="247">
        <v>45870</v>
      </c>
      <c r="E45" s="246" t="s">
        <v>547</v>
      </c>
      <c r="F45" s="247">
        <v>45884</v>
      </c>
      <c r="G45" s="248">
        <v>67775.199999999997</v>
      </c>
      <c r="H45" s="248">
        <v>0</v>
      </c>
      <c r="I45" s="248">
        <f t="shared" si="0"/>
        <v>67775.199999999997</v>
      </c>
      <c r="J45" s="12"/>
    </row>
    <row r="46" spans="1:10" x14ac:dyDescent="0.2">
      <c r="A46" s="246" t="s">
        <v>213</v>
      </c>
      <c r="B46" s="246" t="s">
        <v>213</v>
      </c>
      <c r="C46" s="246" t="s">
        <v>59</v>
      </c>
      <c r="D46" s="247">
        <v>45870</v>
      </c>
      <c r="E46" s="246" t="s">
        <v>548</v>
      </c>
      <c r="F46" s="247">
        <v>45884</v>
      </c>
      <c r="G46" s="248">
        <v>19981.82</v>
      </c>
      <c r="H46" s="248">
        <v>0</v>
      </c>
      <c r="I46" s="248">
        <f t="shared" si="0"/>
        <v>19981.82</v>
      </c>
    </row>
    <row r="47" spans="1:10" x14ac:dyDescent="0.2">
      <c r="A47" s="246" t="s">
        <v>214</v>
      </c>
      <c r="B47" s="246" t="s">
        <v>214</v>
      </c>
      <c r="C47" s="246" t="s">
        <v>59</v>
      </c>
      <c r="D47" s="247">
        <v>45870</v>
      </c>
      <c r="E47" s="246" t="s">
        <v>549</v>
      </c>
      <c r="F47" s="247">
        <v>45884</v>
      </c>
      <c r="G47" s="248">
        <v>17633.419999999998</v>
      </c>
      <c r="H47" s="248">
        <v>0</v>
      </c>
      <c r="I47" s="248">
        <f t="shared" si="0"/>
        <v>17633.419999999998</v>
      </c>
    </row>
    <row r="48" spans="1:10" x14ac:dyDescent="0.2">
      <c r="A48" s="246" t="s">
        <v>225</v>
      </c>
      <c r="B48" s="246" t="s">
        <v>225</v>
      </c>
      <c r="C48" s="246" t="s">
        <v>59</v>
      </c>
      <c r="D48" s="247">
        <v>45870</v>
      </c>
      <c r="E48" s="246" t="s">
        <v>550</v>
      </c>
      <c r="F48" s="247">
        <v>45884</v>
      </c>
      <c r="G48" s="248">
        <v>108788.4</v>
      </c>
      <c r="H48" s="248">
        <v>0</v>
      </c>
      <c r="I48" s="248">
        <f t="shared" si="0"/>
        <v>108788.4</v>
      </c>
    </row>
    <row r="49" spans="1:10" x14ac:dyDescent="0.2">
      <c r="A49" s="246" t="s">
        <v>229</v>
      </c>
      <c r="B49" s="246" t="s">
        <v>229</v>
      </c>
      <c r="C49" s="246" t="s">
        <v>59</v>
      </c>
      <c r="D49" s="247">
        <v>45870</v>
      </c>
      <c r="E49" s="246" t="s">
        <v>551</v>
      </c>
      <c r="F49" s="247">
        <v>45884</v>
      </c>
      <c r="G49" s="248">
        <v>164357.17000000001</v>
      </c>
      <c r="H49" s="248">
        <v>0</v>
      </c>
      <c r="I49" s="248">
        <f t="shared" si="0"/>
        <v>164357.17000000001</v>
      </c>
      <c r="J49" s="12"/>
    </row>
    <row r="50" spans="1:10" x14ac:dyDescent="0.2">
      <c r="A50" s="246" t="s">
        <v>255</v>
      </c>
      <c r="B50" s="246" t="s">
        <v>255</v>
      </c>
      <c r="C50" s="246" t="s">
        <v>59</v>
      </c>
      <c r="D50" s="247">
        <v>45870</v>
      </c>
      <c r="E50" s="246" t="s">
        <v>552</v>
      </c>
      <c r="F50" s="247">
        <v>45884</v>
      </c>
      <c r="G50" s="248">
        <v>196349.69</v>
      </c>
      <c r="H50" s="248">
        <v>0</v>
      </c>
      <c r="I50" s="248">
        <f t="shared" si="0"/>
        <v>196349.69</v>
      </c>
      <c r="J50" s="12"/>
    </row>
    <row r="51" spans="1:10" x14ac:dyDescent="0.2">
      <c r="A51" s="246" t="s">
        <v>553</v>
      </c>
      <c r="B51" s="246" t="s">
        <v>553</v>
      </c>
      <c r="C51" s="246" t="s">
        <v>59</v>
      </c>
      <c r="D51" s="247">
        <v>45870</v>
      </c>
      <c r="E51" s="246" t="s">
        <v>554</v>
      </c>
      <c r="F51" s="247">
        <v>45884</v>
      </c>
      <c r="G51" s="248">
        <v>339160.26</v>
      </c>
      <c r="H51" s="248">
        <v>0</v>
      </c>
      <c r="I51" s="248">
        <f t="shared" si="0"/>
        <v>339160.26</v>
      </c>
    </row>
    <row r="52" spans="1:10" x14ac:dyDescent="0.2">
      <c r="A52" s="246" t="s">
        <v>215</v>
      </c>
      <c r="B52" s="246" t="s">
        <v>215</v>
      </c>
      <c r="C52" s="246" t="s">
        <v>59</v>
      </c>
      <c r="D52" s="247">
        <v>45870</v>
      </c>
      <c r="E52" s="246" t="s">
        <v>555</v>
      </c>
      <c r="F52" s="247">
        <v>45884</v>
      </c>
      <c r="G52" s="248">
        <v>15452.37</v>
      </c>
      <c r="H52" s="248">
        <v>0</v>
      </c>
      <c r="I52" s="248">
        <f t="shared" si="0"/>
        <v>15452.37</v>
      </c>
      <c r="J52" s="12"/>
    </row>
    <row r="53" spans="1:10" x14ac:dyDescent="0.2">
      <c r="A53" s="246" t="s">
        <v>216</v>
      </c>
      <c r="B53" s="246" t="s">
        <v>216</v>
      </c>
      <c r="C53" s="246" t="s">
        <v>25</v>
      </c>
      <c r="D53" s="247">
        <v>45870</v>
      </c>
      <c r="E53" s="246" t="s">
        <v>556</v>
      </c>
      <c r="F53" s="247">
        <v>45884</v>
      </c>
      <c r="G53" s="248">
        <v>4555.7</v>
      </c>
      <c r="H53" s="248">
        <v>0</v>
      </c>
      <c r="I53" s="248">
        <f t="shared" si="0"/>
        <v>4555.7</v>
      </c>
    </row>
    <row r="54" spans="1:10" x14ac:dyDescent="0.2">
      <c r="A54" s="246" t="s">
        <v>492</v>
      </c>
      <c r="B54" s="246" t="s">
        <v>493</v>
      </c>
      <c r="C54" s="246" t="s">
        <v>59</v>
      </c>
      <c r="D54" s="247">
        <v>45884</v>
      </c>
      <c r="E54" s="246" t="s">
        <v>557</v>
      </c>
      <c r="F54" s="247">
        <v>45884</v>
      </c>
      <c r="G54" s="248">
        <v>163527.16</v>
      </c>
      <c r="H54" s="248">
        <v>0</v>
      </c>
      <c r="I54" s="248">
        <f t="shared" si="0"/>
        <v>163527.16</v>
      </c>
    </row>
    <row r="55" spans="1:10" x14ac:dyDescent="0.2">
      <c r="A55" s="246" t="s">
        <v>558</v>
      </c>
      <c r="B55" s="246" t="s">
        <v>559</v>
      </c>
      <c r="C55" s="246" t="s">
        <v>59</v>
      </c>
      <c r="D55" s="247">
        <v>45870</v>
      </c>
      <c r="E55" s="246" t="s">
        <v>560</v>
      </c>
      <c r="F55" s="247">
        <v>45884</v>
      </c>
      <c r="G55" s="248">
        <v>172239.64</v>
      </c>
      <c r="H55" s="248">
        <v>0</v>
      </c>
      <c r="I55" s="248">
        <f t="shared" si="0"/>
        <v>172239.64</v>
      </c>
    </row>
    <row r="56" spans="1:10" x14ac:dyDescent="0.2">
      <c r="A56" s="246" t="s">
        <v>324</v>
      </c>
      <c r="B56" s="246" t="s">
        <v>324</v>
      </c>
      <c r="C56" s="246" t="s">
        <v>59</v>
      </c>
      <c r="D56" s="247">
        <v>45870</v>
      </c>
      <c r="E56" s="246" t="s">
        <v>561</v>
      </c>
      <c r="F56" s="247">
        <v>45884</v>
      </c>
      <c r="G56" s="248">
        <v>164918.39000000001</v>
      </c>
      <c r="H56" s="248">
        <v>0</v>
      </c>
      <c r="I56" s="248">
        <f t="shared" si="0"/>
        <v>164918.39000000001</v>
      </c>
    </row>
    <row r="57" spans="1:10" x14ac:dyDescent="0.2">
      <c r="A57" s="246" t="s">
        <v>325</v>
      </c>
      <c r="B57" s="246" t="s">
        <v>325</v>
      </c>
      <c r="C57" s="246" t="s">
        <v>59</v>
      </c>
      <c r="D57" s="247">
        <v>45870</v>
      </c>
      <c r="E57" s="246" t="s">
        <v>562</v>
      </c>
      <c r="F57" s="247">
        <v>45884</v>
      </c>
      <c r="G57" s="248">
        <v>174908.7</v>
      </c>
      <c r="H57" s="248">
        <v>0</v>
      </c>
      <c r="I57" s="248">
        <f t="shared" si="0"/>
        <v>174908.7</v>
      </c>
    </row>
    <row r="58" spans="1:10" x14ac:dyDescent="0.2">
      <c r="A58" s="246" t="s">
        <v>350</v>
      </c>
      <c r="B58" s="246" t="s">
        <v>350</v>
      </c>
      <c r="C58" s="246" t="s">
        <v>59</v>
      </c>
      <c r="D58" s="247">
        <v>45870</v>
      </c>
      <c r="E58" s="246" t="s">
        <v>563</v>
      </c>
      <c r="F58" s="247">
        <v>45884</v>
      </c>
      <c r="G58" s="248">
        <v>120144.28</v>
      </c>
      <c r="H58" s="248">
        <v>0</v>
      </c>
      <c r="I58" s="248">
        <f t="shared" si="0"/>
        <v>120144.28</v>
      </c>
    </row>
    <row r="59" spans="1:10" x14ac:dyDescent="0.2">
      <c r="A59" s="246" t="s">
        <v>494</v>
      </c>
      <c r="B59" s="246" t="s">
        <v>494</v>
      </c>
      <c r="C59" s="246" t="s">
        <v>59</v>
      </c>
      <c r="D59" s="247">
        <v>45870</v>
      </c>
      <c r="E59" s="246" t="s">
        <v>564</v>
      </c>
      <c r="F59" s="247">
        <v>45884</v>
      </c>
      <c r="G59" s="248">
        <v>151300.48000000001</v>
      </c>
      <c r="H59" s="248">
        <v>0</v>
      </c>
      <c r="I59" s="248">
        <f t="shared" si="0"/>
        <v>151300.48000000001</v>
      </c>
    </row>
    <row r="60" spans="1:10" x14ac:dyDescent="0.2">
      <c r="A60" s="246" t="s">
        <v>351</v>
      </c>
      <c r="B60" s="246" t="s">
        <v>351</v>
      </c>
      <c r="C60" s="246" t="s">
        <v>59</v>
      </c>
      <c r="D60" s="247">
        <v>45870</v>
      </c>
      <c r="E60" s="246" t="s">
        <v>565</v>
      </c>
      <c r="F60" s="247">
        <v>45884</v>
      </c>
      <c r="G60" s="248">
        <v>136529</v>
      </c>
      <c r="H60" s="248">
        <v>0</v>
      </c>
      <c r="I60" s="248">
        <f t="shared" si="0"/>
        <v>136529</v>
      </c>
    </row>
    <row r="61" spans="1:10" x14ac:dyDescent="0.2">
      <c r="A61" s="246" t="s">
        <v>244</v>
      </c>
      <c r="B61" s="246" t="s">
        <v>244</v>
      </c>
      <c r="C61" s="246" t="s">
        <v>59</v>
      </c>
      <c r="D61" s="247">
        <v>45870</v>
      </c>
      <c r="E61" s="246" t="s">
        <v>566</v>
      </c>
      <c r="F61" s="247">
        <v>45884</v>
      </c>
      <c r="G61" s="248">
        <v>79992.33</v>
      </c>
      <c r="H61" s="248">
        <v>0</v>
      </c>
      <c r="I61" s="248">
        <f t="shared" si="0"/>
        <v>79992.33</v>
      </c>
      <c r="J61" s="12"/>
    </row>
    <row r="62" spans="1:10" x14ac:dyDescent="0.2">
      <c r="A62" s="246" t="s">
        <v>256</v>
      </c>
      <c r="B62" s="246" t="s">
        <v>256</v>
      </c>
      <c r="C62" s="246" t="s">
        <v>59</v>
      </c>
      <c r="D62" s="247">
        <v>45870</v>
      </c>
      <c r="E62" s="246" t="s">
        <v>567</v>
      </c>
      <c r="F62" s="247">
        <v>45884</v>
      </c>
      <c r="G62" s="248">
        <v>101649.44</v>
      </c>
      <c r="H62" s="248">
        <v>0</v>
      </c>
      <c r="I62" s="248">
        <f t="shared" si="0"/>
        <v>101649.44</v>
      </c>
    </row>
    <row r="63" spans="1:10" x14ac:dyDescent="0.2">
      <c r="A63" s="246" t="s">
        <v>245</v>
      </c>
      <c r="B63" s="246" t="s">
        <v>245</v>
      </c>
      <c r="C63" s="246" t="s">
        <v>59</v>
      </c>
      <c r="D63" s="247">
        <v>45870</v>
      </c>
      <c r="E63" s="246" t="s">
        <v>568</v>
      </c>
      <c r="F63" s="247">
        <v>45884</v>
      </c>
      <c r="G63" s="248">
        <v>87548.14</v>
      </c>
      <c r="H63" s="248">
        <v>0</v>
      </c>
      <c r="I63" s="248">
        <f t="shared" si="0"/>
        <v>87548.14</v>
      </c>
    </row>
    <row r="64" spans="1:10" x14ac:dyDescent="0.2">
      <c r="A64" s="246" t="s">
        <v>217</v>
      </c>
      <c r="B64" s="246" t="s">
        <v>217</v>
      </c>
      <c r="C64" s="246" t="s">
        <v>25</v>
      </c>
      <c r="D64" s="247">
        <v>45870</v>
      </c>
      <c r="E64" s="246" t="s">
        <v>569</v>
      </c>
      <c r="F64" s="247">
        <v>45884</v>
      </c>
      <c r="G64" s="248">
        <v>13349.76</v>
      </c>
      <c r="H64" s="248">
        <v>0</v>
      </c>
      <c r="I64" s="248">
        <f t="shared" si="0"/>
        <v>13349.76</v>
      </c>
    </row>
    <row r="65" spans="1:11" x14ac:dyDescent="0.2">
      <c r="A65" s="246" t="s">
        <v>218</v>
      </c>
      <c r="B65" s="246" t="s">
        <v>218</v>
      </c>
      <c r="C65" s="246" t="s">
        <v>25</v>
      </c>
      <c r="D65" s="247">
        <v>45870</v>
      </c>
      <c r="E65" s="246" t="s">
        <v>570</v>
      </c>
      <c r="F65" s="247">
        <v>45884</v>
      </c>
      <c r="G65" s="248">
        <v>20925.669999999998</v>
      </c>
      <c r="H65" s="248">
        <v>0</v>
      </c>
      <c r="I65" s="248">
        <f t="shared" si="0"/>
        <v>20925.669999999998</v>
      </c>
    </row>
    <row r="66" spans="1:11" x14ac:dyDescent="0.2">
      <c r="A66" s="246" t="s">
        <v>219</v>
      </c>
      <c r="B66" s="246" t="s">
        <v>219</v>
      </c>
      <c r="C66" s="246" t="s">
        <v>25</v>
      </c>
      <c r="D66" s="247">
        <v>45870</v>
      </c>
      <c r="E66" s="246" t="s">
        <v>571</v>
      </c>
      <c r="F66" s="247">
        <v>45884</v>
      </c>
      <c r="G66" s="248">
        <v>19372.509999999998</v>
      </c>
      <c r="H66" s="248">
        <v>0</v>
      </c>
      <c r="I66" s="248">
        <f t="shared" si="0"/>
        <v>19372.509999999998</v>
      </c>
      <c r="J66" s="228"/>
      <c r="K66" s="18"/>
    </row>
    <row r="67" spans="1:11" x14ac:dyDescent="0.2">
      <c r="A67" s="246" t="s">
        <v>220</v>
      </c>
      <c r="B67" s="246" t="s">
        <v>220</v>
      </c>
      <c r="C67" s="246" t="s">
        <v>25</v>
      </c>
      <c r="D67" s="247">
        <v>45870</v>
      </c>
      <c r="E67" s="246" t="s">
        <v>572</v>
      </c>
      <c r="F67" s="247">
        <v>45884</v>
      </c>
      <c r="G67" s="248">
        <v>6904.07</v>
      </c>
      <c r="H67" s="248">
        <v>0</v>
      </c>
      <c r="I67" s="248">
        <f t="shared" si="0"/>
        <v>6904.07</v>
      </c>
    </row>
    <row r="68" spans="1:11" x14ac:dyDescent="0.2">
      <c r="A68" s="246" t="s">
        <v>221</v>
      </c>
      <c r="B68" s="246" t="s">
        <v>221</v>
      </c>
      <c r="C68" s="246" t="s">
        <v>25</v>
      </c>
      <c r="D68" s="247">
        <v>45870</v>
      </c>
      <c r="E68" s="246" t="s">
        <v>573</v>
      </c>
      <c r="F68" s="247">
        <v>45884</v>
      </c>
      <c r="G68" s="248">
        <v>13293.98</v>
      </c>
      <c r="H68" s="248">
        <v>0</v>
      </c>
      <c r="I68" s="248">
        <f t="shared" ref="I68:I104" si="1">+G68-H68</f>
        <v>13293.98</v>
      </c>
    </row>
    <row r="69" spans="1:11" x14ac:dyDescent="0.2">
      <c r="A69" s="246" t="s">
        <v>222</v>
      </c>
      <c r="B69" s="246" t="s">
        <v>222</v>
      </c>
      <c r="C69" s="246" t="s">
        <v>25</v>
      </c>
      <c r="D69" s="247">
        <v>45870</v>
      </c>
      <c r="E69" s="246" t="s">
        <v>574</v>
      </c>
      <c r="F69" s="247">
        <v>45884</v>
      </c>
      <c r="G69" s="248">
        <v>5693.04</v>
      </c>
      <c r="H69" s="248">
        <v>0</v>
      </c>
      <c r="I69" s="248">
        <f t="shared" si="1"/>
        <v>5693.04</v>
      </c>
      <c r="J69" s="12"/>
    </row>
    <row r="70" spans="1:11" x14ac:dyDescent="0.2">
      <c r="A70" s="246" t="s">
        <v>223</v>
      </c>
      <c r="B70" s="246" t="s">
        <v>223</v>
      </c>
      <c r="C70" s="246" t="s">
        <v>25</v>
      </c>
      <c r="D70" s="247">
        <v>45870</v>
      </c>
      <c r="E70" s="246" t="s">
        <v>521</v>
      </c>
      <c r="F70" s="247">
        <v>45884</v>
      </c>
      <c r="G70" s="248">
        <v>5632.32</v>
      </c>
      <c r="H70" s="248">
        <v>0</v>
      </c>
      <c r="I70" s="248">
        <f t="shared" si="1"/>
        <v>5632.32</v>
      </c>
    </row>
    <row r="71" spans="1:11" x14ac:dyDescent="0.2">
      <c r="A71" s="246" t="s">
        <v>224</v>
      </c>
      <c r="B71" s="246" t="s">
        <v>224</v>
      </c>
      <c r="C71" s="246" t="s">
        <v>25</v>
      </c>
      <c r="D71" s="247">
        <v>45870</v>
      </c>
      <c r="E71" s="246" t="s">
        <v>521</v>
      </c>
      <c r="F71" s="247">
        <v>45884</v>
      </c>
      <c r="G71" s="248">
        <v>19045.5</v>
      </c>
      <c r="H71" s="248">
        <v>0</v>
      </c>
      <c r="I71" s="248">
        <f t="shared" si="1"/>
        <v>19045.5</v>
      </c>
    </row>
    <row r="72" spans="1:11" x14ac:dyDescent="0.2">
      <c r="A72" s="246" t="s">
        <v>257</v>
      </c>
      <c r="B72" s="246" t="s">
        <v>257</v>
      </c>
      <c r="C72" s="246" t="s">
        <v>25</v>
      </c>
      <c r="D72" s="247">
        <v>45870</v>
      </c>
      <c r="E72" s="246" t="s">
        <v>575</v>
      </c>
      <c r="F72" s="247">
        <v>45884</v>
      </c>
      <c r="G72" s="248">
        <v>87783.94</v>
      </c>
      <c r="H72" s="248">
        <v>0</v>
      </c>
      <c r="I72" s="248">
        <f t="shared" si="1"/>
        <v>87783.94</v>
      </c>
    </row>
    <row r="73" spans="1:11" x14ac:dyDescent="0.2">
      <c r="A73" s="246" t="s">
        <v>326</v>
      </c>
      <c r="B73" s="246" t="s">
        <v>326</v>
      </c>
      <c r="C73" s="246" t="s">
        <v>59</v>
      </c>
      <c r="D73" s="247">
        <v>45870</v>
      </c>
      <c r="E73" s="246" t="s">
        <v>576</v>
      </c>
      <c r="F73" s="247">
        <v>45884</v>
      </c>
      <c r="G73" s="248">
        <v>110058.57</v>
      </c>
      <c r="H73" s="248">
        <v>0</v>
      </c>
      <c r="I73" s="248">
        <f t="shared" si="1"/>
        <v>110058.57</v>
      </c>
    </row>
    <row r="74" spans="1:11" x14ac:dyDescent="0.2">
      <c r="A74" s="246" t="s">
        <v>352</v>
      </c>
      <c r="B74" s="246" t="s">
        <v>352</v>
      </c>
      <c r="C74" s="246" t="s">
        <v>59</v>
      </c>
      <c r="D74" s="247">
        <v>45870</v>
      </c>
      <c r="E74" s="246" t="s">
        <v>577</v>
      </c>
      <c r="F74" s="247">
        <v>45884</v>
      </c>
      <c r="G74" s="248">
        <v>128126.33</v>
      </c>
      <c r="H74" s="248">
        <v>0</v>
      </c>
      <c r="I74" s="248">
        <f t="shared" si="1"/>
        <v>128126.33</v>
      </c>
    </row>
    <row r="75" spans="1:11" x14ac:dyDescent="0.2">
      <c r="A75" s="246" t="s">
        <v>246</v>
      </c>
      <c r="B75" s="246" t="s">
        <v>246</v>
      </c>
      <c r="C75" s="246" t="s">
        <v>59</v>
      </c>
      <c r="D75" s="247">
        <v>45870</v>
      </c>
      <c r="E75" s="246" t="s">
        <v>578</v>
      </c>
      <c r="F75" s="247">
        <v>45884</v>
      </c>
      <c r="G75" s="248">
        <v>147490.04</v>
      </c>
      <c r="H75" s="248">
        <v>0</v>
      </c>
      <c r="I75" s="248">
        <f t="shared" si="1"/>
        <v>147490.04</v>
      </c>
      <c r="J75" s="12"/>
    </row>
    <row r="76" spans="1:11" x14ac:dyDescent="0.2">
      <c r="A76" s="246" t="s">
        <v>227</v>
      </c>
      <c r="B76" s="246" t="s">
        <v>227</v>
      </c>
      <c r="C76" s="246" t="s">
        <v>59</v>
      </c>
      <c r="D76" s="247">
        <v>45870</v>
      </c>
      <c r="E76" s="246" t="s">
        <v>579</v>
      </c>
      <c r="F76" s="247">
        <v>45884</v>
      </c>
      <c r="G76" s="248">
        <v>87084.31</v>
      </c>
      <c r="H76" s="248">
        <v>0</v>
      </c>
      <c r="I76" s="248">
        <f t="shared" si="1"/>
        <v>87084.31</v>
      </c>
      <c r="J76" s="12"/>
    </row>
    <row r="77" spans="1:11" x14ac:dyDescent="0.2">
      <c r="A77" s="246" t="s">
        <v>337</v>
      </c>
      <c r="B77" s="246" t="s">
        <v>337</v>
      </c>
      <c r="C77" s="246" t="s">
        <v>59</v>
      </c>
      <c r="D77" s="247">
        <v>45870</v>
      </c>
      <c r="E77" s="246" t="s">
        <v>580</v>
      </c>
      <c r="F77" s="247">
        <v>45884</v>
      </c>
      <c r="G77" s="248">
        <v>126550.46</v>
      </c>
      <c r="H77" s="248">
        <v>0</v>
      </c>
      <c r="I77" s="248">
        <f t="shared" si="1"/>
        <v>126550.46</v>
      </c>
      <c r="J77" s="12"/>
    </row>
    <row r="78" spans="1:11" x14ac:dyDescent="0.2">
      <c r="A78" s="246" t="s">
        <v>353</v>
      </c>
      <c r="B78" s="246" t="s">
        <v>353</v>
      </c>
      <c r="C78" s="246" t="s">
        <v>59</v>
      </c>
      <c r="D78" s="247">
        <v>45870</v>
      </c>
      <c r="E78" s="246" t="s">
        <v>581</v>
      </c>
      <c r="F78" s="247">
        <v>45884</v>
      </c>
      <c r="G78" s="248">
        <v>79248.53</v>
      </c>
      <c r="H78" s="248">
        <v>0</v>
      </c>
      <c r="I78" s="248">
        <f t="shared" si="1"/>
        <v>79248.53</v>
      </c>
      <c r="J78" s="12"/>
    </row>
    <row r="79" spans="1:11" x14ac:dyDescent="0.2">
      <c r="A79" s="246" t="s">
        <v>354</v>
      </c>
      <c r="B79" s="246" t="s">
        <v>354</v>
      </c>
      <c r="C79" s="246" t="s">
        <v>59</v>
      </c>
      <c r="D79" s="247">
        <v>45870</v>
      </c>
      <c r="E79" s="246" t="s">
        <v>582</v>
      </c>
      <c r="F79" s="247">
        <v>45884</v>
      </c>
      <c r="G79" s="248">
        <v>101898.47</v>
      </c>
      <c r="H79" s="248">
        <v>0</v>
      </c>
      <c r="I79" s="248">
        <f t="shared" si="1"/>
        <v>101898.47</v>
      </c>
      <c r="J79" s="12"/>
    </row>
    <row r="80" spans="1:11" x14ac:dyDescent="0.2">
      <c r="A80" s="246" t="s">
        <v>241</v>
      </c>
      <c r="B80" s="246" t="s">
        <v>241</v>
      </c>
      <c r="C80" s="246" t="s">
        <v>59</v>
      </c>
      <c r="D80" s="247">
        <v>45870</v>
      </c>
      <c r="E80" s="246" t="s">
        <v>583</v>
      </c>
      <c r="F80" s="247">
        <v>45884</v>
      </c>
      <c r="G80" s="248">
        <v>56592.6</v>
      </c>
      <c r="H80" s="248">
        <v>0</v>
      </c>
      <c r="I80" s="248">
        <f t="shared" si="1"/>
        <v>56592.6</v>
      </c>
    </row>
    <row r="81" spans="1:10" x14ac:dyDescent="0.2">
      <c r="A81" s="246" t="s">
        <v>31</v>
      </c>
      <c r="B81" s="246" t="s">
        <v>31</v>
      </c>
      <c r="C81" s="246" t="s">
        <v>59</v>
      </c>
      <c r="D81" s="247">
        <v>45870</v>
      </c>
      <c r="E81" s="246" t="s">
        <v>584</v>
      </c>
      <c r="F81" s="247">
        <v>45898</v>
      </c>
      <c r="G81" s="248">
        <f>+'PENDIENTE DE PAGO'!H166</f>
        <v>10318682.461999999</v>
      </c>
      <c r="H81" s="248">
        <v>0</v>
      </c>
      <c r="I81" s="248">
        <f t="shared" si="1"/>
        <v>10318682.461999999</v>
      </c>
    </row>
    <row r="82" spans="1:10" x14ac:dyDescent="0.2">
      <c r="A82" s="250" t="s">
        <v>613</v>
      </c>
      <c r="B82" s="250" t="s">
        <v>613</v>
      </c>
      <c r="C82" s="246" t="s">
        <v>59</v>
      </c>
      <c r="D82" s="247">
        <v>45871</v>
      </c>
      <c r="E82" s="246" t="s">
        <v>614</v>
      </c>
      <c r="F82" s="247">
        <v>45877</v>
      </c>
      <c r="G82" s="248">
        <v>172415.9</v>
      </c>
      <c r="H82" s="248">
        <f>62772.9+109000+643</f>
        <v>172415.9</v>
      </c>
      <c r="I82" s="248">
        <f t="shared" si="1"/>
        <v>0</v>
      </c>
    </row>
    <row r="83" spans="1:10" x14ac:dyDescent="0.2">
      <c r="A83" s="246" t="s">
        <v>355</v>
      </c>
      <c r="B83" s="246" t="s">
        <v>355</v>
      </c>
      <c r="C83" s="246" t="s">
        <v>59</v>
      </c>
      <c r="D83" s="247">
        <v>45870</v>
      </c>
      <c r="E83" s="246" t="s">
        <v>585</v>
      </c>
      <c r="F83" s="247">
        <v>45877</v>
      </c>
      <c r="G83" s="248">
        <v>66500</v>
      </c>
      <c r="H83" s="248">
        <f>+G83</f>
        <v>66500</v>
      </c>
      <c r="I83" s="248">
        <f t="shared" si="1"/>
        <v>0</v>
      </c>
      <c r="J83" s="248"/>
    </row>
    <row r="84" spans="1:10" x14ac:dyDescent="0.2">
      <c r="A84" s="246" t="s">
        <v>356</v>
      </c>
      <c r="B84" s="246" t="s">
        <v>356</v>
      </c>
      <c r="C84" s="246" t="s">
        <v>27</v>
      </c>
      <c r="D84" s="247">
        <v>45898</v>
      </c>
      <c r="E84" s="246" t="s">
        <v>586</v>
      </c>
      <c r="F84" s="247">
        <v>45898</v>
      </c>
      <c r="G84" s="248">
        <v>364457.09</v>
      </c>
      <c r="H84" s="248">
        <v>88000</v>
      </c>
      <c r="I84" s="248">
        <f t="shared" si="1"/>
        <v>276457.09000000003</v>
      </c>
    </row>
    <row r="85" spans="1:10" x14ac:dyDescent="0.2">
      <c r="A85" s="246" t="s">
        <v>247</v>
      </c>
      <c r="B85" s="246" t="s">
        <v>313</v>
      </c>
      <c r="C85" s="246" t="s">
        <v>25</v>
      </c>
      <c r="D85" s="247">
        <v>45870</v>
      </c>
      <c r="E85" s="246" t="s">
        <v>587</v>
      </c>
      <c r="F85" s="247">
        <v>45891</v>
      </c>
      <c r="G85" s="248">
        <v>20000</v>
      </c>
      <c r="H85" s="248">
        <v>0</v>
      </c>
      <c r="I85" s="248">
        <f t="shared" si="1"/>
        <v>20000</v>
      </c>
    </row>
    <row r="86" spans="1:10" x14ac:dyDescent="0.2">
      <c r="A86" s="246" t="s">
        <v>588</v>
      </c>
      <c r="B86" s="246" t="s">
        <v>589</v>
      </c>
      <c r="C86" s="246" t="s">
        <v>59</v>
      </c>
      <c r="D86" s="247">
        <v>45877</v>
      </c>
      <c r="E86" s="246" t="s">
        <v>590</v>
      </c>
      <c r="F86" s="247">
        <v>45877</v>
      </c>
      <c r="G86" s="248">
        <v>70000</v>
      </c>
      <c r="H86" s="248">
        <f>+G86</f>
        <v>70000</v>
      </c>
      <c r="I86" s="248">
        <f t="shared" si="1"/>
        <v>0</v>
      </c>
      <c r="J86" s="12"/>
    </row>
    <row r="87" spans="1:10" x14ac:dyDescent="0.2">
      <c r="A87" s="246" t="s">
        <v>588</v>
      </c>
      <c r="B87" s="246" t="s">
        <v>589</v>
      </c>
      <c r="C87" s="246" t="s">
        <v>59</v>
      </c>
      <c r="D87" s="247">
        <v>45884</v>
      </c>
      <c r="E87" s="246" t="s">
        <v>591</v>
      </c>
      <c r="F87" s="247">
        <v>45884</v>
      </c>
      <c r="G87" s="248">
        <v>70000</v>
      </c>
      <c r="H87" s="248">
        <v>0</v>
      </c>
      <c r="I87" s="248">
        <f t="shared" si="1"/>
        <v>70000</v>
      </c>
      <c r="J87" s="12"/>
    </row>
    <row r="88" spans="1:10" x14ac:dyDescent="0.2">
      <c r="A88" s="246" t="s">
        <v>588</v>
      </c>
      <c r="B88" s="246" t="s">
        <v>589</v>
      </c>
      <c r="C88" s="246" t="s">
        <v>59</v>
      </c>
      <c r="D88" s="247">
        <v>45891</v>
      </c>
      <c r="E88" s="246" t="s">
        <v>592</v>
      </c>
      <c r="F88" s="247">
        <v>45891</v>
      </c>
      <c r="G88" s="248">
        <v>70000</v>
      </c>
      <c r="H88" s="248">
        <v>0</v>
      </c>
      <c r="I88" s="248">
        <f t="shared" si="1"/>
        <v>70000</v>
      </c>
      <c r="J88" s="12"/>
    </row>
    <row r="89" spans="1:10" x14ac:dyDescent="0.2">
      <c r="A89" s="246" t="s">
        <v>588</v>
      </c>
      <c r="B89" s="246" t="s">
        <v>589</v>
      </c>
      <c r="C89" s="246" t="s">
        <v>59</v>
      </c>
      <c r="D89" s="247">
        <v>45898</v>
      </c>
      <c r="E89" s="246" t="s">
        <v>593</v>
      </c>
      <c r="F89" s="247">
        <v>45898</v>
      </c>
      <c r="G89" s="248">
        <v>70000</v>
      </c>
      <c r="H89" s="248">
        <v>0</v>
      </c>
      <c r="I89" s="248">
        <f t="shared" si="1"/>
        <v>70000</v>
      </c>
      <c r="J89" s="12"/>
    </row>
    <row r="90" spans="1:10" x14ac:dyDescent="0.2">
      <c r="A90" s="246" t="s">
        <v>169</v>
      </c>
      <c r="B90" s="246" t="s">
        <v>169</v>
      </c>
      <c r="C90" s="246" t="s">
        <v>59</v>
      </c>
      <c r="D90" s="247">
        <v>45870</v>
      </c>
      <c r="E90" s="246" t="s">
        <v>594</v>
      </c>
      <c r="F90" s="247">
        <v>45898</v>
      </c>
      <c r="G90" s="248">
        <v>288069</v>
      </c>
      <c r="H90" s="248">
        <v>0</v>
      </c>
      <c r="I90" s="248">
        <f t="shared" si="1"/>
        <v>288069</v>
      </c>
      <c r="J90" s="12"/>
    </row>
    <row r="91" spans="1:10" x14ac:dyDescent="0.2">
      <c r="A91" s="246" t="s">
        <v>197</v>
      </c>
      <c r="B91" s="246" t="s">
        <v>197</v>
      </c>
      <c r="C91" s="246" t="s">
        <v>25</v>
      </c>
      <c r="D91" s="247">
        <v>45870</v>
      </c>
      <c r="E91" s="246" t="s">
        <v>496</v>
      </c>
      <c r="F91" s="247">
        <v>45877</v>
      </c>
      <c r="G91" s="248">
        <v>1200000</v>
      </c>
      <c r="H91" s="248">
        <v>1519500</v>
      </c>
      <c r="I91" s="248">
        <v>0</v>
      </c>
      <c r="J91" s="222"/>
    </row>
    <row r="92" spans="1:10" x14ac:dyDescent="0.2">
      <c r="A92" s="246" t="s">
        <v>258</v>
      </c>
      <c r="B92" s="246" t="s">
        <v>258</v>
      </c>
      <c r="C92" s="246" t="s">
        <v>59</v>
      </c>
      <c r="D92" s="247">
        <v>45870</v>
      </c>
      <c r="E92" s="246" t="s">
        <v>595</v>
      </c>
      <c r="F92" s="247">
        <v>45884</v>
      </c>
      <c r="G92" s="248">
        <v>217774</v>
      </c>
      <c r="H92" s="248">
        <v>0</v>
      </c>
      <c r="I92" s="248">
        <f t="shared" si="1"/>
        <v>217774</v>
      </c>
    </row>
    <row r="93" spans="1:10" x14ac:dyDescent="0.2">
      <c r="A93" s="246" t="s">
        <v>195</v>
      </c>
      <c r="B93" s="246" t="s">
        <v>195</v>
      </c>
      <c r="C93" s="246" t="s">
        <v>59</v>
      </c>
      <c r="D93" s="247">
        <v>45870</v>
      </c>
      <c r="E93" s="246" t="s">
        <v>596</v>
      </c>
      <c r="F93" s="247">
        <v>45877</v>
      </c>
      <c r="G93" s="248">
        <f>45900+640811</f>
        <v>686711</v>
      </c>
      <c r="H93" s="248">
        <f>190000+400000+96711</f>
        <v>686711</v>
      </c>
      <c r="I93" s="248">
        <f t="shared" si="1"/>
        <v>0</v>
      </c>
    </row>
    <row r="94" spans="1:10" x14ac:dyDescent="0.2">
      <c r="A94" s="246" t="s">
        <v>74</v>
      </c>
      <c r="B94" s="246" t="s">
        <v>314</v>
      </c>
      <c r="C94" s="246" t="s">
        <v>59</v>
      </c>
      <c r="D94" s="247">
        <v>45870</v>
      </c>
      <c r="E94" s="246" t="s">
        <v>597</v>
      </c>
      <c r="F94" s="247">
        <v>45877</v>
      </c>
      <c r="G94" s="248">
        <v>12051620</v>
      </c>
      <c r="H94" s="248">
        <f>+G94</f>
        <v>12051620</v>
      </c>
      <c r="I94" s="248">
        <f>+G94-H94</f>
        <v>0</v>
      </c>
      <c r="J94" s="248"/>
    </row>
    <row r="95" spans="1:10" x14ac:dyDescent="0.2">
      <c r="A95" s="246" t="s">
        <v>226</v>
      </c>
      <c r="B95" s="246" t="s">
        <v>226</v>
      </c>
      <c r="C95" s="246" t="s">
        <v>59</v>
      </c>
      <c r="D95" s="247">
        <v>45870</v>
      </c>
      <c r="E95" s="246" t="s">
        <v>598</v>
      </c>
      <c r="F95" s="247">
        <v>45884</v>
      </c>
      <c r="G95" s="248">
        <f>+'PENDIENTE DE PAGO'!B175</f>
        <v>987837</v>
      </c>
      <c r="H95" s="248">
        <v>800000</v>
      </c>
      <c r="I95" s="248">
        <f t="shared" si="1"/>
        <v>187837</v>
      </c>
    </row>
    <row r="96" spans="1:10" x14ac:dyDescent="0.2">
      <c r="A96" s="246" t="s">
        <v>274</v>
      </c>
      <c r="B96" s="246" t="s">
        <v>274</v>
      </c>
      <c r="C96" s="246" t="s">
        <v>59</v>
      </c>
      <c r="D96" s="247">
        <v>45870</v>
      </c>
      <c r="E96" s="246" t="s">
        <v>599</v>
      </c>
      <c r="F96" s="247">
        <v>45877</v>
      </c>
      <c r="G96" s="248">
        <v>11382.01</v>
      </c>
      <c r="H96" s="248">
        <v>0</v>
      </c>
      <c r="I96" s="248">
        <f t="shared" si="1"/>
        <v>11382.01</v>
      </c>
    </row>
    <row r="97" spans="1:18" x14ac:dyDescent="0.2">
      <c r="A97" s="246" t="s">
        <v>259</v>
      </c>
      <c r="B97" s="246" t="s">
        <v>259</v>
      </c>
      <c r="C97" s="246" t="s">
        <v>27</v>
      </c>
      <c r="D97" s="247">
        <v>45870</v>
      </c>
      <c r="E97" s="246" t="s">
        <v>600</v>
      </c>
      <c r="F97" s="247">
        <v>45898</v>
      </c>
      <c r="G97" s="248">
        <v>600000</v>
      </c>
      <c r="H97" s="248">
        <v>0</v>
      </c>
      <c r="I97" s="248">
        <f t="shared" si="1"/>
        <v>600000</v>
      </c>
    </row>
    <row r="98" spans="1:18" x14ac:dyDescent="0.2">
      <c r="A98" s="246" t="s">
        <v>275</v>
      </c>
      <c r="B98" s="246" t="s">
        <v>275</v>
      </c>
      <c r="C98" s="246" t="s">
        <v>59</v>
      </c>
      <c r="D98" s="247">
        <v>45870</v>
      </c>
      <c r="E98" s="246" t="s">
        <v>601</v>
      </c>
      <c r="F98" s="247">
        <v>45877</v>
      </c>
      <c r="G98" s="248">
        <f>30+822577</f>
        <v>822607</v>
      </c>
      <c r="H98" s="248">
        <f>435066+387541</f>
        <v>822607</v>
      </c>
      <c r="I98" s="248">
        <f t="shared" si="1"/>
        <v>0</v>
      </c>
    </row>
    <row r="99" spans="1:18" x14ac:dyDescent="0.2">
      <c r="A99" s="246" t="s">
        <v>348</v>
      </c>
      <c r="B99" s="246" t="s">
        <v>348</v>
      </c>
      <c r="C99" s="246" t="s">
        <v>59</v>
      </c>
      <c r="D99" s="247">
        <v>45870</v>
      </c>
      <c r="E99" s="246" t="s">
        <v>602</v>
      </c>
      <c r="F99" s="247">
        <v>45877</v>
      </c>
      <c r="G99" s="248">
        <v>412493.23</v>
      </c>
      <c r="H99" s="248">
        <v>413000</v>
      </c>
      <c r="I99" s="291">
        <f t="shared" si="1"/>
        <v>-506.77000000001863</v>
      </c>
      <c r="J99" s="222"/>
    </row>
    <row r="100" spans="1:18" x14ac:dyDescent="0.2">
      <c r="A100" s="246" t="s">
        <v>603</v>
      </c>
      <c r="B100" s="246" t="s">
        <v>603</v>
      </c>
      <c r="C100" s="246" t="s">
        <v>59</v>
      </c>
      <c r="D100" s="247">
        <v>45891</v>
      </c>
      <c r="E100" s="246" t="s">
        <v>604</v>
      </c>
      <c r="F100" s="247">
        <v>45891</v>
      </c>
      <c r="G100" s="248">
        <v>3053062.3</v>
      </c>
      <c r="H100" s="248">
        <v>0</v>
      </c>
      <c r="I100" s="248">
        <f t="shared" si="1"/>
        <v>3053062.3</v>
      </c>
      <c r="J100" s="18"/>
    </row>
    <row r="101" spans="1:18" x14ac:dyDescent="0.2">
      <c r="A101" s="246" t="s">
        <v>605</v>
      </c>
      <c r="B101" s="246" t="s">
        <v>605</v>
      </c>
      <c r="C101" s="246" t="s">
        <v>27</v>
      </c>
      <c r="D101" s="247">
        <v>45891</v>
      </c>
      <c r="E101" s="246" t="s">
        <v>606</v>
      </c>
      <c r="F101" s="247">
        <v>45891</v>
      </c>
      <c r="G101" s="248">
        <v>1368118.61</v>
      </c>
      <c r="H101" s="248">
        <v>0</v>
      </c>
      <c r="I101" s="248">
        <f t="shared" si="1"/>
        <v>1368118.61</v>
      </c>
    </row>
    <row r="102" spans="1:18" x14ac:dyDescent="0.2">
      <c r="A102" s="246" t="s">
        <v>607</v>
      </c>
      <c r="B102" s="246" t="s">
        <v>607</v>
      </c>
      <c r="C102" s="246" t="s">
        <v>25</v>
      </c>
      <c r="D102" s="247">
        <v>45898</v>
      </c>
      <c r="E102" s="246" t="s">
        <v>608</v>
      </c>
      <c r="F102" s="247">
        <v>45898</v>
      </c>
      <c r="G102" s="248">
        <v>1541497.4</v>
      </c>
      <c r="H102" s="248">
        <v>0</v>
      </c>
      <c r="I102" s="248">
        <f t="shared" si="1"/>
        <v>1541497.4</v>
      </c>
      <c r="K102" s="280"/>
      <c r="L102" s="281"/>
      <c r="M102" s="281"/>
      <c r="N102" s="281"/>
      <c r="O102" s="281"/>
      <c r="P102" s="281"/>
      <c r="Q102" s="281"/>
      <c r="R102" s="281"/>
    </row>
    <row r="103" spans="1:18" x14ac:dyDescent="0.2">
      <c r="A103" s="246" t="s">
        <v>609</v>
      </c>
      <c r="B103" s="246" t="s">
        <v>609</v>
      </c>
      <c r="C103" s="246" t="s">
        <v>59</v>
      </c>
      <c r="D103" s="247">
        <v>45898</v>
      </c>
      <c r="E103" s="246" t="s">
        <v>610</v>
      </c>
      <c r="F103" s="247">
        <v>45884</v>
      </c>
      <c r="G103" s="248">
        <v>1236215.93</v>
      </c>
      <c r="H103" s="248">
        <v>0</v>
      </c>
      <c r="I103" s="248">
        <f t="shared" si="1"/>
        <v>1236215.93</v>
      </c>
      <c r="K103" s="281"/>
      <c r="L103" s="282"/>
      <c r="M103" s="280"/>
      <c r="N103" s="281"/>
      <c r="O103" s="281"/>
      <c r="P103" s="281"/>
      <c r="Q103" s="281"/>
      <c r="R103" s="281"/>
    </row>
    <row r="104" spans="1:18" x14ac:dyDescent="0.2">
      <c r="A104" s="246" t="s">
        <v>611</v>
      </c>
      <c r="B104" s="246" t="s">
        <v>611</v>
      </c>
      <c r="C104" s="246" t="s">
        <v>59</v>
      </c>
      <c r="D104" s="247">
        <v>45898</v>
      </c>
      <c r="E104" s="246" t="s">
        <v>612</v>
      </c>
      <c r="F104" s="247">
        <v>45884</v>
      </c>
      <c r="G104" s="248">
        <v>3807362.6</v>
      </c>
      <c r="H104" s="248">
        <v>0</v>
      </c>
      <c r="I104" s="291">
        <f t="shared" si="1"/>
        <v>3807362.6</v>
      </c>
      <c r="J104" s="291">
        <v>1560000</v>
      </c>
      <c r="K104" s="281"/>
      <c r="L104" s="282"/>
      <c r="M104" s="280"/>
      <c r="N104" s="281"/>
      <c r="O104" s="281"/>
      <c r="P104" s="281"/>
      <c r="Q104" s="281"/>
      <c r="R104" s="281"/>
    </row>
    <row r="105" spans="1:18" x14ac:dyDescent="0.2">
      <c r="A105" s="10"/>
      <c r="B105" s="10"/>
      <c r="C105" s="10"/>
      <c r="D105" s="11"/>
      <c r="E105" s="10"/>
      <c r="F105" s="11"/>
      <c r="G105" s="12"/>
      <c r="H105" s="12"/>
      <c r="I105" s="12"/>
      <c r="K105" s="281"/>
      <c r="L105" s="282"/>
      <c r="M105" s="280"/>
      <c r="N105" s="281"/>
      <c r="O105" s="281"/>
      <c r="P105" s="281"/>
      <c r="Q105" s="281"/>
      <c r="R105" s="281"/>
    </row>
    <row r="106" spans="1:18" x14ac:dyDescent="0.2">
      <c r="A106" s="10"/>
      <c r="B106" s="10"/>
      <c r="C106" s="10"/>
      <c r="D106" s="11"/>
      <c r="E106" s="10"/>
      <c r="F106" s="11"/>
      <c r="G106" s="12"/>
      <c r="H106" s="12"/>
      <c r="I106" s="12"/>
      <c r="K106" s="281"/>
      <c r="L106" s="281"/>
      <c r="M106" s="280"/>
      <c r="N106" s="281"/>
      <c r="O106" s="281"/>
      <c r="P106" s="281"/>
      <c r="Q106" s="281"/>
      <c r="R106" s="281"/>
    </row>
    <row r="107" spans="1:18" x14ac:dyDescent="0.2">
      <c r="A107" s="10"/>
      <c r="C107" s="10"/>
      <c r="D107" s="11"/>
      <c r="F107" s="11"/>
      <c r="G107" s="12"/>
      <c r="H107" s="12"/>
      <c r="I107" s="12"/>
      <c r="K107" s="281"/>
      <c r="L107" s="282"/>
      <c r="M107" s="280"/>
      <c r="N107" s="281"/>
      <c r="O107" s="281"/>
      <c r="P107" s="281"/>
      <c r="Q107" s="281"/>
      <c r="R107" s="281"/>
    </row>
    <row r="108" spans="1:18" x14ac:dyDescent="0.2">
      <c r="A108" s="231"/>
      <c r="B108" s="231"/>
      <c r="C108" s="10"/>
      <c r="D108" s="11"/>
      <c r="F108" s="11"/>
      <c r="G108" s="12"/>
      <c r="H108" s="18"/>
      <c r="I108" s="18"/>
      <c r="L108" s="227"/>
      <c r="M108" s="23"/>
    </row>
    <row r="109" spans="1:18" x14ac:dyDescent="0.2">
      <c r="G109" s="17"/>
    </row>
    <row r="110" spans="1:18" x14ac:dyDescent="0.2">
      <c r="G110" s="17"/>
    </row>
    <row r="111" spans="1:18" x14ac:dyDescent="0.2">
      <c r="G111" s="17"/>
    </row>
    <row r="112" spans="1:18" x14ac:dyDescent="0.2">
      <c r="G112" s="17"/>
    </row>
    <row r="113" spans="1:10" x14ac:dyDescent="0.2">
      <c r="G113" s="17"/>
    </row>
    <row r="114" spans="1:10" x14ac:dyDescent="0.2">
      <c r="A114" s="10"/>
      <c r="B114" s="10"/>
      <c r="C114" s="10"/>
      <c r="D114" s="11"/>
      <c r="E114" s="10"/>
      <c r="F114" s="11"/>
      <c r="G114" s="12"/>
      <c r="H114" s="12"/>
      <c r="I114" s="12"/>
      <c r="J114" s="23"/>
    </row>
    <row r="115" spans="1:10" x14ac:dyDescent="0.2">
      <c r="A115" s="10"/>
      <c r="B115" s="10"/>
      <c r="C115" s="10"/>
      <c r="D115" s="11"/>
      <c r="E115" s="10"/>
      <c r="F115" s="11"/>
      <c r="G115" s="12"/>
      <c r="H115" s="12"/>
      <c r="I115" s="12"/>
    </row>
    <row r="116" spans="1:10" x14ac:dyDescent="0.2">
      <c r="A116" s="10"/>
      <c r="B116" s="10"/>
      <c r="C116" s="10"/>
      <c r="D116" s="11"/>
      <c r="E116" s="10"/>
      <c r="F116" s="11"/>
      <c r="G116" s="12"/>
      <c r="H116" s="12"/>
      <c r="I116" s="12"/>
    </row>
    <row r="117" spans="1:10" x14ac:dyDescent="0.2">
      <c r="A117" s="10"/>
      <c r="B117" s="10"/>
      <c r="C117" s="10"/>
      <c r="D117" s="11"/>
      <c r="E117" s="10"/>
      <c r="F117" s="11"/>
      <c r="G117" s="12"/>
      <c r="H117" s="12"/>
      <c r="I117" s="12"/>
    </row>
    <row r="118" spans="1:10" x14ac:dyDescent="0.2">
      <c r="A118" s="10"/>
      <c r="B118" s="10"/>
      <c r="C118" s="10"/>
      <c r="D118" s="11"/>
      <c r="E118" s="10"/>
      <c r="F118" s="11"/>
      <c r="G118" s="12"/>
      <c r="H118" s="12"/>
      <c r="I118" s="12"/>
    </row>
    <row r="119" spans="1:10" x14ac:dyDescent="0.2">
      <c r="A119" s="10"/>
      <c r="B119" s="10"/>
      <c r="C119" s="10"/>
      <c r="D119" s="11"/>
      <c r="E119" s="10"/>
      <c r="F119" s="11"/>
      <c r="G119" s="12"/>
      <c r="H119" s="12"/>
      <c r="I119" s="12"/>
    </row>
    <row r="120" spans="1:10" x14ac:dyDescent="0.2">
      <c r="A120" s="10"/>
      <c r="B120" s="10"/>
      <c r="C120" s="10"/>
      <c r="D120" s="11"/>
      <c r="E120" s="10"/>
      <c r="F120" s="11"/>
      <c r="G120" s="12"/>
      <c r="H120" s="12"/>
      <c r="I120" s="12"/>
    </row>
    <row r="121" spans="1:10" x14ac:dyDescent="0.2">
      <c r="A121" s="10"/>
      <c r="B121" s="10"/>
      <c r="C121" s="10"/>
      <c r="D121" s="11"/>
      <c r="E121" s="10"/>
      <c r="F121" s="11"/>
      <c r="G121" s="12"/>
      <c r="H121" s="12"/>
      <c r="I121" s="12"/>
    </row>
    <row r="122" spans="1:10" x14ac:dyDescent="0.2">
      <c r="A122" s="10"/>
      <c r="B122" s="10"/>
      <c r="C122" s="10"/>
      <c r="D122" s="11"/>
      <c r="E122" s="10"/>
      <c r="F122" s="11"/>
      <c r="G122" s="12"/>
      <c r="H122" s="12"/>
      <c r="I122" s="12"/>
    </row>
    <row r="123" spans="1:10" x14ac:dyDescent="0.2">
      <c r="A123" s="10"/>
      <c r="B123" s="10"/>
      <c r="C123" s="10"/>
      <c r="D123" s="11"/>
      <c r="E123" s="10"/>
      <c r="F123" s="11"/>
      <c r="G123" s="12"/>
      <c r="H123" s="12"/>
      <c r="I123" s="12"/>
    </row>
    <row r="124" spans="1:10" x14ac:dyDescent="0.2">
      <c r="A124" s="10"/>
      <c r="B124" s="10"/>
      <c r="C124" s="10"/>
      <c r="D124" s="11"/>
      <c r="E124" s="10"/>
      <c r="F124" s="11"/>
      <c r="G124" s="12"/>
      <c r="H124" s="12"/>
      <c r="I124" s="12"/>
      <c r="J124" s="18"/>
    </row>
    <row r="125" spans="1:10" x14ac:dyDescent="0.2">
      <c r="A125" s="10"/>
      <c r="B125" s="10"/>
      <c r="C125" s="10"/>
      <c r="D125" s="11"/>
      <c r="E125" s="10"/>
      <c r="F125" s="11"/>
      <c r="G125" s="12"/>
      <c r="H125" s="12"/>
      <c r="I125" s="12"/>
      <c r="J125" s="18"/>
    </row>
    <row r="126" spans="1:10" x14ac:dyDescent="0.2">
      <c r="A126" s="10"/>
      <c r="B126" s="10"/>
      <c r="C126" s="10"/>
      <c r="D126" s="11"/>
      <c r="E126" s="10"/>
      <c r="F126" s="11"/>
      <c r="G126" s="12"/>
      <c r="H126" s="12"/>
      <c r="I126" s="12"/>
      <c r="J126" s="18"/>
    </row>
    <row r="127" spans="1:10" x14ac:dyDescent="0.2">
      <c r="A127" s="10"/>
      <c r="B127" s="10"/>
      <c r="C127" s="10"/>
      <c r="D127" s="11"/>
      <c r="E127" s="10"/>
      <c r="F127" s="11"/>
      <c r="G127" s="114"/>
      <c r="H127" s="12"/>
      <c r="I127" s="12"/>
      <c r="J127" s="18"/>
    </row>
    <row r="128" spans="1:10" x14ac:dyDescent="0.2">
      <c r="A128" s="10"/>
      <c r="B128" s="10"/>
      <c r="C128" s="10"/>
      <c r="D128" s="11"/>
      <c r="E128" s="10"/>
      <c r="F128" s="11"/>
      <c r="G128" s="12"/>
      <c r="H128" s="12"/>
      <c r="I128" s="12"/>
      <c r="J128" s="18"/>
    </row>
    <row r="129" spans="1:12" x14ac:dyDescent="0.2">
      <c r="A129" s="10"/>
      <c r="B129" s="10"/>
      <c r="C129" s="10"/>
      <c r="D129" s="11"/>
      <c r="E129" s="10"/>
      <c r="F129" s="11"/>
      <c r="G129" s="12"/>
      <c r="H129" s="12"/>
      <c r="I129" s="12"/>
      <c r="J129" s="18"/>
    </row>
    <row r="130" spans="1:12" x14ac:dyDescent="0.2">
      <c r="A130" s="10"/>
      <c r="B130" s="10"/>
      <c r="C130" s="10"/>
      <c r="D130" s="11"/>
      <c r="E130" s="10"/>
      <c r="F130" s="11"/>
      <c r="G130" s="12"/>
      <c r="H130" s="12"/>
      <c r="I130" s="12"/>
      <c r="J130" s="18"/>
    </row>
    <row r="131" spans="1:12" x14ac:dyDescent="0.2">
      <c r="A131" s="22"/>
      <c r="B131" s="10"/>
      <c r="C131" s="10"/>
      <c r="D131" s="11"/>
      <c r="E131" s="10"/>
      <c r="F131" s="11"/>
      <c r="G131" s="12"/>
      <c r="H131" s="12"/>
      <c r="I131" s="12"/>
      <c r="J131" s="18"/>
    </row>
    <row r="132" spans="1:12" x14ac:dyDescent="0.2">
      <c r="A132" s="22"/>
      <c r="B132" s="10"/>
      <c r="C132" s="10"/>
      <c r="D132" s="11"/>
      <c r="E132" s="10"/>
      <c r="F132" s="11"/>
      <c r="G132" s="12"/>
      <c r="H132" s="12"/>
      <c r="I132" s="12"/>
      <c r="J132" s="18"/>
    </row>
    <row r="133" spans="1:12" x14ac:dyDescent="0.2">
      <c r="A133" s="10"/>
      <c r="B133" s="10"/>
      <c r="C133" s="10"/>
      <c r="D133" s="11"/>
      <c r="E133" s="10"/>
      <c r="F133" s="11"/>
      <c r="G133" s="12"/>
      <c r="H133" s="12"/>
      <c r="I133" s="12"/>
      <c r="J133" s="18"/>
    </row>
    <row r="134" spans="1:12" x14ac:dyDescent="0.2">
      <c r="A134" s="10"/>
      <c r="B134" s="10"/>
      <c r="C134" s="10"/>
      <c r="D134" s="11"/>
      <c r="E134" s="10"/>
      <c r="F134" s="11"/>
      <c r="G134" s="12"/>
      <c r="H134" s="12"/>
      <c r="I134" s="12"/>
      <c r="J134" s="18"/>
      <c r="L134" s="18"/>
    </row>
    <row r="135" spans="1:12" x14ac:dyDescent="0.2">
      <c r="A135" s="10"/>
      <c r="B135" s="10"/>
      <c r="C135" s="10"/>
      <c r="D135" s="11"/>
      <c r="E135" s="10"/>
      <c r="F135" s="11"/>
      <c r="G135" s="12"/>
      <c r="H135" s="12"/>
      <c r="I135" s="12"/>
      <c r="J135" s="18"/>
      <c r="L135" s="18"/>
    </row>
    <row r="136" spans="1:12" x14ac:dyDescent="0.2">
      <c r="A136" s="10"/>
      <c r="B136" s="10"/>
      <c r="C136" s="10"/>
      <c r="D136" s="11"/>
      <c r="E136" s="10"/>
      <c r="F136" s="11"/>
      <c r="G136" s="12"/>
      <c r="H136" s="12"/>
      <c r="I136" s="12"/>
      <c r="J136" s="18"/>
    </row>
    <row r="137" spans="1:12" x14ac:dyDescent="0.2">
      <c r="A137" s="10"/>
      <c r="B137" s="10"/>
      <c r="C137" s="10"/>
      <c r="D137" s="11"/>
      <c r="E137" s="10"/>
      <c r="F137" s="11"/>
      <c r="G137" s="107"/>
      <c r="H137" s="12"/>
      <c r="I137" s="12"/>
      <c r="J137" s="18"/>
    </row>
    <row r="138" spans="1:12" x14ac:dyDescent="0.2">
      <c r="A138" s="10"/>
      <c r="B138" s="10"/>
      <c r="C138" s="10"/>
      <c r="D138" s="11"/>
      <c r="E138" s="10"/>
      <c r="F138" s="11"/>
      <c r="G138" s="107"/>
      <c r="H138" s="12"/>
      <c r="I138" s="12"/>
      <c r="J138" s="18"/>
    </row>
    <row r="139" spans="1:12" x14ac:dyDescent="0.2">
      <c r="A139" s="22"/>
      <c r="B139" s="10"/>
      <c r="C139" s="10"/>
      <c r="D139" s="11"/>
      <c r="E139" s="10"/>
      <c r="F139" s="11"/>
      <c r="G139" s="12"/>
      <c r="H139" s="12"/>
      <c r="I139" s="12"/>
    </row>
    <row r="140" spans="1:12" x14ac:dyDescent="0.2">
      <c r="A140" s="10"/>
      <c r="B140" s="10"/>
      <c r="C140" s="10"/>
      <c r="D140" s="11"/>
      <c r="E140" s="10"/>
      <c r="F140" s="11"/>
      <c r="G140" s="12"/>
      <c r="H140" s="12"/>
      <c r="I140" s="12"/>
    </row>
    <row r="141" spans="1:12" x14ac:dyDescent="0.2">
      <c r="A141" s="10"/>
      <c r="B141" s="10"/>
      <c r="C141" s="10"/>
      <c r="D141" s="11"/>
      <c r="E141" s="10"/>
      <c r="F141" s="11"/>
      <c r="G141" s="12"/>
      <c r="H141" s="12"/>
      <c r="I141" s="12"/>
    </row>
    <row r="142" spans="1:12" x14ac:dyDescent="0.2">
      <c r="A142" s="10"/>
      <c r="B142" s="10"/>
      <c r="C142" s="10"/>
      <c r="D142" s="11"/>
      <c r="E142" s="10"/>
      <c r="F142" s="11"/>
      <c r="G142" s="12"/>
      <c r="H142" s="12"/>
      <c r="I142" s="12"/>
    </row>
    <row r="143" spans="1:12" x14ac:dyDescent="0.2">
      <c r="A143" s="10"/>
      <c r="B143" s="10"/>
      <c r="C143" s="10"/>
      <c r="D143" s="11"/>
      <c r="E143" s="10"/>
      <c r="F143" s="11"/>
      <c r="G143" s="12"/>
      <c r="H143" s="12"/>
      <c r="I143" s="12"/>
      <c r="J143" s="18"/>
      <c r="K143" s="18"/>
      <c r="L143" s="18"/>
    </row>
    <row r="144" spans="1:12" x14ac:dyDescent="0.2">
      <c r="A144" s="10"/>
      <c r="B144" s="10"/>
      <c r="C144" s="10"/>
      <c r="D144" s="11"/>
      <c r="E144" s="10"/>
      <c r="F144" s="11"/>
      <c r="G144" s="12"/>
      <c r="H144" s="12"/>
      <c r="I144" s="12"/>
    </row>
    <row r="145" spans="1:9" x14ac:dyDescent="0.2">
      <c r="A145" s="10"/>
      <c r="B145" s="10"/>
      <c r="C145" s="10"/>
      <c r="D145" s="11"/>
      <c r="E145" s="10"/>
      <c r="F145" s="11"/>
      <c r="G145" s="12"/>
      <c r="H145" s="12"/>
      <c r="I145" s="12"/>
    </row>
    <row r="146" spans="1:9" x14ac:dyDescent="0.2">
      <c r="A146" s="10"/>
      <c r="B146" s="10"/>
      <c r="C146" s="10"/>
      <c r="D146" s="11"/>
      <c r="E146" s="10"/>
      <c r="F146" s="11"/>
      <c r="G146" s="12"/>
      <c r="H146" s="12"/>
      <c r="I146" s="12"/>
    </row>
    <row r="147" spans="1:9" x14ac:dyDescent="0.2">
      <c r="A147" s="10"/>
      <c r="B147" s="10"/>
      <c r="C147" s="10"/>
      <c r="D147" s="11"/>
      <c r="E147" s="10"/>
      <c r="F147" s="11"/>
      <c r="G147" s="12"/>
      <c r="H147" s="12"/>
      <c r="I147" s="12"/>
    </row>
    <row r="148" spans="1:9" x14ac:dyDescent="0.2">
      <c r="A148" s="10"/>
      <c r="B148" s="10"/>
      <c r="C148" s="10"/>
      <c r="D148" s="11"/>
      <c r="E148" s="10"/>
      <c r="F148" s="11"/>
      <c r="G148" s="12"/>
      <c r="H148" s="12"/>
      <c r="I148" s="12"/>
    </row>
    <row r="149" spans="1:9" x14ac:dyDescent="0.2">
      <c r="A149" s="10"/>
      <c r="B149" s="10"/>
      <c r="C149" s="10"/>
      <c r="D149" s="11"/>
      <c r="E149" s="10"/>
      <c r="F149" s="11"/>
      <c r="G149" s="12"/>
      <c r="H149" s="12"/>
      <c r="I149" s="12"/>
    </row>
    <row r="150" spans="1:9" x14ac:dyDescent="0.2">
      <c r="A150" s="10"/>
      <c r="B150" s="10"/>
      <c r="C150" s="10"/>
      <c r="D150" s="11"/>
      <c r="E150" s="10"/>
      <c r="F150" s="11"/>
      <c r="G150" s="12"/>
      <c r="H150" s="12"/>
      <c r="I150" s="12"/>
    </row>
    <row r="151" spans="1:9" x14ac:dyDescent="0.2">
      <c r="A151" s="10"/>
      <c r="B151" s="10"/>
      <c r="C151" s="10"/>
      <c r="D151" s="11"/>
      <c r="E151" s="10"/>
      <c r="F151" s="11"/>
      <c r="G151" s="12"/>
      <c r="H151" s="12"/>
      <c r="I151" s="12"/>
    </row>
    <row r="152" spans="1:9" x14ac:dyDescent="0.2">
      <c r="A152" s="10"/>
      <c r="B152" s="10"/>
      <c r="C152" s="10"/>
      <c r="D152" s="11"/>
      <c r="E152" s="10"/>
      <c r="F152" s="11"/>
      <c r="G152" s="12"/>
      <c r="H152" s="12"/>
      <c r="I152" s="12"/>
    </row>
    <row r="153" spans="1:9" x14ac:dyDescent="0.2">
      <c r="A153" s="10"/>
      <c r="B153" s="10"/>
      <c r="C153" s="10"/>
      <c r="D153" s="11"/>
      <c r="E153" s="10"/>
      <c r="F153" s="11"/>
      <c r="G153" s="12"/>
      <c r="H153" s="12"/>
      <c r="I153" s="12"/>
    </row>
    <row r="154" spans="1:9" x14ac:dyDescent="0.2">
      <c r="A154" s="10"/>
      <c r="B154" s="10"/>
      <c r="C154" s="10"/>
      <c r="D154" s="11"/>
      <c r="E154" s="10"/>
      <c r="F154" s="11"/>
      <c r="G154" s="12"/>
      <c r="H154" s="12"/>
      <c r="I154" s="12"/>
    </row>
    <row r="155" spans="1:9" x14ac:dyDescent="0.2">
      <c r="A155" s="10"/>
      <c r="B155" s="10"/>
      <c r="C155" s="10"/>
      <c r="D155" s="11"/>
      <c r="E155" s="10"/>
      <c r="F155" s="11"/>
      <c r="G155" s="12"/>
      <c r="H155" s="108"/>
      <c r="I155" s="12"/>
    </row>
    <row r="156" spans="1:9" x14ac:dyDescent="0.2">
      <c r="A156" s="10"/>
      <c r="B156" s="10"/>
      <c r="C156" s="10"/>
      <c r="D156" s="11"/>
      <c r="E156" s="10"/>
      <c r="F156" s="11"/>
      <c r="G156" s="12"/>
      <c r="H156" s="12"/>
      <c r="I156" s="12"/>
    </row>
    <row r="157" spans="1:9" x14ac:dyDescent="0.2">
      <c r="A157" s="10"/>
      <c r="B157" s="10"/>
      <c r="C157" s="10"/>
      <c r="D157" s="11"/>
      <c r="E157" s="10"/>
      <c r="F157" s="11"/>
      <c r="G157" s="12"/>
      <c r="H157" s="12"/>
      <c r="I157" s="12"/>
    </row>
    <row r="158" spans="1:9" x14ac:dyDescent="0.2">
      <c r="A158" s="10"/>
      <c r="B158" s="10"/>
      <c r="C158" s="10"/>
      <c r="D158" s="11"/>
      <c r="E158" s="10"/>
      <c r="F158" s="11"/>
      <c r="G158" s="12"/>
      <c r="H158" s="12"/>
      <c r="I158" s="12"/>
    </row>
    <row r="159" spans="1:9" x14ac:dyDescent="0.2">
      <c r="A159" s="10"/>
      <c r="B159" s="10"/>
      <c r="C159" s="10"/>
      <c r="D159" s="11"/>
      <c r="E159" s="10"/>
      <c r="F159" s="11"/>
      <c r="G159" s="12"/>
      <c r="H159" s="12"/>
      <c r="I159" s="12"/>
    </row>
    <row r="160" spans="1:9" x14ac:dyDescent="0.2">
      <c r="A160" s="10"/>
      <c r="B160" s="10"/>
      <c r="C160" s="10"/>
      <c r="D160" s="11"/>
      <c r="E160" s="10"/>
      <c r="F160" s="11"/>
      <c r="G160" s="12"/>
      <c r="H160" s="12"/>
      <c r="I160" s="12"/>
    </row>
    <row r="161" spans="1:9" x14ac:dyDescent="0.2">
      <c r="A161" s="10"/>
      <c r="B161" s="10"/>
      <c r="C161" s="10"/>
      <c r="D161" s="11"/>
      <c r="E161" s="10"/>
      <c r="F161" s="11"/>
      <c r="G161" s="12"/>
      <c r="H161" s="12"/>
      <c r="I161" s="12"/>
    </row>
    <row r="162" spans="1:9" x14ac:dyDescent="0.2">
      <c r="A162" s="10"/>
      <c r="B162" s="10"/>
      <c r="C162" s="10"/>
      <c r="D162" s="11"/>
      <c r="E162" s="10"/>
      <c r="F162" s="11"/>
      <c r="G162" s="12"/>
      <c r="H162" s="12"/>
      <c r="I162" s="12"/>
    </row>
    <row r="163" spans="1:9" x14ac:dyDescent="0.2">
      <c r="A163" s="10"/>
      <c r="B163" s="10"/>
      <c r="C163" s="10"/>
      <c r="D163" s="11"/>
      <c r="E163" s="10"/>
      <c r="F163" s="11"/>
      <c r="G163" s="12"/>
      <c r="H163" s="12"/>
      <c r="I163" s="12"/>
    </row>
    <row r="164" spans="1:9" x14ac:dyDescent="0.2">
      <c r="A164" s="10"/>
      <c r="B164" s="10"/>
      <c r="C164" s="10"/>
      <c r="D164" s="11"/>
      <c r="E164" s="10"/>
      <c r="F164" s="11"/>
      <c r="G164" s="107"/>
      <c r="H164" s="12"/>
      <c r="I164" s="12"/>
    </row>
    <row r="165" spans="1:9" x14ac:dyDescent="0.2">
      <c r="A165" s="10"/>
      <c r="B165" s="22"/>
      <c r="C165" s="10"/>
      <c r="D165" s="11"/>
      <c r="E165" s="10"/>
      <c r="F165" s="11"/>
      <c r="G165" s="12"/>
      <c r="H165" s="12"/>
      <c r="I165" s="12"/>
    </row>
    <row r="166" spans="1:9" x14ac:dyDescent="0.2">
      <c r="A166" s="22"/>
      <c r="B166" s="10"/>
      <c r="C166" s="10"/>
      <c r="D166" s="11"/>
      <c r="E166" s="10"/>
      <c r="F166" s="11"/>
      <c r="G166" s="12"/>
      <c r="H166" s="12"/>
      <c r="I166" s="12"/>
    </row>
    <row r="167" spans="1:9" x14ac:dyDescent="0.2">
      <c r="A167" s="10"/>
      <c r="B167" s="10"/>
      <c r="C167" s="10"/>
      <c r="D167" s="11"/>
      <c r="E167" s="10"/>
      <c r="F167" s="11"/>
      <c r="G167" s="12"/>
      <c r="H167" s="12"/>
      <c r="I167" s="12"/>
    </row>
    <row r="168" spans="1:9" x14ac:dyDescent="0.2">
      <c r="A168" s="10"/>
      <c r="B168" s="10"/>
      <c r="C168" s="10"/>
      <c r="D168" s="11"/>
      <c r="E168" s="10"/>
      <c r="F168" s="11"/>
      <c r="G168" s="12"/>
      <c r="H168" s="12"/>
      <c r="I168" s="12"/>
    </row>
    <row r="169" spans="1:9" x14ac:dyDescent="0.2">
      <c r="A169" s="10"/>
      <c r="B169" s="10"/>
      <c r="C169" s="10"/>
      <c r="D169" s="11"/>
      <c r="E169" s="10"/>
      <c r="F169" s="11"/>
      <c r="G169" s="12"/>
      <c r="H169" s="12"/>
      <c r="I169" s="12"/>
    </row>
    <row r="170" spans="1:9" x14ac:dyDescent="0.2">
      <c r="A170" s="10"/>
      <c r="B170" s="10"/>
      <c r="C170" s="10"/>
      <c r="D170" s="11"/>
      <c r="E170" s="10"/>
      <c r="F170" s="11"/>
      <c r="G170" s="12"/>
      <c r="H170" s="12"/>
      <c r="I170" s="12"/>
    </row>
    <row r="171" spans="1:9" x14ac:dyDescent="0.2">
      <c r="A171" s="10"/>
      <c r="B171" s="10"/>
      <c r="C171" s="10"/>
      <c r="D171" s="11"/>
      <c r="E171" s="10"/>
      <c r="F171" s="11"/>
      <c r="G171" s="12"/>
      <c r="H171" s="12"/>
      <c r="I171" s="12"/>
    </row>
    <row r="172" spans="1:9" x14ac:dyDescent="0.2">
      <c r="A172" s="10"/>
      <c r="B172" s="10"/>
      <c r="C172" s="10"/>
      <c r="D172" s="11"/>
      <c r="E172" s="10"/>
      <c r="F172" s="11"/>
      <c r="G172" s="12"/>
      <c r="H172" s="12"/>
      <c r="I172" s="12"/>
    </row>
    <row r="173" spans="1:9" x14ac:dyDescent="0.2">
      <c r="A173" s="10"/>
      <c r="B173" s="10"/>
      <c r="C173" s="10"/>
      <c r="D173" s="11"/>
      <c r="E173" s="10"/>
      <c r="F173" s="11"/>
      <c r="G173" s="12"/>
      <c r="H173" s="12"/>
      <c r="I173" s="12"/>
    </row>
    <row r="174" spans="1:9" x14ac:dyDescent="0.2">
      <c r="A174" s="10"/>
      <c r="B174" s="10"/>
      <c r="C174" s="10"/>
      <c r="D174" s="11"/>
      <c r="E174" s="10"/>
      <c r="F174" s="11"/>
      <c r="G174" s="12"/>
      <c r="H174" s="12"/>
      <c r="I174" s="12"/>
    </row>
    <row r="175" spans="1:9" x14ac:dyDescent="0.2">
      <c r="A175" s="10"/>
      <c r="B175" s="10"/>
      <c r="C175" s="10"/>
      <c r="D175" s="11"/>
      <c r="E175" s="10"/>
      <c r="F175" s="11"/>
      <c r="G175" s="12"/>
      <c r="H175" s="12"/>
      <c r="I175" s="12"/>
    </row>
    <row r="176" spans="1:9" x14ac:dyDescent="0.2">
      <c r="A176" s="10"/>
      <c r="B176" s="10"/>
      <c r="C176" s="10"/>
      <c r="D176" s="11"/>
      <c r="E176" s="10"/>
      <c r="F176" s="11"/>
      <c r="G176" s="12"/>
      <c r="H176" s="12"/>
      <c r="I176" s="12"/>
    </row>
    <row r="177" spans="1:9" x14ac:dyDescent="0.2">
      <c r="A177" s="10"/>
      <c r="B177" s="10"/>
      <c r="C177" s="10"/>
      <c r="D177" s="11"/>
      <c r="E177" s="10"/>
      <c r="F177" s="11"/>
      <c r="G177" s="12"/>
      <c r="H177" s="12"/>
      <c r="I177" s="12"/>
    </row>
    <row r="178" spans="1:9" x14ac:dyDescent="0.2">
      <c r="A178" s="10"/>
      <c r="B178" s="10"/>
      <c r="C178" s="10"/>
      <c r="D178" s="11"/>
      <c r="E178" s="10"/>
      <c r="F178" s="11"/>
      <c r="G178" s="12"/>
      <c r="H178" s="12"/>
      <c r="I178" s="12"/>
    </row>
    <row r="179" spans="1:9" x14ac:dyDescent="0.2">
      <c r="A179" s="10"/>
      <c r="B179" s="10"/>
      <c r="C179" s="10"/>
      <c r="D179" s="11"/>
      <c r="E179" s="10"/>
      <c r="F179" s="11"/>
      <c r="G179" s="12"/>
      <c r="H179" s="12"/>
      <c r="I179" s="12"/>
    </row>
    <row r="180" spans="1:9" x14ac:dyDescent="0.2">
      <c r="A180" s="10"/>
      <c r="B180" s="10"/>
      <c r="C180" s="10"/>
      <c r="D180" s="11"/>
      <c r="E180" s="10"/>
      <c r="F180" s="11"/>
      <c r="G180" s="12"/>
      <c r="H180" s="12"/>
      <c r="I180" s="12"/>
    </row>
    <row r="181" spans="1:9" x14ac:dyDescent="0.2">
      <c r="A181" s="10"/>
      <c r="B181" s="10"/>
      <c r="C181" s="10"/>
      <c r="D181" s="11"/>
      <c r="E181" s="10"/>
      <c r="F181" s="11"/>
      <c r="G181" s="12"/>
      <c r="H181" s="12"/>
      <c r="I181" s="12"/>
    </row>
    <row r="182" spans="1:9" x14ac:dyDescent="0.2">
      <c r="A182" s="10"/>
      <c r="B182" s="10"/>
      <c r="C182" s="10"/>
      <c r="D182" s="11"/>
      <c r="E182" s="10"/>
      <c r="F182" s="11"/>
      <c r="G182" s="12"/>
      <c r="H182" s="12"/>
      <c r="I182" s="12"/>
    </row>
    <row r="183" spans="1:9" x14ac:dyDescent="0.2">
      <c r="A183" s="10"/>
      <c r="B183" s="10"/>
      <c r="C183" s="10"/>
      <c r="D183" s="11"/>
      <c r="E183" s="10"/>
      <c r="F183" s="11"/>
      <c r="G183" s="12"/>
      <c r="H183" s="12"/>
      <c r="I183" s="12"/>
    </row>
    <row r="184" spans="1:9" x14ac:dyDescent="0.2">
      <c r="A184" s="10"/>
      <c r="B184" s="10"/>
      <c r="C184" s="10"/>
      <c r="D184" s="11"/>
      <c r="E184" s="10"/>
      <c r="F184" s="11"/>
      <c r="G184" s="12"/>
      <c r="H184" s="12"/>
      <c r="I184" s="12"/>
    </row>
    <row r="185" spans="1:9" x14ac:dyDescent="0.2">
      <c r="A185" s="10"/>
      <c r="B185" s="10"/>
      <c r="C185" s="10"/>
      <c r="D185" s="11"/>
      <c r="E185" s="10"/>
      <c r="F185" s="11"/>
      <c r="G185" s="12"/>
      <c r="H185" s="12"/>
      <c r="I185" s="12"/>
    </row>
    <row r="186" spans="1:9" x14ac:dyDescent="0.2">
      <c r="A186" s="10"/>
      <c r="B186" s="10"/>
      <c r="C186" s="10"/>
      <c r="D186" s="11"/>
      <c r="E186" s="10"/>
      <c r="F186" s="11"/>
      <c r="G186" s="12"/>
      <c r="H186" s="12"/>
      <c r="I186" s="12"/>
    </row>
    <row r="187" spans="1:9" x14ac:dyDescent="0.2">
      <c r="A187" s="10"/>
      <c r="B187" s="10"/>
      <c r="C187" s="10"/>
      <c r="D187" s="11"/>
      <c r="E187" s="10"/>
      <c r="F187" s="11"/>
      <c r="G187" s="12"/>
      <c r="H187" s="12"/>
      <c r="I187" s="12"/>
    </row>
    <row r="188" spans="1:9" x14ac:dyDescent="0.2">
      <c r="A188" s="10"/>
      <c r="B188" s="10"/>
      <c r="C188" s="10"/>
      <c r="D188" s="11"/>
      <c r="E188" s="10"/>
      <c r="F188" s="11"/>
      <c r="G188" s="12"/>
      <c r="H188" s="12"/>
      <c r="I188" s="12"/>
    </row>
    <row r="189" spans="1:9" x14ac:dyDescent="0.2">
      <c r="A189" s="10"/>
      <c r="B189" s="10"/>
      <c r="C189" s="10"/>
      <c r="D189" s="11"/>
      <c r="E189" s="10"/>
      <c r="F189" s="11"/>
      <c r="G189" s="12"/>
      <c r="H189" s="12"/>
      <c r="I189" s="12"/>
    </row>
    <row r="190" spans="1:9" x14ac:dyDescent="0.2">
      <c r="A190" s="10"/>
      <c r="B190" s="10"/>
      <c r="C190" s="10"/>
      <c r="D190" s="11"/>
      <c r="E190" s="10"/>
      <c r="F190" s="11"/>
      <c r="G190" s="12"/>
      <c r="H190" s="12"/>
      <c r="I190" s="12"/>
    </row>
    <row r="191" spans="1:9" x14ac:dyDescent="0.2">
      <c r="A191" s="10"/>
      <c r="B191" s="10"/>
      <c r="C191" s="10"/>
      <c r="D191" s="11"/>
      <c r="E191" s="10"/>
      <c r="F191" s="11"/>
      <c r="G191" s="12"/>
      <c r="H191" s="12"/>
      <c r="I191" s="12"/>
    </row>
    <row r="192" spans="1:9" x14ac:dyDescent="0.2">
      <c r="A192" s="10"/>
      <c r="B192" s="10"/>
      <c r="C192" s="10"/>
      <c r="D192" s="11"/>
      <c r="E192" s="10"/>
      <c r="F192" s="11"/>
      <c r="G192" s="12"/>
      <c r="H192" s="12"/>
      <c r="I192" s="12"/>
    </row>
    <row r="193" spans="1:11" x14ac:dyDescent="0.2">
      <c r="A193" s="10"/>
      <c r="B193" s="10"/>
      <c r="C193" s="10"/>
      <c r="D193" s="11"/>
      <c r="E193" s="10"/>
      <c r="F193" s="11"/>
      <c r="G193" s="12"/>
      <c r="H193" s="12"/>
      <c r="I193" s="12"/>
    </row>
    <row r="194" spans="1:11" x14ac:dyDescent="0.2">
      <c r="A194" s="10"/>
      <c r="B194" s="10"/>
      <c r="C194" s="10"/>
      <c r="D194" s="11"/>
      <c r="E194" s="10"/>
      <c r="F194" s="11"/>
      <c r="G194" s="12"/>
      <c r="H194" s="12"/>
      <c r="I194" s="12"/>
      <c r="K194" s="18"/>
    </row>
    <row r="195" spans="1:11" x14ac:dyDescent="0.2">
      <c r="A195" s="10"/>
      <c r="B195" s="10"/>
      <c r="C195" s="10"/>
      <c r="D195" s="11"/>
      <c r="E195" s="10"/>
      <c r="F195" s="11"/>
      <c r="G195" s="12"/>
      <c r="H195" s="12"/>
      <c r="I195" s="12"/>
    </row>
    <row r="196" spans="1:11" x14ac:dyDescent="0.2">
      <c r="A196" s="10"/>
      <c r="B196" s="10"/>
      <c r="C196" s="10"/>
      <c r="D196" s="11"/>
      <c r="E196" s="10"/>
      <c r="F196" s="11"/>
      <c r="G196" s="114"/>
      <c r="H196" s="12"/>
      <c r="I196" s="12"/>
    </row>
    <row r="197" spans="1:11" x14ac:dyDescent="0.2">
      <c r="A197" s="10"/>
      <c r="B197" s="10"/>
      <c r="C197" s="10"/>
      <c r="D197" s="11"/>
      <c r="E197" s="10"/>
      <c r="F197" s="11"/>
      <c r="G197" s="114"/>
      <c r="H197" s="12"/>
      <c r="I197" s="12"/>
    </row>
    <row r="198" spans="1:11" x14ac:dyDescent="0.2">
      <c r="A198" s="10"/>
      <c r="B198" s="10"/>
      <c r="C198" s="10"/>
      <c r="D198" s="11"/>
      <c r="E198" s="10"/>
      <c r="F198" s="11"/>
      <c r="G198" s="114"/>
      <c r="H198" s="12"/>
      <c r="I198" s="12"/>
    </row>
    <row r="199" spans="1:11" x14ac:dyDescent="0.2">
      <c r="A199" s="10"/>
      <c r="B199" s="10"/>
      <c r="C199" s="10"/>
      <c r="D199" s="11"/>
      <c r="E199" s="10"/>
      <c r="F199" s="11"/>
      <c r="G199" s="114"/>
      <c r="H199" s="12"/>
      <c r="I199" s="12"/>
      <c r="K199" s="18"/>
    </row>
    <row r="200" spans="1:11" x14ac:dyDescent="0.2">
      <c r="A200" s="10"/>
      <c r="B200" s="10"/>
      <c r="C200" s="10"/>
      <c r="D200" s="11"/>
      <c r="E200" s="10"/>
      <c r="F200" s="11"/>
      <c r="G200" s="114"/>
      <c r="H200" s="12"/>
      <c r="I200" s="12"/>
      <c r="K200" s="18"/>
    </row>
    <row r="201" spans="1:11" x14ac:dyDescent="0.2">
      <c r="A201" s="10"/>
      <c r="B201" s="22"/>
      <c r="C201" s="10"/>
      <c r="D201" s="11"/>
      <c r="E201" s="10"/>
      <c r="F201" s="11"/>
      <c r="G201" s="114"/>
      <c r="H201" s="12"/>
      <c r="I201" s="12"/>
    </row>
    <row r="202" spans="1:11" x14ac:dyDescent="0.2">
      <c r="A202" s="22"/>
      <c r="B202" s="10"/>
      <c r="C202" s="10"/>
      <c r="D202" s="11"/>
      <c r="E202" s="10"/>
      <c r="F202" s="11"/>
      <c r="G202" s="114"/>
      <c r="H202" s="12"/>
      <c r="I202" s="12"/>
    </row>
    <row r="203" spans="1:11" x14ac:dyDescent="0.2">
      <c r="A203" s="10"/>
      <c r="B203" s="10"/>
      <c r="C203" s="10"/>
      <c r="D203" s="11"/>
      <c r="E203" s="10"/>
      <c r="F203" s="11"/>
      <c r="G203" s="114"/>
      <c r="H203" s="12"/>
      <c r="I203" s="12"/>
    </row>
    <row r="204" spans="1:11" x14ac:dyDescent="0.2">
      <c r="A204" s="10"/>
      <c r="B204" s="10"/>
      <c r="C204" s="10"/>
      <c r="D204" s="11"/>
      <c r="E204" s="10"/>
      <c r="F204" s="11"/>
      <c r="G204" s="114"/>
      <c r="H204" s="12"/>
      <c r="I204" s="12"/>
    </row>
    <row r="205" spans="1:11" x14ac:dyDescent="0.2">
      <c r="A205" s="10"/>
      <c r="H205" s="23"/>
    </row>
    <row r="206" spans="1:11" x14ac:dyDescent="0.2">
      <c r="K206" s="23"/>
    </row>
    <row r="207" spans="1:11" x14ac:dyDescent="0.2">
      <c r="K207" s="23"/>
    </row>
  </sheetData>
  <autoFilter ref="A1:I196" xr:uid="{00000000-0009-0000-0000-000006000000}"/>
  <phoneticPr fontId="48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1"/>
  <sheetViews>
    <sheetView zoomScale="93" zoomScaleNormal="93" workbookViewId="0">
      <selection activeCell="G26" sqref="G26"/>
    </sheetView>
  </sheetViews>
  <sheetFormatPr baseColWidth="10" defaultRowHeight="10" x14ac:dyDescent="0.2"/>
  <cols>
    <col min="1" max="1" width="63.6640625" style="10" bestFit="1" customWidth="1"/>
    <col min="2" max="2" width="11.33203125" bestFit="1" customWidth="1"/>
    <col min="3" max="3" width="14.44140625" customWidth="1"/>
    <col min="4" max="4" width="13.6640625" bestFit="1" customWidth="1"/>
    <col min="5" max="5" width="14.33203125" bestFit="1" customWidth="1"/>
    <col min="6" max="6" width="12.33203125" bestFit="1" customWidth="1"/>
    <col min="7" max="7" width="16.6640625" bestFit="1" customWidth="1"/>
    <col min="8" max="9" width="17.33203125" bestFit="1" customWidth="1"/>
    <col min="10" max="10" width="13" customWidth="1"/>
  </cols>
  <sheetData>
    <row r="1" spans="1:10" ht="13" x14ac:dyDescent="0.3">
      <c r="A1" s="159" t="s">
        <v>34</v>
      </c>
      <c r="B1" s="135" t="s">
        <v>0</v>
      </c>
      <c r="C1" s="135" t="s">
        <v>1</v>
      </c>
      <c r="D1" s="135" t="s">
        <v>2</v>
      </c>
      <c r="E1" s="135" t="s">
        <v>3</v>
      </c>
      <c r="F1" s="135" t="s">
        <v>4</v>
      </c>
      <c r="G1" s="135" t="s">
        <v>35</v>
      </c>
      <c r="H1" s="135" t="s">
        <v>5</v>
      </c>
      <c r="J1" s="128"/>
    </row>
    <row r="2" spans="1:10" ht="13" x14ac:dyDescent="0.3">
      <c r="A2" s="10" t="s">
        <v>75</v>
      </c>
      <c r="B2" s="10" t="s">
        <v>76</v>
      </c>
      <c r="C2" s="11">
        <v>45870</v>
      </c>
      <c r="D2" s="10" t="s">
        <v>358</v>
      </c>
      <c r="E2" s="11">
        <v>45877</v>
      </c>
      <c r="F2" s="12">
        <v>28240</v>
      </c>
      <c r="G2" s="12">
        <f>+F2</f>
        <v>28240</v>
      </c>
      <c r="H2" s="12">
        <f>+F2-G2</f>
        <v>0</v>
      </c>
      <c r="J2" s="128"/>
    </row>
    <row r="3" spans="1:10" x14ac:dyDescent="0.2">
      <c r="A3" s="10" t="s">
        <v>346</v>
      </c>
      <c r="B3" s="10" t="s">
        <v>77</v>
      </c>
      <c r="C3" s="11">
        <v>45870</v>
      </c>
      <c r="D3" s="10" t="s">
        <v>359</v>
      </c>
      <c r="E3" s="11">
        <v>45884</v>
      </c>
      <c r="F3" s="12">
        <v>864774.9</v>
      </c>
      <c r="G3" s="12">
        <v>990000</v>
      </c>
      <c r="H3" s="248">
        <v>0</v>
      </c>
    </row>
    <row r="4" spans="1:10" x14ac:dyDescent="0.2">
      <c r="A4" s="10" t="s">
        <v>248</v>
      </c>
      <c r="B4" s="10" t="s">
        <v>76</v>
      </c>
      <c r="C4" s="247">
        <v>45870</v>
      </c>
      <c r="D4" s="10" t="s">
        <v>360</v>
      </c>
      <c r="E4" s="11">
        <v>45877</v>
      </c>
      <c r="F4" s="12">
        <v>786560.5</v>
      </c>
      <c r="G4" s="12">
        <f>+F4</f>
        <v>786560.5</v>
      </c>
      <c r="H4" s="248">
        <f t="shared" ref="H3:H66" si="0">+F4-G4</f>
        <v>0</v>
      </c>
    </row>
    <row r="5" spans="1:10" x14ac:dyDescent="0.2">
      <c r="A5" s="10" t="s">
        <v>78</v>
      </c>
      <c r="B5" s="10" t="s">
        <v>76</v>
      </c>
      <c r="C5" s="247">
        <v>45870</v>
      </c>
      <c r="D5" s="10" t="s">
        <v>361</v>
      </c>
      <c r="E5" s="11">
        <v>45884</v>
      </c>
      <c r="F5" s="12">
        <v>2816408.1</v>
      </c>
      <c r="G5" s="12"/>
      <c r="H5" s="248">
        <f t="shared" si="0"/>
        <v>2816408.1</v>
      </c>
    </row>
    <row r="6" spans="1:10" x14ac:dyDescent="0.2">
      <c r="A6" s="10" t="s">
        <v>79</v>
      </c>
      <c r="B6" s="10" t="s">
        <v>76</v>
      </c>
      <c r="C6" s="247">
        <v>45870</v>
      </c>
      <c r="D6" s="10" t="s">
        <v>362</v>
      </c>
      <c r="E6" s="11">
        <v>45891</v>
      </c>
      <c r="F6" s="12">
        <v>54630</v>
      </c>
      <c r="G6" s="12"/>
      <c r="H6" s="248">
        <f t="shared" si="0"/>
        <v>54630</v>
      </c>
    </row>
    <row r="7" spans="1:10" x14ac:dyDescent="0.2">
      <c r="A7" s="10" t="s">
        <v>80</v>
      </c>
      <c r="B7" s="10" t="s">
        <v>76</v>
      </c>
      <c r="C7" s="247">
        <v>45870</v>
      </c>
      <c r="D7" s="10" t="s">
        <v>363</v>
      </c>
      <c r="E7" s="11">
        <v>45898</v>
      </c>
      <c r="F7" s="12">
        <v>24270</v>
      </c>
      <c r="G7" s="12"/>
      <c r="H7" s="248">
        <f t="shared" si="0"/>
        <v>24270</v>
      </c>
    </row>
    <row r="8" spans="1:10" x14ac:dyDescent="0.2">
      <c r="A8" s="10" t="s">
        <v>364</v>
      </c>
      <c r="B8" s="10" t="s">
        <v>76</v>
      </c>
      <c r="C8" s="247">
        <v>45870</v>
      </c>
      <c r="D8" s="10" t="s">
        <v>365</v>
      </c>
      <c r="E8" s="11">
        <v>45884</v>
      </c>
      <c r="F8" s="12">
        <v>183859.5</v>
      </c>
      <c r="G8" s="12"/>
      <c r="H8" s="248">
        <f t="shared" si="0"/>
        <v>183859.5</v>
      </c>
    </row>
    <row r="9" spans="1:10" x14ac:dyDescent="0.2">
      <c r="A9" s="10" t="s">
        <v>366</v>
      </c>
      <c r="B9" s="10" t="s">
        <v>76</v>
      </c>
      <c r="C9" s="247">
        <v>45870</v>
      </c>
      <c r="D9" s="10" t="s">
        <v>367</v>
      </c>
      <c r="E9" s="11">
        <v>45877</v>
      </c>
      <c r="F9" s="12">
        <v>1335000</v>
      </c>
      <c r="G9" s="12">
        <f>+F9</f>
        <v>1335000</v>
      </c>
      <c r="H9" s="248">
        <f t="shared" si="0"/>
        <v>0</v>
      </c>
    </row>
    <row r="10" spans="1:10" x14ac:dyDescent="0.2">
      <c r="A10" s="10" t="s">
        <v>163</v>
      </c>
      <c r="B10" s="10" t="s">
        <v>76</v>
      </c>
      <c r="C10" s="247">
        <v>45870</v>
      </c>
      <c r="D10" s="10" t="s">
        <v>368</v>
      </c>
      <c r="E10" s="11">
        <v>45877</v>
      </c>
      <c r="F10" s="12">
        <v>532484.69999999995</v>
      </c>
      <c r="G10" s="12"/>
      <c r="H10" s="248">
        <f t="shared" si="0"/>
        <v>532484.69999999995</v>
      </c>
    </row>
    <row r="11" spans="1:10" x14ac:dyDescent="0.2">
      <c r="A11" s="10" t="s">
        <v>81</v>
      </c>
      <c r="B11" s="10" t="s">
        <v>77</v>
      </c>
      <c r="C11" s="247">
        <v>45870</v>
      </c>
      <c r="D11" s="10" t="s">
        <v>369</v>
      </c>
      <c r="E11" s="11">
        <v>45891</v>
      </c>
      <c r="F11" s="12">
        <v>1875185.4</v>
      </c>
      <c r="G11" s="12"/>
      <c r="H11" s="248">
        <f t="shared" si="0"/>
        <v>1875185.4</v>
      </c>
    </row>
    <row r="12" spans="1:10" x14ac:dyDescent="0.2">
      <c r="A12" s="10" t="s">
        <v>82</v>
      </c>
      <c r="B12" s="10" t="s">
        <v>76</v>
      </c>
      <c r="C12" s="247">
        <v>45870</v>
      </c>
      <c r="D12" s="10" t="s">
        <v>370</v>
      </c>
      <c r="E12" s="11">
        <v>45877</v>
      </c>
      <c r="F12" s="12">
        <v>88063.8</v>
      </c>
      <c r="G12" s="12">
        <f>+F12</f>
        <v>88063.8</v>
      </c>
      <c r="H12" s="248">
        <f t="shared" si="0"/>
        <v>0</v>
      </c>
    </row>
    <row r="13" spans="1:10" x14ac:dyDescent="0.2">
      <c r="A13" s="10" t="s">
        <v>83</v>
      </c>
      <c r="B13" s="10" t="s">
        <v>76</v>
      </c>
      <c r="C13" s="247">
        <v>45870</v>
      </c>
      <c r="D13" s="10" t="s">
        <v>371</v>
      </c>
      <c r="E13" s="11">
        <v>45898</v>
      </c>
      <c r="F13" s="12">
        <v>144310</v>
      </c>
      <c r="G13" s="12"/>
      <c r="H13" s="248">
        <f t="shared" si="0"/>
        <v>144310</v>
      </c>
    </row>
    <row r="14" spans="1:10" x14ac:dyDescent="0.2">
      <c r="A14" s="10" t="s">
        <v>345</v>
      </c>
      <c r="B14" s="10" t="s">
        <v>76</v>
      </c>
      <c r="C14" s="247">
        <v>45870</v>
      </c>
      <c r="D14" s="10" t="s">
        <v>372</v>
      </c>
      <c r="E14" s="11">
        <v>45891</v>
      </c>
      <c r="F14" s="12">
        <v>545000</v>
      </c>
      <c r="G14" s="12"/>
      <c r="H14" s="248">
        <f t="shared" si="0"/>
        <v>545000</v>
      </c>
    </row>
    <row r="15" spans="1:10" x14ac:dyDescent="0.2">
      <c r="A15" s="10" t="s">
        <v>373</v>
      </c>
      <c r="B15" s="10" t="s">
        <v>76</v>
      </c>
      <c r="C15" s="247">
        <v>45870</v>
      </c>
      <c r="D15" s="10" t="s">
        <v>374</v>
      </c>
      <c r="E15" s="11">
        <v>45898</v>
      </c>
      <c r="F15" s="12">
        <v>328360</v>
      </c>
      <c r="G15" s="12"/>
      <c r="H15" s="248">
        <f t="shared" si="0"/>
        <v>328360</v>
      </c>
    </row>
    <row r="16" spans="1:10" x14ac:dyDescent="0.2">
      <c r="A16" s="10" t="s">
        <v>373</v>
      </c>
      <c r="B16" s="10" t="s">
        <v>76</v>
      </c>
      <c r="C16" s="247">
        <v>45870</v>
      </c>
      <c r="D16" s="10" t="s">
        <v>375</v>
      </c>
      <c r="E16" s="11">
        <v>45898</v>
      </c>
      <c r="F16" s="12">
        <v>145345.20000000001</v>
      </c>
      <c r="G16" s="12"/>
      <c r="H16" s="248">
        <f t="shared" si="0"/>
        <v>145345.20000000001</v>
      </c>
    </row>
    <row r="17" spans="1:10" x14ac:dyDescent="0.2">
      <c r="A17" s="10" t="s">
        <v>84</v>
      </c>
      <c r="B17" s="10" t="s">
        <v>76</v>
      </c>
      <c r="C17" s="247">
        <v>45870</v>
      </c>
      <c r="D17" s="10" t="s">
        <v>376</v>
      </c>
      <c r="E17" s="11">
        <v>45877</v>
      </c>
      <c r="F17" s="12">
        <v>467991.7</v>
      </c>
      <c r="G17" s="12">
        <f>+F17</f>
        <v>467991.7</v>
      </c>
      <c r="H17" s="248">
        <f t="shared" si="0"/>
        <v>0</v>
      </c>
    </row>
    <row r="18" spans="1:10" x14ac:dyDescent="0.2">
      <c r="A18" s="10" t="s">
        <v>85</v>
      </c>
      <c r="B18" s="10" t="s">
        <v>76</v>
      </c>
      <c r="C18" s="247">
        <v>45870</v>
      </c>
      <c r="D18" s="10" t="s">
        <v>377</v>
      </c>
      <c r="E18" s="11">
        <v>45877</v>
      </c>
      <c r="F18" s="12">
        <v>467991.7</v>
      </c>
      <c r="G18" s="12">
        <f>+F18</f>
        <v>467991.7</v>
      </c>
      <c r="H18" s="248">
        <f t="shared" si="0"/>
        <v>0</v>
      </c>
    </row>
    <row r="19" spans="1:10" x14ac:dyDescent="0.2">
      <c r="A19" s="10" t="s">
        <v>86</v>
      </c>
      <c r="B19" s="10" t="s">
        <v>76</v>
      </c>
      <c r="C19" s="247">
        <v>45870</v>
      </c>
      <c r="D19" s="10" t="s">
        <v>378</v>
      </c>
      <c r="E19" s="11">
        <v>45877</v>
      </c>
      <c r="F19" s="12">
        <v>1004312.1</v>
      </c>
      <c r="G19" s="12">
        <f>+F19</f>
        <v>1004312.1</v>
      </c>
      <c r="H19" s="248">
        <f t="shared" si="0"/>
        <v>0</v>
      </c>
    </row>
    <row r="20" spans="1:10" x14ac:dyDescent="0.2">
      <c r="A20" s="10" t="s">
        <v>338</v>
      </c>
      <c r="B20" s="10" t="s">
        <v>76</v>
      </c>
      <c r="C20" s="247">
        <v>45870</v>
      </c>
      <c r="D20" s="10" t="s">
        <v>379</v>
      </c>
      <c r="E20" s="11">
        <v>45891</v>
      </c>
      <c r="F20" s="12">
        <f>414218.09*2</f>
        <v>828436.18</v>
      </c>
      <c r="G20" s="12"/>
      <c r="H20" s="248">
        <f t="shared" si="0"/>
        <v>828436.18</v>
      </c>
    </row>
    <row r="21" spans="1:10" x14ac:dyDescent="0.2">
      <c r="A21" s="10" t="s">
        <v>87</v>
      </c>
      <c r="B21" s="10" t="s">
        <v>76</v>
      </c>
      <c r="C21" s="247">
        <v>45870</v>
      </c>
      <c r="D21" s="10" t="s">
        <v>380</v>
      </c>
      <c r="E21" s="11">
        <v>45898</v>
      </c>
      <c r="F21" s="12">
        <v>39110</v>
      </c>
      <c r="G21" s="12"/>
      <c r="H21" s="248">
        <f t="shared" si="0"/>
        <v>39110</v>
      </c>
    </row>
    <row r="22" spans="1:10" x14ac:dyDescent="0.2">
      <c r="A22" s="10" t="s">
        <v>88</v>
      </c>
      <c r="B22" s="10" t="s">
        <v>76</v>
      </c>
      <c r="C22" s="247">
        <v>45870</v>
      </c>
      <c r="D22" s="10" t="s">
        <v>381</v>
      </c>
      <c r="E22" s="11">
        <v>45884</v>
      </c>
      <c r="F22" s="12">
        <v>167820</v>
      </c>
      <c r="G22" s="12"/>
      <c r="H22" s="248">
        <f t="shared" si="0"/>
        <v>167820</v>
      </c>
    </row>
    <row r="23" spans="1:10" x14ac:dyDescent="0.2">
      <c r="A23" s="10" t="s">
        <v>89</v>
      </c>
      <c r="B23" s="10" t="s">
        <v>76</v>
      </c>
      <c r="C23" s="247">
        <v>45870</v>
      </c>
      <c r="D23" s="10" t="s">
        <v>382</v>
      </c>
      <c r="E23" s="11">
        <v>45898</v>
      </c>
      <c r="F23" s="12">
        <v>33110</v>
      </c>
      <c r="G23" s="12"/>
      <c r="H23" s="248">
        <f t="shared" si="0"/>
        <v>33110</v>
      </c>
    </row>
    <row r="24" spans="1:10" x14ac:dyDescent="0.2">
      <c r="A24" s="22" t="s">
        <v>486</v>
      </c>
      <c r="B24" s="10" t="s">
        <v>76</v>
      </c>
      <c r="C24" s="247">
        <v>45870</v>
      </c>
      <c r="D24" s="10" t="s">
        <v>385</v>
      </c>
      <c r="E24" s="11">
        <v>45898</v>
      </c>
      <c r="F24" s="12">
        <v>373902.1</v>
      </c>
      <c r="G24" s="12"/>
      <c r="H24" s="248">
        <f t="shared" si="0"/>
        <v>373902.1</v>
      </c>
    </row>
    <row r="25" spans="1:10" x14ac:dyDescent="0.2">
      <c r="A25" s="10" t="s">
        <v>90</v>
      </c>
      <c r="B25" s="10" t="s">
        <v>76</v>
      </c>
      <c r="C25" s="247">
        <v>45870</v>
      </c>
      <c r="D25" s="10" t="s">
        <v>383</v>
      </c>
      <c r="E25" s="11">
        <v>45877</v>
      </c>
      <c r="F25" s="12">
        <v>160228.20000000001</v>
      </c>
      <c r="G25" s="12"/>
      <c r="H25" s="248">
        <f t="shared" si="0"/>
        <v>160228.20000000001</v>
      </c>
    </row>
    <row r="26" spans="1:10" x14ac:dyDescent="0.2">
      <c r="A26" s="10" t="s">
        <v>91</v>
      </c>
      <c r="B26" s="10" t="s">
        <v>76</v>
      </c>
      <c r="C26" s="247">
        <v>45870</v>
      </c>
      <c r="D26" s="10" t="s">
        <v>384</v>
      </c>
      <c r="E26" s="11">
        <v>45884</v>
      </c>
      <c r="F26" s="12">
        <v>251870</v>
      </c>
      <c r="G26" s="12">
        <f>+F26</f>
        <v>251870</v>
      </c>
      <c r="H26" s="248">
        <f t="shared" si="0"/>
        <v>0</v>
      </c>
    </row>
    <row r="27" spans="1:10" x14ac:dyDescent="0.2">
      <c r="A27" s="10" t="s">
        <v>92</v>
      </c>
      <c r="B27" s="10" t="s">
        <v>76</v>
      </c>
      <c r="C27" s="247">
        <v>45870</v>
      </c>
      <c r="D27" s="10" t="s">
        <v>385</v>
      </c>
      <c r="E27" s="11">
        <v>45891</v>
      </c>
      <c r="F27" s="12">
        <v>39260</v>
      </c>
      <c r="G27" s="12"/>
      <c r="H27" s="248">
        <f t="shared" si="0"/>
        <v>39260</v>
      </c>
    </row>
    <row r="28" spans="1:10" x14ac:dyDescent="0.2">
      <c r="A28" s="10" t="s">
        <v>93</v>
      </c>
      <c r="B28" s="10" t="s">
        <v>76</v>
      </c>
      <c r="C28" s="247">
        <v>45870</v>
      </c>
      <c r="D28" s="10" t="s">
        <v>386</v>
      </c>
      <c r="E28" s="11">
        <v>45898</v>
      </c>
      <c r="F28" s="12">
        <v>241320</v>
      </c>
      <c r="G28" s="12"/>
      <c r="H28" s="248">
        <f t="shared" si="0"/>
        <v>241320</v>
      </c>
    </row>
    <row r="29" spans="1:10" x14ac:dyDescent="0.2">
      <c r="A29" s="10" t="s">
        <v>341</v>
      </c>
      <c r="B29" s="10" t="s">
        <v>76</v>
      </c>
      <c r="C29" s="247">
        <v>45870</v>
      </c>
      <c r="D29" s="10" t="s">
        <v>387</v>
      </c>
      <c r="E29" s="11">
        <v>45877</v>
      </c>
      <c r="F29" s="12">
        <v>88930</v>
      </c>
      <c r="G29" s="12">
        <v>88930</v>
      </c>
      <c r="H29" s="248">
        <f t="shared" si="0"/>
        <v>0</v>
      </c>
    </row>
    <row r="30" spans="1:10" x14ac:dyDescent="0.2">
      <c r="A30" s="10" t="s">
        <v>388</v>
      </c>
      <c r="B30" s="10" t="s">
        <v>76</v>
      </c>
      <c r="C30" s="247">
        <v>45870</v>
      </c>
      <c r="D30" s="10" t="s">
        <v>389</v>
      </c>
      <c r="E30" s="11">
        <v>45877</v>
      </c>
      <c r="F30" s="12">
        <v>51170</v>
      </c>
      <c r="G30" s="12">
        <f>+F30</f>
        <v>51170</v>
      </c>
      <c r="H30" s="248">
        <f t="shared" si="0"/>
        <v>0</v>
      </c>
    </row>
    <row r="31" spans="1:10" x14ac:dyDescent="0.2">
      <c r="A31" s="10" t="s">
        <v>94</v>
      </c>
      <c r="B31" s="10" t="s">
        <v>76</v>
      </c>
      <c r="C31" s="247">
        <v>45870</v>
      </c>
      <c r="D31" s="10" t="s">
        <v>390</v>
      </c>
      <c r="E31" s="11">
        <v>45877</v>
      </c>
      <c r="F31" s="12">
        <v>51170</v>
      </c>
      <c r="G31" s="12">
        <f>+F31</f>
        <v>51170</v>
      </c>
      <c r="H31" s="248">
        <f t="shared" si="0"/>
        <v>0</v>
      </c>
      <c r="J31" s="160"/>
    </row>
    <row r="32" spans="1:10" x14ac:dyDescent="0.2">
      <c r="A32" s="22" t="s">
        <v>488</v>
      </c>
      <c r="B32" s="10" t="s">
        <v>76</v>
      </c>
      <c r="C32" s="247">
        <v>45870</v>
      </c>
      <c r="D32" s="10" t="s">
        <v>391</v>
      </c>
      <c r="E32" s="11">
        <v>45898</v>
      </c>
      <c r="F32" s="12">
        <v>48500</v>
      </c>
      <c r="G32" s="12"/>
      <c r="H32" s="248">
        <f t="shared" si="0"/>
        <v>48500</v>
      </c>
      <c r="J32" s="160"/>
    </row>
    <row r="33" spans="1:8" x14ac:dyDescent="0.2">
      <c r="A33" s="10" t="s">
        <v>495</v>
      </c>
      <c r="B33" s="10" t="s">
        <v>76</v>
      </c>
      <c r="C33" s="247">
        <v>45870</v>
      </c>
      <c r="D33" s="10" t="s">
        <v>391</v>
      </c>
      <c r="E33" s="11">
        <v>45898</v>
      </c>
      <c r="F33" s="12">
        <v>79000</v>
      </c>
      <c r="G33" s="12"/>
      <c r="H33" s="248">
        <f t="shared" si="0"/>
        <v>79000</v>
      </c>
    </row>
    <row r="34" spans="1:8" x14ac:dyDescent="0.2">
      <c r="A34" s="10" t="s">
        <v>95</v>
      </c>
      <c r="B34" s="10" t="s">
        <v>76</v>
      </c>
      <c r="C34" s="247">
        <v>45870</v>
      </c>
      <c r="D34" s="10" t="s">
        <v>392</v>
      </c>
      <c r="E34" s="11">
        <v>45884</v>
      </c>
      <c r="F34" s="12">
        <v>937140</v>
      </c>
      <c r="G34" s="12"/>
      <c r="H34" s="248">
        <f t="shared" si="0"/>
        <v>937140</v>
      </c>
    </row>
    <row r="35" spans="1:8" x14ac:dyDescent="0.2">
      <c r="A35" s="10" t="s">
        <v>96</v>
      </c>
      <c r="B35" s="10" t="s">
        <v>76</v>
      </c>
      <c r="C35" s="247">
        <v>45870</v>
      </c>
      <c r="D35" s="10" t="s">
        <v>393</v>
      </c>
      <c r="E35" s="11">
        <v>45884</v>
      </c>
      <c r="F35" s="12">
        <v>36130</v>
      </c>
      <c r="G35" s="12"/>
      <c r="H35" s="248">
        <f t="shared" si="0"/>
        <v>36130</v>
      </c>
    </row>
    <row r="36" spans="1:8" x14ac:dyDescent="0.2">
      <c r="A36" s="10" t="s">
        <v>394</v>
      </c>
      <c r="B36" s="10" t="s">
        <v>76</v>
      </c>
      <c r="C36" s="247">
        <v>45870</v>
      </c>
      <c r="D36" s="10" t="s">
        <v>395</v>
      </c>
      <c r="E36" s="11">
        <v>45877</v>
      </c>
      <c r="F36" s="12">
        <v>29300</v>
      </c>
      <c r="G36" s="12">
        <f>+F36</f>
        <v>29300</v>
      </c>
      <c r="H36" s="248">
        <f t="shared" si="0"/>
        <v>0</v>
      </c>
    </row>
    <row r="37" spans="1:8" x14ac:dyDescent="0.2">
      <c r="A37" s="10" t="s">
        <v>97</v>
      </c>
      <c r="B37" s="10" t="s">
        <v>76</v>
      </c>
      <c r="C37" s="247">
        <v>45870</v>
      </c>
      <c r="D37" s="10" t="s">
        <v>396</v>
      </c>
      <c r="E37" s="11">
        <v>45877</v>
      </c>
      <c r="F37" s="12">
        <v>189921.6</v>
      </c>
      <c r="G37" s="12"/>
      <c r="H37" s="248">
        <f t="shared" si="0"/>
        <v>189921.6</v>
      </c>
    </row>
    <row r="38" spans="1:8" x14ac:dyDescent="0.2">
      <c r="A38" s="10" t="s">
        <v>158</v>
      </c>
      <c r="B38" s="10" t="s">
        <v>76</v>
      </c>
      <c r="C38" s="247">
        <v>45870</v>
      </c>
      <c r="D38" s="10" t="s">
        <v>397</v>
      </c>
      <c r="E38" s="11">
        <v>45877</v>
      </c>
      <c r="F38" s="12">
        <v>349630.9</v>
      </c>
      <c r="G38" s="12">
        <f>+F38</f>
        <v>349630.9</v>
      </c>
      <c r="H38" s="248">
        <f t="shared" si="0"/>
        <v>0</v>
      </c>
    </row>
    <row r="39" spans="1:8" x14ac:dyDescent="0.2">
      <c r="A39" s="10" t="s">
        <v>98</v>
      </c>
      <c r="B39" s="10" t="s">
        <v>76</v>
      </c>
      <c r="C39" s="247">
        <v>45870</v>
      </c>
      <c r="D39" s="10" t="s">
        <v>398</v>
      </c>
      <c r="E39" s="11">
        <v>45877</v>
      </c>
      <c r="F39" s="12">
        <v>1038833.4</v>
      </c>
      <c r="G39" s="12">
        <f>+F39</f>
        <v>1038833.4</v>
      </c>
      <c r="H39" s="248">
        <f t="shared" si="0"/>
        <v>0</v>
      </c>
    </row>
    <row r="40" spans="1:8" x14ac:dyDescent="0.2">
      <c r="A40" s="10" t="s">
        <v>260</v>
      </c>
      <c r="B40" s="10" t="s">
        <v>77</v>
      </c>
      <c r="C40" s="247">
        <v>45870</v>
      </c>
      <c r="D40" s="10" t="s">
        <v>399</v>
      </c>
      <c r="E40" s="11">
        <v>45884</v>
      </c>
      <c r="F40" s="12">
        <v>107375.4</v>
      </c>
      <c r="G40" s="12"/>
      <c r="H40" s="248">
        <f t="shared" si="0"/>
        <v>107375.4</v>
      </c>
    </row>
    <row r="41" spans="1:8" x14ac:dyDescent="0.2">
      <c r="A41" s="10" t="s">
        <v>269</v>
      </c>
      <c r="B41" s="10" t="s">
        <v>77</v>
      </c>
      <c r="C41" s="247">
        <v>45870</v>
      </c>
      <c r="D41" s="10" t="s">
        <v>400</v>
      </c>
      <c r="E41" s="11">
        <v>45884</v>
      </c>
      <c r="F41" s="12">
        <v>1389019.5</v>
      </c>
      <c r="G41" s="12"/>
      <c r="H41" s="248">
        <f t="shared" si="0"/>
        <v>1389019.5</v>
      </c>
    </row>
    <row r="42" spans="1:8" x14ac:dyDescent="0.2">
      <c r="A42" s="10" t="s">
        <v>269</v>
      </c>
      <c r="B42" s="10" t="s">
        <v>77</v>
      </c>
      <c r="C42" s="247">
        <v>45870</v>
      </c>
      <c r="D42" s="10" t="s">
        <v>401</v>
      </c>
      <c r="E42" s="11">
        <v>45884</v>
      </c>
      <c r="F42" s="12">
        <v>1389019.5</v>
      </c>
      <c r="G42" s="12"/>
      <c r="H42" s="248">
        <f t="shared" si="0"/>
        <v>1389019.5</v>
      </c>
    </row>
    <row r="43" spans="1:8" x14ac:dyDescent="0.2">
      <c r="A43" s="10" t="s">
        <v>99</v>
      </c>
      <c r="B43" s="10" t="s">
        <v>76</v>
      </c>
      <c r="C43" s="247">
        <v>45870</v>
      </c>
      <c r="D43" s="10" t="s">
        <v>402</v>
      </c>
      <c r="E43" s="11">
        <v>45891</v>
      </c>
      <c r="F43" s="12">
        <v>780316.9</v>
      </c>
      <c r="G43" s="12"/>
      <c r="H43" s="248">
        <f t="shared" si="0"/>
        <v>780316.9</v>
      </c>
    </row>
    <row r="44" spans="1:8" x14ac:dyDescent="0.2">
      <c r="A44" s="10" t="s">
        <v>100</v>
      </c>
      <c r="B44" s="10" t="s">
        <v>76</v>
      </c>
      <c r="C44" s="247">
        <v>45870</v>
      </c>
      <c r="D44" s="10" t="s">
        <v>403</v>
      </c>
      <c r="E44" s="11">
        <v>45898</v>
      </c>
      <c r="F44" s="12">
        <v>214980.7</v>
      </c>
      <c r="G44" s="12"/>
      <c r="H44" s="248">
        <f t="shared" si="0"/>
        <v>214980.7</v>
      </c>
    </row>
    <row r="45" spans="1:8" x14ac:dyDescent="0.2">
      <c r="A45" s="10" t="s">
        <v>194</v>
      </c>
      <c r="B45" s="10" t="s">
        <v>76</v>
      </c>
      <c r="C45" s="247">
        <v>45870</v>
      </c>
      <c r="D45" s="10" t="s">
        <v>404</v>
      </c>
      <c r="E45" s="11">
        <v>45877</v>
      </c>
      <c r="F45" s="12">
        <v>413130.3</v>
      </c>
      <c r="G45" s="12">
        <f>+F45</f>
        <v>413130.3</v>
      </c>
      <c r="H45" s="248">
        <f t="shared" si="0"/>
        <v>0</v>
      </c>
    </row>
    <row r="46" spans="1:8" x14ac:dyDescent="0.2">
      <c r="A46" s="10" t="s">
        <v>61</v>
      </c>
      <c r="B46" s="10" t="s">
        <v>76</v>
      </c>
      <c r="C46" s="247">
        <v>45870</v>
      </c>
      <c r="D46" s="10" t="s">
        <v>405</v>
      </c>
      <c r="E46" s="11">
        <v>45898</v>
      </c>
      <c r="F46" s="12">
        <v>2278889.7999999998</v>
      </c>
      <c r="G46" s="14"/>
      <c r="H46" s="248">
        <f t="shared" si="0"/>
        <v>2278889.7999999998</v>
      </c>
    </row>
    <row r="47" spans="1:8" x14ac:dyDescent="0.2">
      <c r="A47" s="10" t="s">
        <v>101</v>
      </c>
      <c r="B47" s="10" t="s">
        <v>76</v>
      </c>
      <c r="C47" s="247">
        <v>45870</v>
      </c>
      <c r="D47" s="10" t="s">
        <v>406</v>
      </c>
      <c r="E47" s="11">
        <v>45877</v>
      </c>
      <c r="F47" s="12">
        <v>532968.69999999995</v>
      </c>
      <c r="G47" s="12">
        <f>+F47</f>
        <v>532968.69999999995</v>
      </c>
      <c r="H47" s="248">
        <f t="shared" si="0"/>
        <v>0</v>
      </c>
    </row>
    <row r="48" spans="1:8" x14ac:dyDescent="0.2">
      <c r="A48" s="10" t="s">
        <v>102</v>
      </c>
      <c r="B48" s="10" t="s">
        <v>76</v>
      </c>
      <c r="C48" s="247">
        <v>45870</v>
      </c>
      <c r="D48" s="10" t="s">
        <v>407</v>
      </c>
      <c r="E48" s="11">
        <v>45877</v>
      </c>
      <c r="F48" s="12">
        <v>186780</v>
      </c>
      <c r="G48" s="12">
        <v>373660</v>
      </c>
      <c r="H48" s="248">
        <v>0</v>
      </c>
    </row>
    <row r="49" spans="1:9" x14ac:dyDescent="0.2">
      <c r="A49" s="10" t="s">
        <v>249</v>
      </c>
      <c r="B49" s="10" t="s">
        <v>76</v>
      </c>
      <c r="C49" s="247">
        <v>45870</v>
      </c>
      <c r="D49" s="10" t="s">
        <v>408</v>
      </c>
      <c r="E49" s="11">
        <v>45877</v>
      </c>
      <c r="F49" s="12">
        <v>143360.79999999999</v>
      </c>
      <c r="G49" s="12">
        <f>+F49</f>
        <v>143360.79999999999</v>
      </c>
      <c r="H49" s="248">
        <f t="shared" si="0"/>
        <v>0</v>
      </c>
    </row>
    <row r="50" spans="1:9" x14ac:dyDescent="0.2">
      <c r="A50" s="10" t="s">
        <v>103</v>
      </c>
      <c r="B50" s="10" t="s">
        <v>76</v>
      </c>
      <c r="C50" s="247">
        <v>45870</v>
      </c>
      <c r="D50" s="10" t="s">
        <v>409</v>
      </c>
      <c r="E50" s="11">
        <v>45891</v>
      </c>
      <c r="F50" s="12">
        <v>87740</v>
      </c>
      <c r="G50" s="12"/>
      <c r="H50" s="248">
        <f t="shared" si="0"/>
        <v>87740</v>
      </c>
    </row>
    <row r="51" spans="1:9" x14ac:dyDescent="0.2">
      <c r="A51" s="10" t="s">
        <v>104</v>
      </c>
      <c r="B51" s="10" t="s">
        <v>76</v>
      </c>
      <c r="C51" s="247">
        <v>45870</v>
      </c>
      <c r="D51" s="10" t="s">
        <v>410</v>
      </c>
      <c r="E51" s="11">
        <v>45891</v>
      </c>
      <c r="F51" s="12">
        <v>22930</v>
      </c>
      <c r="G51" s="12"/>
      <c r="H51" s="248">
        <f t="shared" si="0"/>
        <v>22930</v>
      </c>
    </row>
    <row r="52" spans="1:9" x14ac:dyDescent="0.2">
      <c r="A52" s="10" t="s">
        <v>105</v>
      </c>
      <c r="B52" s="10" t="s">
        <v>76</v>
      </c>
      <c r="C52" s="247">
        <v>45870</v>
      </c>
      <c r="D52" s="10" t="s">
        <v>411</v>
      </c>
      <c r="E52" s="11">
        <v>45877</v>
      </c>
      <c r="F52" s="12">
        <v>289710.3</v>
      </c>
      <c r="G52" s="12">
        <f>+F52</f>
        <v>289710.3</v>
      </c>
      <c r="H52" s="248">
        <f t="shared" si="0"/>
        <v>0</v>
      </c>
    </row>
    <row r="53" spans="1:9" x14ac:dyDescent="0.2">
      <c r="A53" s="10" t="s">
        <v>412</v>
      </c>
      <c r="B53" s="10" t="s">
        <v>77</v>
      </c>
      <c r="C53" s="247">
        <v>45870</v>
      </c>
      <c r="D53" s="10" t="s">
        <v>413</v>
      </c>
      <c r="E53" s="11">
        <v>45884</v>
      </c>
      <c r="F53" s="12">
        <f>1948320*1.21</f>
        <v>2357467.1999999997</v>
      </c>
      <c r="G53" s="12"/>
      <c r="H53" s="248">
        <f t="shared" si="0"/>
        <v>2357467.1999999997</v>
      </c>
    </row>
    <row r="54" spans="1:9" x14ac:dyDescent="0.2">
      <c r="A54" s="22" t="s">
        <v>489</v>
      </c>
      <c r="B54" s="10" t="s">
        <v>77</v>
      </c>
      <c r="C54" s="247">
        <v>45870</v>
      </c>
      <c r="D54" s="10" t="s">
        <v>490</v>
      </c>
      <c r="E54" s="11">
        <v>45898</v>
      </c>
      <c r="F54" s="12">
        <v>48500</v>
      </c>
      <c r="G54" s="12"/>
      <c r="H54" s="248">
        <f t="shared" si="0"/>
        <v>48500</v>
      </c>
    </row>
    <row r="55" spans="1:9" x14ac:dyDescent="0.2">
      <c r="A55" s="10" t="s">
        <v>253</v>
      </c>
      <c r="B55" s="10" t="s">
        <v>76</v>
      </c>
      <c r="C55" s="247">
        <v>45870</v>
      </c>
      <c r="D55" s="10" t="s">
        <v>414</v>
      </c>
      <c r="E55" s="11">
        <v>45877</v>
      </c>
      <c r="F55" s="12">
        <v>22410</v>
      </c>
      <c r="G55" s="12">
        <f>+F55</f>
        <v>22410</v>
      </c>
      <c r="H55" s="248">
        <f t="shared" si="0"/>
        <v>0</v>
      </c>
      <c r="I55" s="19"/>
    </row>
    <row r="56" spans="1:9" x14ac:dyDescent="0.2">
      <c r="A56" s="10" t="s">
        <v>106</v>
      </c>
      <c r="B56" s="10" t="s">
        <v>76</v>
      </c>
      <c r="C56" s="247">
        <v>45870</v>
      </c>
      <c r="D56" s="10" t="s">
        <v>415</v>
      </c>
      <c r="E56" s="11">
        <v>45877</v>
      </c>
      <c r="F56" s="12">
        <v>119020</v>
      </c>
      <c r="G56" s="12">
        <f>+F56</f>
        <v>119020</v>
      </c>
      <c r="H56" s="248">
        <f t="shared" si="0"/>
        <v>0</v>
      </c>
      <c r="I56" s="19"/>
    </row>
    <row r="57" spans="1:9" x14ac:dyDescent="0.2">
      <c r="A57" s="10" t="s">
        <v>107</v>
      </c>
      <c r="B57" s="10" t="s">
        <v>76</v>
      </c>
      <c r="C57" s="247">
        <v>45870</v>
      </c>
      <c r="D57" s="10" t="s">
        <v>416</v>
      </c>
      <c r="E57" s="11">
        <v>45898</v>
      </c>
      <c r="F57" s="12">
        <v>268426.40000000002</v>
      </c>
      <c r="G57" s="12"/>
      <c r="H57" s="248">
        <f t="shared" si="0"/>
        <v>268426.40000000002</v>
      </c>
    </row>
    <row r="58" spans="1:9" x14ac:dyDescent="0.2">
      <c r="A58" s="10" t="s">
        <v>254</v>
      </c>
      <c r="B58" s="10" t="s">
        <v>76</v>
      </c>
      <c r="C58" s="247">
        <v>45870</v>
      </c>
      <c r="D58" s="10" t="s">
        <v>417</v>
      </c>
      <c r="E58" s="11">
        <v>45884</v>
      </c>
      <c r="F58" s="12">
        <v>175770</v>
      </c>
      <c r="G58" s="12"/>
      <c r="H58" s="248">
        <f t="shared" si="0"/>
        <v>175770</v>
      </c>
    </row>
    <row r="59" spans="1:9" x14ac:dyDescent="0.2">
      <c r="A59" s="10" t="s">
        <v>108</v>
      </c>
      <c r="B59" s="10" t="s">
        <v>76</v>
      </c>
      <c r="C59" s="247">
        <v>45870</v>
      </c>
      <c r="D59" s="10" t="s">
        <v>418</v>
      </c>
      <c r="E59" s="11">
        <v>45877</v>
      </c>
      <c r="F59" s="12">
        <v>2072040.3</v>
      </c>
      <c r="G59" s="12">
        <f>+F59</f>
        <v>2072040.3</v>
      </c>
      <c r="H59" s="248">
        <f t="shared" si="0"/>
        <v>0</v>
      </c>
    </row>
    <row r="60" spans="1:9" x14ac:dyDescent="0.2">
      <c r="A60" s="10" t="s">
        <v>109</v>
      </c>
      <c r="B60" s="10" t="s">
        <v>76</v>
      </c>
      <c r="C60" s="247">
        <v>45870</v>
      </c>
      <c r="D60" s="10" t="s">
        <v>419</v>
      </c>
      <c r="E60" s="11">
        <v>45884</v>
      </c>
      <c r="F60" s="12">
        <v>35520</v>
      </c>
      <c r="G60" s="12">
        <f>+F60</f>
        <v>35520</v>
      </c>
      <c r="H60" s="248">
        <f t="shared" si="0"/>
        <v>0</v>
      </c>
    </row>
    <row r="61" spans="1:9" x14ac:dyDescent="0.2">
      <c r="A61" s="10" t="s">
        <v>110</v>
      </c>
      <c r="B61" s="10" t="s">
        <v>76</v>
      </c>
      <c r="C61" s="247">
        <v>45870</v>
      </c>
      <c r="D61" s="10" t="s">
        <v>420</v>
      </c>
      <c r="E61" s="11">
        <v>45898</v>
      </c>
      <c r="F61" s="12">
        <v>136230</v>
      </c>
      <c r="G61" s="12"/>
      <c r="H61" s="248">
        <f t="shared" si="0"/>
        <v>136230</v>
      </c>
    </row>
    <row r="62" spans="1:9" x14ac:dyDescent="0.2">
      <c r="A62" s="10" t="s">
        <v>111</v>
      </c>
      <c r="B62" s="10" t="s">
        <v>76</v>
      </c>
      <c r="C62" s="247">
        <v>45870</v>
      </c>
      <c r="D62" s="10" t="s">
        <v>421</v>
      </c>
      <c r="E62" s="11">
        <v>45877</v>
      </c>
      <c r="F62" s="12">
        <v>273205.90000000002</v>
      </c>
      <c r="G62" s="12">
        <f>+F62</f>
        <v>273205.90000000002</v>
      </c>
      <c r="H62" s="248">
        <f t="shared" si="0"/>
        <v>0</v>
      </c>
    </row>
    <row r="63" spans="1:9" x14ac:dyDescent="0.2">
      <c r="A63" s="10" t="s">
        <v>112</v>
      </c>
      <c r="B63" s="10" t="s">
        <v>76</v>
      </c>
      <c r="C63" s="247">
        <v>45870</v>
      </c>
      <c r="D63" s="10" t="s">
        <v>422</v>
      </c>
      <c r="E63" s="11">
        <v>45884</v>
      </c>
      <c r="F63" s="12">
        <v>611050</v>
      </c>
      <c r="G63" s="12"/>
      <c r="H63" s="248">
        <f t="shared" si="0"/>
        <v>611050</v>
      </c>
    </row>
    <row r="64" spans="1:9" x14ac:dyDescent="0.2">
      <c r="A64" s="10" t="s">
        <v>423</v>
      </c>
      <c r="B64" s="10" t="s">
        <v>76</v>
      </c>
      <c r="C64" s="247">
        <v>45870</v>
      </c>
      <c r="D64" s="10" t="s">
        <v>424</v>
      </c>
      <c r="E64" s="11">
        <v>45898</v>
      </c>
      <c r="F64" s="12">
        <v>233844.6</v>
      </c>
      <c r="G64" s="12"/>
      <c r="H64" s="248">
        <f t="shared" si="0"/>
        <v>233844.6</v>
      </c>
    </row>
    <row r="65" spans="1:9" x14ac:dyDescent="0.2">
      <c r="A65" s="10" t="s">
        <v>6</v>
      </c>
      <c r="B65" s="10" t="s">
        <v>77</v>
      </c>
      <c r="C65" s="247">
        <v>45870</v>
      </c>
      <c r="D65" s="10" t="s">
        <v>425</v>
      </c>
      <c r="E65" s="11">
        <v>45898</v>
      </c>
      <c r="F65" s="12">
        <v>831360.75</v>
      </c>
      <c r="G65" s="12"/>
      <c r="H65" s="248">
        <f t="shared" si="0"/>
        <v>831360.75</v>
      </c>
    </row>
    <row r="66" spans="1:9" x14ac:dyDescent="0.2">
      <c r="A66" s="10" t="s">
        <v>6</v>
      </c>
      <c r="B66" s="10" t="s">
        <v>77</v>
      </c>
      <c r="C66" s="247">
        <v>45870</v>
      </c>
      <c r="D66" s="10" t="s">
        <v>426</v>
      </c>
      <c r="E66" s="11">
        <f>+E65</f>
        <v>45898</v>
      </c>
      <c r="F66" s="12">
        <v>831360.75</v>
      </c>
      <c r="G66" s="12"/>
      <c r="H66" s="248">
        <f t="shared" si="0"/>
        <v>831360.75</v>
      </c>
    </row>
    <row r="67" spans="1:9" x14ac:dyDescent="0.2">
      <c r="A67" s="10" t="s">
        <v>113</v>
      </c>
      <c r="B67" s="10" t="s">
        <v>76</v>
      </c>
      <c r="C67" s="247">
        <v>45870</v>
      </c>
      <c r="D67" s="10" t="s">
        <v>427</v>
      </c>
      <c r="E67" s="11">
        <v>45877</v>
      </c>
      <c r="F67" s="12">
        <v>83010</v>
      </c>
      <c r="G67" s="12">
        <f>+F67</f>
        <v>83010</v>
      </c>
      <c r="H67" s="248">
        <f t="shared" ref="H67:H125" si="1">+F67-G67</f>
        <v>0</v>
      </c>
    </row>
    <row r="68" spans="1:9" x14ac:dyDescent="0.2">
      <c r="A68" s="10" t="s">
        <v>114</v>
      </c>
      <c r="B68" s="10" t="s">
        <v>76</v>
      </c>
      <c r="C68" s="247">
        <v>45870</v>
      </c>
      <c r="D68" s="10" t="s">
        <v>428</v>
      </c>
      <c r="E68" s="11">
        <v>45877</v>
      </c>
      <c r="F68" s="12">
        <v>1501077.6</v>
      </c>
      <c r="G68" s="12">
        <f>+F68</f>
        <v>1501077.6</v>
      </c>
      <c r="H68" s="248">
        <f t="shared" si="1"/>
        <v>0</v>
      </c>
    </row>
    <row r="69" spans="1:9" x14ac:dyDescent="0.2">
      <c r="A69" s="10" t="s">
        <v>303</v>
      </c>
      <c r="B69" s="10" t="s">
        <v>76</v>
      </c>
      <c r="C69" s="247">
        <v>45870</v>
      </c>
      <c r="D69" s="10" t="s">
        <v>429</v>
      </c>
      <c r="E69" s="11">
        <v>45884</v>
      </c>
      <c r="F69" s="12">
        <v>88420</v>
      </c>
      <c r="G69" s="12"/>
      <c r="H69" s="248">
        <f t="shared" si="1"/>
        <v>88420</v>
      </c>
    </row>
    <row r="70" spans="1:9" x14ac:dyDescent="0.2">
      <c r="A70" s="10" t="s">
        <v>332</v>
      </c>
      <c r="B70" s="10" t="s">
        <v>76</v>
      </c>
      <c r="C70" s="247">
        <v>45870</v>
      </c>
      <c r="D70" s="10" t="s">
        <v>430</v>
      </c>
      <c r="E70" s="11">
        <v>45877</v>
      </c>
      <c r="F70" s="12">
        <v>54600</v>
      </c>
      <c r="G70" s="12">
        <f>+F70</f>
        <v>54600</v>
      </c>
      <c r="H70" s="248">
        <f t="shared" si="1"/>
        <v>0</v>
      </c>
    </row>
    <row r="71" spans="1:9" x14ac:dyDescent="0.2">
      <c r="A71" s="10" t="s">
        <v>115</v>
      </c>
      <c r="B71" s="10" t="s">
        <v>76</v>
      </c>
      <c r="C71" s="247">
        <v>45870</v>
      </c>
      <c r="D71" s="10" t="s">
        <v>431</v>
      </c>
      <c r="E71" s="11">
        <v>45898</v>
      </c>
      <c r="F71" s="12">
        <v>41110</v>
      </c>
      <c r="G71" s="12"/>
      <c r="H71" s="248">
        <f t="shared" si="1"/>
        <v>41110</v>
      </c>
    </row>
    <row r="72" spans="1:9" x14ac:dyDescent="0.2">
      <c r="A72" s="10" t="s">
        <v>116</v>
      </c>
      <c r="B72" s="10" t="s">
        <v>76</v>
      </c>
      <c r="C72" s="247">
        <v>45870</v>
      </c>
      <c r="D72" s="10" t="s">
        <v>432</v>
      </c>
      <c r="E72" s="11">
        <v>45891</v>
      </c>
      <c r="F72" s="12">
        <v>76387.3</v>
      </c>
      <c r="G72" s="12"/>
      <c r="H72" s="248">
        <f t="shared" si="1"/>
        <v>76387.3</v>
      </c>
    </row>
    <row r="73" spans="1:9" x14ac:dyDescent="0.2">
      <c r="A73" s="10" t="s">
        <v>117</v>
      </c>
      <c r="B73" s="10" t="s">
        <v>76</v>
      </c>
      <c r="C73" s="247">
        <v>45870</v>
      </c>
      <c r="D73" s="10" t="s">
        <v>433</v>
      </c>
      <c r="E73" s="11">
        <v>45884</v>
      </c>
      <c r="F73" s="12">
        <v>263501.7</v>
      </c>
      <c r="G73" s="12"/>
      <c r="H73" s="248">
        <f t="shared" si="1"/>
        <v>263501.7</v>
      </c>
    </row>
    <row r="74" spans="1:9" x14ac:dyDescent="0.2">
      <c r="A74" s="10" t="s">
        <v>118</v>
      </c>
      <c r="B74" s="10" t="s">
        <v>76</v>
      </c>
      <c r="C74" s="247">
        <v>45870</v>
      </c>
      <c r="D74" s="10" t="s">
        <v>434</v>
      </c>
      <c r="E74" s="11">
        <v>45891</v>
      </c>
      <c r="F74" s="12">
        <v>191143.7</v>
      </c>
      <c r="G74" s="12"/>
      <c r="H74" s="248">
        <f t="shared" si="1"/>
        <v>191143.7</v>
      </c>
    </row>
    <row r="75" spans="1:9" x14ac:dyDescent="0.2">
      <c r="A75" s="10" t="s">
        <v>119</v>
      </c>
      <c r="B75" s="10" t="s">
        <v>76</v>
      </c>
      <c r="C75" s="247">
        <v>45870</v>
      </c>
      <c r="D75" s="10" t="s">
        <v>435</v>
      </c>
      <c r="E75" s="11">
        <v>45898</v>
      </c>
      <c r="F75" s="12">
        <v>17570</v>
      </c>
      <c r="G75" s="12"/>
      <c r="H75" s="248">
        <f t="shared" si="1"/>
        <v>17570</v>
      </c>
    </row>
    <row r="76" spans="1:9" x14ac:dyDescent="0.2">
      <c r="A76" s="10" t="s">
        <v>120</v>
      </c>
      <c r="B76" s="10" t="s">
        <v>76</v>
      </c>
      <c r="C76" s="247">
        <v>45870</v>
      </c>
      <c r="D76" s="10" t="s">
        <v>436</v>
      </c>
      <c r="E76" s="11">
        <v>45877</v>
      </c>
      <c r="F76" s="12">
        <v>149410.79999999999</v>
      </c>
      <c r="G76" s="12">
        <f>+F76</f>
        <v>149410.79999999999</v>
      </c>
      <c r="H76" s="248">
        <f t="shared" si="1"/>
        <v>0</v>
      </c>
    </row>
    <row r="77" spans="1:9" x14ac:dyDescent="0.2">
      <c r="A77" s="10" t="s">
        <v>121</v>
      </c>
      <c r="B77" s="10" t="s">
        <v>76</v>
      </c>
      <c r="C77" s="247">
        <v>45870</v>
      </c>
      <c r="D77" s="10" t="s">
        <v>437</v>
      </c>
      <c r="E77" s="11">
        <v>45891</v>
      </c>
      <c r="F77" s="12">
        <v>265340</v>
      </c>
      <c r="G77" s="12"/>
      <c r="H77" s="248">
        <f t="shared" si="1"/>
        <v>265340</v>
      </c>
    </row>
    <row r="78" spans="1:9" x14ac:dyDescent="0.2">
      <c r="A78" s="10" t="s">
        <v>122</v>
      </c>
      <c r="B78" s="10" t="s">
        <v>76</v>
      </c>
      <c r="C78" s="247">
        <v>45870</v>
      </c>
      <c r="D78" s="10" t="s">
        <v>438</v>
      </c>
      <c r="E78" s="11">
        <v>45891</v>
      </c>
      <c r="F78" s="12">
        <v>214560</v>
      </c>
      <c r="G78" s="12"/>
      <c r="H78" s="248">
        <f t="shared" si="1"/>
        <v>214560</v>
      </c>
    </row>
    <row r="79" spans="1:9" x14ac:dyDescent="0.2">
      <c r="A79" s="10" t="s">
        <v>439</v>
      </c>
      <c r="B79" s="10" t="s">
        <v>76</v>
      </c>
      <c r="C79" s="247">
        <v>45870</v>
      </c>
      <c r="D79" s="10" t="s">
        <v>440</v>
      </c>
      <c r="E79" s="11">
        <v>45891</v>
      </c>
      <c r="F79" s="12">
        <v>25000</v>
      </c>
      <c r="G79" s="12"/>
      <c r="H79" s="248">
        <f t="shared" si="1"/>
        <v>25000</v>
      </c>
    </row>
    <row r="80" spans="1:9" x14ac:dyDescent="0.2">
      <c r="A80" s="10" t="s">
        <v>123</v>
      </c>
      <c r="B80" s="10" t="s">
        <v>76</v>
      </c>
      <c r="C80" s="247">
        <v>45870</v>
      </c>
      <c r="D80" s="10" t="s">
        <v>441</v>
      </c>
      <c r="E80" s="11">
        <v>45877</v>
      </c>
      <c r="F80" s="12">
        <v>886288.7</v>
      </c>
      <c r="G80" s="12">
        <f>+F80</f>
        <v>886288.7</v>
      </c>
      <c r="H80" s="248">
        <f t="shared" si="1"/>
        <v>0</v>
      </c>
      <c r="I80" s="12"/>
    </row>
    <row r="81" spans="1:8" x14ac:dyDescent="0.2">
      <c r="A81" s="10" t="s">
        <v>124</v>
      </c>
      <c r="B81" s="10" t="s">
        <v>76</v>
      </c>
      <c r="C81" s="247">
        <v>45870</v>
      </c>
      <c r="D81" s="10" t="s">
        <v>442</v>
      </c>
      <c r="E81" s="11">
        <v>45891</v>
      </c>
      <c r="F81" s="12">
        <v>225720</v>
      </c>
      <c r="G81" s="12"/>
      <c r="H81" s="248">
        <f t="shared" si="1"/>
        <v>225720</v>
      </c>
    </row>
    <row r="82" spans="1:8" x14ac:dyDescent="0.2">
      <c r="A82" s="10" t="s">
        <v>125</v>
      </c>
      <c r="B82" s="10" t="s">
        <v>76</v>
      </c>
      <c r="C82" s="247">
        <v>45870</v>
      </c>
      <c r="D82" s="10" t="s">
        <v>443</v>
      </c>
      <c r="E82" s="11">
        <v>45877</v>
      </c>
      <c r="F82" s="12">
        <v>55920</v>
      </c>
      <c r="G82" s="12">
        <f>+F82</f>
        <v>55920</v>
      </c>
      <c r="H82" s="248">
        <f t="shared" si="1"/>
        <v>0</v>
      </c>
    </row>
    <row r="83" spans="1:8" x14ac:dyDescent="0.2">
      <c r="A83" s="10" t="s">
        <v>126</v>
      </c>
      <c r="B83" s="10" t="s">
        <v>76</v>
      </c>
      <c r="C83" s="247">
        <v>45870</v>
      </c>
      <c r="D83" s="10" t="s">
        <v>444</v>
      </c>
      <c r="E83" s="11">
        <v>45891</v>
      </c>
      <c r="F83" s="12">
        <v>146250</v>
      </c>
      <c r="G83" s="12"/>
      <c r="H83" s="248">
        <f t="shared" si="1"/>
        <v>146250</v>
      </c>
    </row>
    <row r="84" spans="1:8" x14ac:dyDescent="0.2">
      <c r="A84" s="10" t="s">
        <v>339</v>
      </c>
      <c r="B84" s="10" t="s">
        <v>76</v>
      </c>
      <c r="C84" s="247">
        <v>45870</v>
      </c>
      <c r="D84" s="10" t="s">
        <v>445</v>
      </c>
      <c r="E84" s="11">
        <v>45891</v>
      </c>
      <c r="F84" s="12">
        <v>283920</v>
      </c>
      <c r="G84" s="12"/>
      <c r="H84" s="248">
        <f t="shared" si="1"/>
        <v>283920</v>
      </c>
    </row>
    <row r="85" spans="1:8" x14ac:dyDescent="0.2">
      <c r="A85" s="10" t="s">
        <v>127</v>
      </c>
      <c r="B85" s="10" t="s">
        <v>76</v>
      </c>
      <c r="C85" s="247">
        <v>45870</v>
      </c>
      <c r="D85" s="10" t="s">
        <v>446</v>
      </c>
      <c r="E85" s="11">
        <v>45891</v>
      </c>
      <c r="F85" s="12">
        <v>109580</v>
      </c>
      <c r="G85" s="12"/>
      <c r="H85" s="248">
        <f t="shared" si="1"/>
        <v>109580</v>
      </c>
    </row>
    <row r="86" spans="1:8" x14ac:dyDescent="0.2">
      <c r="A86" s="10" t="s">
        <v>7</v>
      </c>
      <c r="B86" s="10" t="s">
        <v>76</v>
      </c>
      <c r="C86" s="247">
        <v>45870</v>
      </c>
      <c r="D86" s="10" t="s">
        <v>447</v>
      </c>
      <c r="E86" s="11">
        <v>45877</v>
      </c>
      <c r="F86" s="12">
        <v>501050</v>
      </c>
      <c r="G86" s="12">
        <v>1736290</v>
      </c>
      <c r="H86" s="248">
        <v>0</v>
      </c>
    </row>
    <row r="87" spans="1:8" x14ac:dyDescent="0.2">
      <c r="A87" s="22" t="s">
        <v>491</v>
      </c>
      <c r="B87" s="10" t="s">
        <v>76</v>
      </c>
      <c r="C87" s="247">
        <v>45870</v>
      </c>
      <c r="D87" s="10" t="s">
        <v>449</v>
      </c>
      <c r="E87" s="11">
        <v>45898</v>
      </c>
      <c r="F87" s="12">
        <v>48500</v>
      </c>
      <c r="G87" s="12"/>
      <c r="H87" s="248">
        <f t="shared" si="1"/>
        <v>48500</v>
      </c>
    </row>
    <row r="88" spans="1:8" x14ac:dyDescent="0.2">
      <c r="A88" s="10" t="s">
        <v>333</v>
      </c>
      <c r="B88" s="10" t="s">
        <v>76</v>
      </c>
      <c r="C88" s="247">
        <v>45870</v>
      </c>
      <c r="D88" s="10" t="s">
        <v>448</v>
      </c>
      <c r="E88" s="11">
        <v>45891</v>
      </c>
      <c r="F88" s="12">
        <v>665500</v>
      </c>
      <c r="G88" s="12"/>
      <c r="H88" s="248">
        <f t="shared" si="1"/>
        <v>665500</v>
      </c>
    </row>
    <row r="89" spans="1:8" x14ac:dyDescent="0.2">
      <c r="A89" s="10" t="s">
        <v>128</v>
      </c>
      <c r="B89" s="10" t="s">
        <v>76</v>
      </c>
      <c r="C89" s="247">
        <v>45870</v>
      </c>
      <c r="D89" s="10" t="s">
        <v>449</v>
      </c>
      <c r="E89" s="11">
        <v>45877</v>
      </c>
      <c r="F89" s="12">
        <v>108520</v>
      </c>
      <c r="G89" s="12">
        <f>+F89</f>
        <v>108520</v>
      </c>
      <c r="H89" s="248">
        <f t="shared" si="1"/>
        <v>0</v>
      </c>
    </row>
    <row r="90" spans="1:8" x14ac:dyDescent="0.2">
      <c r="A90" s="10" t="s">
        <v>129</v>
      </c>
      <c r="B90" s="10" t="s">
        <v>76</v>
      </c>
      <c r="C90" s="247">
        <v>45870</v>
      </c>
      <c r="D90" s="10" t="s">
        <v>450</v>
      </c>
      <c r="E90" s="11">
        <v>45898</v>
      </c>
      <c r="F90" s="12">
        <v>63690</v>
      </c>
      <c r="G90" s="12"/>
      <c r="H90" s="248">
        <f t="shared" si="1"/>
        <v>63690</v>
      </c>
    </row>
    <row r="91" spans="1:8" x14ac:dyDescent="0.2">
      <c r="A91" s="10" t="s">
        <v>130</v>
      </c>
      <c r="B91" s="10" t="s">
        <v>76</v>
      </c>
      <c r="C91" s="247">
        <v>45870</v>
      </c>
      <c r="D91" s="10" t="s">
        <v>451</v>
      </c>
      <c r="E91" s="11">
        <v>45898</v>
      </c>
      <c r="F91" s="12">
        <v>831802.4</v>
      </c>
      <c r="G91" s="12"/>
      <c r="H91" s="248">
        <f t="shared" si="1"/>
        <v>831802.4</v>
      </c>
    </row>
    <row r="92" spans="1:8" x14ac:dyDescent="0.2">
      <c r="A92" s="10" t="s">
        <v>131</v>
      </c>
      <c r="B92" s="10" t="s">
        <v>76</v>
      </c>
      <c r="C92" s="247">
        <v>45870</v>
      </c>
      <c r="D92" s="10" t="s">
        <v>452</v>
      </c>
      <c r="E92" s="11">
        <v>45898</v>
      </c>
      <c r="F92" s="12">
        <f>+F44</f>
        <v>214980.7</v>
      </c>
      <c r="G92" s="12"/>
      <c r="H92" s="248">
        <f t="shared" si="1"/>
        <v>214980.7</v>
      </c>
    </row>
    <row r="93" spans="1:8" x14ac:dyDescent="0.2">
      <c r="A93" s="10" t="s">
        <v>132</v>
      </c>
      <c r="B93" s="10" t="s">
        <v>76</v>
      </c>
      <c r="C93" s="247">
        <v>45870</v>
      </c>
      <c r="D93" s="10" t="s">
        <v>453</v>
      </c>
      <c r="E93" s="11">
        <v>45898</v>
      </c>
      <c r="F93" s="12">
        <f>422495.7*2</f>
        <v>844991.4</v>
      </c>
      <c r="G93" s="12"/>
      <c r="H93" s="248">
        <f t="shared" si="1"/>
        <v>844991.4</v>
      </c>
    </row>
    <row r="94" spans="1:8" x14ac:dyDescent="0.2">
      <c r="A94" s="10" t="s">
        <v>228</v>
      </c>
      <c r="B94" s="10" t="s">
        <v>76</v>
      </c>
      <c r="C94" s="247">
        <v>45870</v>
      </c>
      <c r="D94" s="10" t="s">
        <v>454</v>
      </c>
      <c r="E94" s="11">
        <v>45884</v>
      </c>
      <c r="F94" s="12">
        <v>99390</v>
      </c>
      <c r="G94" s="12">
        <f>+F94</f>
        <v>99390</v>
      </c>
      <c r="H94" s="248">
        <f t="shared" si="1"/>
        <v>0</v>
      </c>
    </row>
    <row r="95" spans="1:8" x14ac:dyDescent="0.2">
      <c r="A95" s="10" t="s">
        <v>133</v>
      </c>
      <c r="B95" s="10" t="s">
        <v>76</v>
      </c>
      <c r="C95" s="247">
        <v>45870</v>
      </c>
      <c r="D95" s="10" t="s">
        <v>455</v>
      </c>
      <c r="E95" s="11">
        <v>45898</v>
      </c>
      <c r="F95" s="12">
        <v>42424.2</v>
      </c>
      <c r="G95" s="12"/>
      <c r="H95" s="248">
        <f t="shared" si="1"/>
        <v>42424.2</v>
      </c>
    </row>
    <row r="96" spans="1:8" x14ac:dyDescent="0.2">
      <c r="A96" s="10" t="s">
        <v>323</v>
      </c>
      <c r="B96" s="10" t="s">
        <v>76</v>
      </c>
      <c r="C96" s="247">
        <v>45870</v>
      </c>
      <c r="D96" s="10" t="s">
        <v>456</v>
      </c>
      <c r="E96" s="11">
        <v>45877</v>
      </c>
      <c r="F96" s="12">
        <v>20200</v>
      </c>
      <c r="G96" s="12">
        <v>18500</v>
      </c>
      <c r="H96" s="248">
        <f t="shared" si="1"/>
        <v>1700</v>
      </c>
    </row>
    <row r="97" spans="1:8" x14ac:dyDescent="0.2">
      <c r="A97" s="10" t="s">
        <v>134</v>
      </c>
      <c r="B97" s="10" t="s">
        <v>76</v>
      </c>
      <c r="C97" s="247">
        <v>45870</v>
      </c>
      <c r="D97" s="10" t="s">
        <v>457</v>
      </c>
      <c r="E97" s="11">
        <v>45877</v>
      </c>
      <c r="F97" s="12">
        <v>761770</v>
      </c>
      <c r="G97" s="12">
        <v>785115</v>
      </c>
      <c r="H97" s="248">
        <v>0</v>
      </c>
    </row>
    <row r="98" spans="1:8" x14ac:dyDescent="0.2">
      <c r="A98" s="10" t="s">
        <v>196</v>
      </c>
      <c r="B98" s="10" t="s">
        <v>76</v>
      </c>
      <c r="C98" s="247">
        <v>45870</v>
      </c>
      <c r="D98" s="10" t="s">
        <v>458</v>
      </c>
      <c r="E98" s="11">
        <v>45877</v>
      </c>
      <c r="F98" s="12">
        <v>63376.36</v>
      </c>
      <c r="G98" s="12">
        <v>63377</v>
      </c>
      <c r="H98" s="248">
        <v>0</v>
      </c>
    </row>
    <row r="99" spans="1:8" x14ac:dyDescent="0.2">
      <c r="A99" s="10" t="s">
        <v>135</v>
      </c>
      <c r="B99" s="10" t="s">
        <v>76</v>
      </c>
      <c r="C99" s="247">
        <v>45870</v>
      </c>
      <c r="D99" s="10" t="s">
        <v>459</v>
      </c>
      <c r="E99" s="11">
        <v>45898</v>
      </c>
      <c r="F99" s="12">
        <v>33110</v>
      </c>
      <c r="G99" s="12"/>
      <c r="H99" s="248">
        <f t="shared" si="1"/>
        <v>33110</v>
      </c>
    </row>
    <row r="100" spans="1:8" x14ac:dyDescent="0.2">
      <c r="A100" s="10" t="s">
        <v>136</v>
      </c>
      <c r="B100" s="10" t="s">
        <v>460</v>
      </c>
      <c r="C100" s="247">
        <v>45870</v>
      </c>
      <c r="D100" s="10" t="s">
        <v>461</v>
      </c>
      <c r="E100" s="11">
        <v>45898</v>
      </c>
      <c r="F100" s="12">
        <v>418640</v>
      </c>
      <c r="G100" s="12"/>
      <c r="H100" s="248">
        <f t="shared" si="1"/>
        <v>418640</v>
      </c>
    </row>
    <row r="101" spans="1:8" x14ac:dyDescent="0.2">
      <c r="A101" s="10" t="s">
        <v>137</v>
      </c>
      <c r="B101" s="10" t="s">
        <v>76</v>
      </c>
      <c r="C101" s="247">
        <v>45870</v>
      </c>
      <c r="D101" s="10" t="s">
        <v>462</v>
      </c>
      <c r="E101" s="11">
        <v>45898</v>
      </c>
      <c r="F101" s="12">
        <v>919747.87</v>
      </c>
      <c r="G101" s="12"/>
      <c r="H101" s="248">
        <f t="shared" si="1"/>
        <v>919747.87</v>
      </c>
    </row>
    <row r="102" spans="1:8" x14ac:dyDescent="0.2">
      <c r="A102" s="10" t="s">
        <v>138</v>
      </c>
      <c r="B102" s="10" t="s">
        <v>76</v>
      </c>
      <c r="C102" s="247">
        <v>45870</v>
      </c>
      <c r="D102" s="10" t="s">
        <v>463</v>
      </c>
      <c r="E102" s="11">
        <v>45877</v>
      </c>
      <c r="F102" s="12">
        <v>33270</v>
      </c>
      <c r="G102" s="12">
        <v>33270</v>
      </c>
      <c r="H102" s="248">
        <f t="shared" si="1"/>
        <v>0</v>
      </c>
    </row>
    <row r="103" spans="1:8" s="244" customFormat="1" x14ac:dyDescent="0.2">
      <c r="A103" s="246" t="s">
        <v>627</v>
      </c>
      <c r="B103" s="246" t="s">
        <v>76</v>
      </c>
      <c r="C103" s="247">
        <v>45871</v>
      </c>
      <c r="D103" s="246" t="s">
        <v>628</v>
      </c>
      <c r="E103" s="247">
        <v>45877</v>
      </c>
      <c r="F103" s="248">
        <v>155743</v>
      </c>
      <c r="G103" s="248">
        <f>+F103</f>
        <v>155743</v>
      </c>
      <c r="H103" s="248">
        <f t="shared" si="1"/>
        <v>0</v>
      </c>
    </row>
    <row r="104" spans="1:8" x14ac:dyDescent="0.2">
      <c r="A104" s="10" t="s">
        <v>139</v>
      </c>
      <c r="B104" s="10" t="s">
        <v>76</v>
      </c>
      <c r="C104" s="247">
        <v>45870</v>
      </c>
      <c r="D104" s="10" t="s">
        <v>464</v>
      </c>
      <c r="E104" s="11">
        <v>45898</v>
      </c>
      <c r="F104" s="12">
        <v>33450</v>
      </c>
      <c r="G104" s="12"/>
      <c r="H104" s="248">
        <f t="shared" si="1"/>
        <v>33450</v>
      </c>
    </row>
    <row r="105" spans="1:8" x14ac:dyDescent="0.2">
      <c r="A105" s="10" t="s">
        <v>140</v>
      </c>
      <c r="B105" s="10" t="s">
        <v>76</v>
      </c>
      <c r="C105" s="247">
        <v>45870</v>
      </c>
      <c r="D105" s="10" t="s">
        <v>465</v>
      </c>
      <c r="E105" s="11">
        <v>45898</v>
      </c>
      <c r="F105" s="12">
        <f>589880+294940</f>
        <v>884820</v>
      </c>
      <c r="G105" s="12">
        <v>589880</v>
      </c>
      <c r="H105" s="248">
        <f t="shared" si="1"/>
        <v>294940</v>
      </c>
    </row>
    <row r="106" spans="1:8" x14ac:dyDescent="0.2">
      <c r="A106" s="10" t="s">
        <v>141</v>
      </c>
      <c r="B106" s="10" t="s">
        <v>76</v>
      </c>
      <c r="C106" s="247">
        <v>45870</v>
      </c>
      <c r="D106" s="10" t="s">
        <v>466</v>
      </c>
      <c r="E106" s="11">
        <v>45884</v>
      </c>
      <c r="F106" s="12">
        <v>178220.9</v>
      </c>
      <c r="G106" s="12"/>
      <c r="H106" s="248">
        <f t="shared" si="1"/>
        <v>178220.9</v>
      </c>
    </row>
    <row r="107" spans="1:8" x14ac:dyDescent="0.2">
      <c r="A107" s="10" t="s">
        <v>142</v>
      </c>
      <c r="B107" s="10" t="s">
        <v>76</v>
      </c>
      <c r="C107" s="247">
        <v>45870</v>
      </c>
      <c r="D107" s="10" t="s">
        <v>467</v>
      </c>
      <c r="E107" s="11">
        <v>45891</v>
      </c>
      <c r="F107" s="12">
        <v>136500</v>
      </c>
      <c r="G107" s="12"/>
      <c r="H107" s="248">
        <f t="shared" si="1"/>
        <v>136500</v>
      </c>
    </row>
    <row r="108" spans="1:8" x14ac:dyDescent="0.2">
      <c r="A108" s="10" t="s">
        <v>143</v>
      </c>
      <c r="B108" s="10" t="s">
        <v>76</v>
      </c>
      <c r="C108" s="247">
        <v>45870</v>
      </c>
      <c r="D108" s="10" t="s">
        <v>468</v>
      </c>
      <c r="E108" s="11">
        <v>45877</v>
      </c>
      <c r="F108" s="12">
        <v>115180</v>
      </c>
      <c r="G108" s="12">
        <f>+F108</f>
        <v>115180</v>
      </c>
      <c r="H108" s="248">
        <f t="shared" si="1"/>
        <v>0</v>
      </c>
    </row>
    <row r="109" spans="1:8" x14ac:dyDescent="0.2">
      <c r="A109" s="10" t="s">
        <v>144</v>
      </c>
      <c r="B109" s="10" t="s">
        <v>76</v>
      </c>
      <c r="C109" s="247">
        <v>45870</v>
      </c>
      <c r="D109" s="10" t="s">
        <v>469</v>
      </c>
      <c r="E109" s="11">
        <v>45891</v>
      </c>
      <c r="F109" s="12">
        <v>427330</v>
      </c>
      <c r="G109" s="12"/>
      <c r="H109" s="248">
        <f t="shared" si="1"/>
        <v>427330</v>
      </c>
    </row>
    <row r="110" spans="1:8" x14ac:dyDescent="0.2">
      <c r="A110" s="10" t="s">
        <v>145</v>
      </c>
      <c r="B110" s="10" t="s">
        <v>76</v>
      </c>
      <c r="C110" s="247">
        <v>45870</v>
      </c>
      <c r="D110" s="10" t="s">
        <v>470</v>
      </c>
      <c r="E110" s="11">
        <v>45898</v>
      </c>
      <c r="F110" s="12">
        <v>268426.40000000002</v>
      </c>
      <c r="G110" s="12"/>
      <c r="H110" s="248">
        <f t="shared" si="1"/>
        <v>268426.40000000002</v>
      </c>
    </row>
    <row r="111" spans="1:8" x14ac:dyDescent="0.2">
      <c r="A111" s="10" t="s">
        <v>146</v>
      </c>
      <c r="B111" s="10" t="s">
        <v>76</v>
      </c>
      <c r="C111" s="247">
        <v>45870</v>
      </c>
      <c r="D111" s="10" t="s">
        <v>471</v>
      </c>
      <c r="E111" s="11">
        <v>45898</v>
      </c>
      <c r="F111" s="12">
        <v>51390</v>
      </c>
      <c r="G111" s="12"/>
      <c r="H111" s="248">
        <f t="shared" si="1"/>
        <v>51390</v>
      </c>
    </row>
    <row r="112" spans="1:8" x14ac:dyDescent="0.2">
      <c r="A112" s="10" t="s">
        <v>147</v>
      </c>
      <c r="B112" s="10" t="s">
        <v>76</v>
      </c>
      <c r="C112" s="247">
        <v>45870</v>
      </c>
      <c r="D112" s="10" t="s">
        <v>472</v>
      </c>
      <c r="E112" s="11">
        <f>+E111</f>
        <v>45898</v>
      </c>
      <c r="F112" s="12">
        <v>51390</v>
      </c>
      <c r="G112" s="12"/>
      <c r="H112" s="248">
        <f t="shared" si="1"/>
        <v>51390</v>
      </c>
    </row>
    <row r="113" spans="1:9" x14ac:dyDescent="0.2">
      <c r="A113" s="10" t="s">
        <v>148</v>
      </c>
      <c r="B113" s="10" t="s">
        <v>76</v>
      </c>
      <c r="C113" s="247">
        <v>45870</v>
      </c>
      <c r="D113" s="10" t="s">
        <v>473</v>
      </c>
      <c r="E113" s="11">
        <v>45898</v>
      </c>
      <c r="F113" s="12">
        <v>78170</v>
      </c>
      <c r="G113" s="12"/>
      <c r="H113" s="248">
        <f t="shared" si="1"/>
        <v>78170</v>
      </c>
    </row>
    <row r="114" spans="1:9" x14ac:dyDescent="0.2">
      <c r="A114" s="10" t="s">
        <v>149</v>
      </c>
      <c r="B114" s="10" t="s">
        <v>76</v>
      </c>
      <c r="C114" s="247">
        <v>45870</v>
      </c>
      <c r="D114" s="10" t="s">
        <v>474</v>
      </c>
      <c r="E114" s="11">
        <v>45884</v>
      </c>
      <c r="F114" s="12">
        <v>97190</v>
      </c>
      <c r="G114" s="12"/>
      <c r="H114" s="248">
        <f t="shared" si="1"/>
        <v>97190</v>
      </c>
    </row>
    <row r="115" spans="1:9" x14ac:dyDescent="0.2">
      <c r="A115" s="10" t="s">
        <v>150</v>
      </c>
      <c r="B115" s="10" t="s">
        <v>76</v>
      </c>
      <c r="C115" s="247">
        <v>45870</v>
      </c>
      <c r="D115" s="10" t="s">
        <v>475</v>
      </c>
      <c r="E115" s="11">
        <v>45884</v>
      </c>
      <c r="F115" s="12">
        <v>21050</v>
      </c>
      <c r="G115" s="12"/>
      <c r="H115" s="248">
        <f t="shared" si="1"/>
        <v>21050</v>
      </c>
    </row>
    <row r="116" spans="1:9" x14ac:dyDescent="0.2">
      <c r="A116" s="10" t="s">
        <v>340</v>
      </c>
      <c r="B116" s="10" t="s">
        <v>76</v>
      </c>
      <c r="C116" s="247">
        <v>45870</v>
      </c>
      <c r="D116" s="10" t="s">
        <v>476</v>
      </c>
      <c r="E116" s="11">
        <v>45877</v>
      </c>
      <c r="F116" s="12">
        <v>218876.9</v>
      </c>
      <c r="G116" s="12">
        <v>474186.9</v>
      </c>
      <c r="H116" s="248">
        <v>0</v>
      </c>
    </row>
    <row r="117" spans="1:9" x14ac:dyDescent="0.2">
      <c r="A117" s="10" t="s">
        <v>151</v>
      </c>
      <c r="B117" s="10" t="s">
        <v>76</v>
      </c>
      <c r="C117" s="247">
        <v>45870</v>
      </c>
      <c r="D117" s="10" t="s">
        <v>477</v>
      </c>
      <c r="E117" s="11">
        <v>45891</v>
      </c>
      <c r="F117" s="12">
        <v>82788.2</v>
      </c>
      <c r="G117" s="12"/>
      <c r="H117" s="248">
        <f t="shared" si="1"/>
        <v>82788.2</v>
      </c>
    </row>
    <row r="118" spans="1:9" x14ac:dyDescent="0.2">
      <c r="A118" s="22" t="s">
        <v>487</v>
      </c>
      <c r="B118" s="10" t="s">
        <v>76</v>
      </c>
      <c r="C118" s="247">
        <v>45870</v>
      </c>
      <c r="D118" s="10" t="s">
        <v>478</v>
      </c>
      <c r="E118" s="11">
        <v>45891</v>
      </c>
      <c r="F118" s="12">
        <v>643768.4</v>
      </c>
      <c r="G118" s="12"/>
      <c r="H118" s="248">
        <f t="shared" si="1"/>
        <v>643768.4</v>
      </c>
    </row>
    <row r="119" spans="1:9" x14ac:dyDescent="0.2">
      <c r="A119" s="10" t="s">
        <v>152</v>
      </c>
      <c r="B119" s="10" t="s">
        <v>76</v>
      </c>
      <c r="C119" s="247">
        <v>45870</v>
      </c>
      <c r="D119" s="10" t="s">
        <v>478</v>
      </c>
      <c r="E119" s="11">
        <v>45891</v>
      </c>
      <c r="F119" s="12">
        <v>1995459.4</v>
      </c>
      <c r="G119" s="12"/>
      <c r="H119" s="248">
        <f t="shared" si="1"/>
        <v>1995459.4</v>
      </c>
      <c r="I119" s="13"/>
    </row>
    <row r="120" spans="1:9" x14ac:dyDescent="0.2">
      <c r="A120" s="10" t="s">
        <v>176</v>
      </c>
      <c r="B120" s="10" t="s">
        <v>76</v>
      </c>
      <c r="C120" s="247">
        <v>45870</v>
      </c>
      <c r="D120" s="10" t="s">
        <v>479</v>
      </c>
      <c r="E120" s="11">
        <v>45891</v>
      </c>
      <c r="F120" s="12">
        <v>13930</v>
      </c>
      <c r="G120" s="12"/>
      <c r="H120" s="248">
        <f t="shared" si="1"/>
        <v>13930</v>
      </c>
    </row>
    <row r="121" spans="1:9" x14ac:dyDescent="0.2">
      <c r="A121" s="10" t="s">
        <v>153</v>
      </c>
      <c r="B121" s="10" t="s">
        <v>76</v>
      </c>
      <c r="C121" s="247">
        <v>45870</v>
      </c>
      <c r="D121" s="10" t="s">
        <v>480</v>
      </c>
      <c r="E121" s="11">
        <v>45877</v>
      </c>
      <c r="F121" s="12">
        <v>1050560</v>
      </c>
      <c r="G121" s="12">
        <f>+F121</f>
        <v>1050560</v>
      </c>
      <c r="H121" s="248">
        <f t="shared" si="1"/>
        <v>0</v>
      </c>
      <c r="I121" s="13"/>
    </row>
    <row r="122" spans="1:9" x14ac:dyDescent="0.2">
      <c r="A122" s="10" t="s">
        <v>154</v>
      </c>
      <c r="B122" s="10" t="s">
        <v>76</v>
      </c>
      <c r="C122" s="247">
        <v>45870</v>
      </c>
      <c r="D122" s="10" t="s">
        <v>481</v>
      </c>
      <c r="E122" s="11">
        <v>45884</v>
      </c>
      <c r="F122" s="12">
        <v>836981.2</v>
      </c>
      <c r="G122" s="12"/>
      <c r="H122" s="248">
        <f t="shared" si="1"/>
        <v>836981.2</v>
      </c>
    </row>
    <row r="123" spans="1:9" x14ac:dyDescent="0.2">
      <c r="A123" s="10" t="s">
        <v>155</v>
      </c>
      <c r="B123" s="10" t="s">
        <v>76</v>
      </c>
      <c r="C123" s="247">
        <v>45870</v>
      </c>
      <c r="D123" s="10" t="s">
        <v>482</v>
      </c>
      <c r="E123" s="11">
        <v>45877</v>
      </c>
      <c r="F123" s="12">
        <v>81844.399999999994</v>
      </c>
      <c r="G123" s="12">
        <f>+F123</f>
        <v>81844.399999999994</v>
      </c>
      <c r="H123" s="248">
        <f t="shared" si="1"/>
        <v>0</v>
      </c>
    </row>
    <row r="124" spans="1:9" x14ac:dyDescent="0.2">
      <c r="A124" s="10" t="s">
        <v>156</v>
      </c>
      <c r="B124" s="10" t="s">
        <v>76</v>
      </c>
      <c r="C124" s="247">
        <v>45870</v>
      </c>
      <c r="D124" s="10" t="s">
        <v>483</v>
      </c>
      <c r="E124" s="11">
        <v>45884</v>
      </c>
      <c r="F124" s="12">
        <v>226741.9</v>
      </c>
      <c r="G124" s="12"/>
      <c r="H124" s="248">
        <f t="shared" si="1"/>
        <v>226741.9</v>
      </c>
    </row>
    <row r="125" spans="1:9" x14ac:dyDescent="0.2">
      <c r="A125" s="10" t="s">
        <v>157</v>
      </c>
      <c r="B125" s="10" t="s">
        <v>76</v>
      </c>
      <c r="C125" s="247">
        <v>45870</v>
      </c>
      <c r="D125" s="10" t="s">
        <v>484</v>
      </c>
      <c r="E125" s="11">
        <v>45898</v>
      </c>
      <c r="F125" s="12">
        <v>55580</v>
      </c>
      <c r="G125" s="12"/>
      <c r="H125" s="248">
        <f t="shared" si="1"/>
        <v>55580</v>
      </c>
    </row>
    <row r="126" spans="1:9" x14ac:dyDescent="0.2">
      <c r="B126" s="10"/>
      <c r="C126" s="11"/>
      <c r="D126" s="10"/>
      <c r="E126" s="11"/>
      <c r="F126" s="12"/>
      <c r="G126" s="12"/>
      <c r="H126" s="12"/>
    </row>
    <row r="127" spans="1:9" x14ac:dyDescent="0.2">
      <c r="B127" s="10"/>
      <c r="C127" s="11"/>
      <c r="D127" s="10"/>
      <c r="E127" s="11"/>
      <c r="F127" s="12"/>
      <c r="G127" s="12"/>
      <c r="H127" s="12"/>
    </row>
    <row r="128" spans="1:9" x14ac:dyDescent="0.2">
      <c r="B128" s="10"/>
      <c r="C128" s="11"/>
      <c r="D128" s="10"/>
      <c r="E128" s="11"/>
      <c r="F128" s="12"/>
      <c r="G128" s="12"/>
      <c r="H128" s="12"/>
    </row>
    <row r="129" spans="1:9" x14ac:dyDescent="0.2">
      <c r="B129" s="10"/>
      <c r="C129" s="11"/>
      <c r="D129" s="10"/>
      <c r="E129" s="11"/>
      <c r="F129" s="12"/>
      <c r="G129" s="12"/>
      <c r="H129" s="12"/>
    </row>
    <row r="130" spans="1:9" x14ac:dyDescent="0.2">
      <c r="B130" s="10"/>
      <c r="C130" s="11"/>
      <c r="D130" s="10"/>
      <c r="E130" s="11"/>
      <c r="F130" s="12"/>
      <c r="G130" s="12"/>
      <c r="H130" s="12"/>
    </row>
    <row r="131" spans="1:9" x14ac:dyDescent="0.2">
      <c r="B131" s="10"/>
      <c r="C131" s="11"/>
      <c r="D131" s="10"/>
      <c r="E131" s="11"/>
      <c r="F131" s="12"/>
      <c r="G131" s="12"/>
      <c r="H131" s="12"/>
    </row>
    <row r="132" spans="1:9" x14ac:dyDescent="0.2">
      <c r="A132" s="22"/>
      <c r="B132" s="10"/>
      <c r="C132" s="11"/>
      <c r="D132" s="10"/>
      <c r="E132" s="11"/>
      <c r="F132" s="12"/>
      <c r="G132" s="12"/>
      <c r="H132" s="12"/>
    </row>
    <row r="133" spans="1:9" x14ac:dyDescent="0.2">
      <c r="A133" s="22"/>
      <c r="B133" s="10"/>
      <c r="C133" s="11"/>
      <c r="D133" s="10"/>
      <c r="E133" s="11"/>
      <c r="F133" s="12"/>
      <c r="G133" s="12"/>
      <c r="H133" s="12"/>
    </row>
    <row r="134" spans="1:9" x14ac:dyDescent="0.2">
      <c r="A134" s="22"/>
      <c r="B134" s="10"/>
      <c r="C134" s="11"/>
      <c r="D134" s="10"/>
      <c r="E134" s="11"/>
      <c r="F134" s="12"/>
      <c r="G134" s="12"/>
      <c r="H134" s="12"/>
    </row>
    <row r="135" spans="1:9" x14ac:dyDescent="0.2">
      <c r="B135" s="10"/>
      <c r="C135" s="11"/>
      <c r="D135" s="10"/>
      <c r="E135" s="11"/>
      <c r="F135" s="12"/>
      <c r="G135" s="12"/>
      <c r="H135" s="12"/>
    </row>
    <row r="136" spans="1:9" x14ac:dyDescent="0.2">
      <c r="B136" s="10"/>
      <c r="C136" s="11"/>
      <c r="D136" s="10"/>
      <c r="E136" s="11"/>
      <c r="F136" s="12"/>
      <c r="G136" s="12"/>
      <c r="H136" s="12"/>
      <c r="I136" s="13"/>
    </row>
    <row r="137" spans="1:9" x14ac:dyDescent="0.2">
      <c r="B137" s="10"/>
      <c r="C137" s="11"/>
      <c r="D137" s="10"/>
      <c r="E137" s="11"/>
      <c r="F137" s="12"/>
      <c r="G137" s="12"/>
      <c r="H137" s="12"/>
    </row>
    <row r="138" spans="1:9" x14ac:dyDescent="0.2">
      <c r="B138" s="10"/>
      <c r="C138" s="11"/>
      <c r="D138" s="10"/>
      <c r="E138" s="11"/>
      <c r="F138" s="12"/>
      <c r="G138" s="12"/>
      <c r="H138" s="12"/>
    </row>
    <row r="139" spans="1:9" x14ac:dyDescent="0.2">
      <c r="B139" s="10"/>
      <c r="C139" s="11"/>
      <c r="D139" s="10"/>
      <c r="E139" s="11"/>
      <c r="F139" s="12"/>
      <c r="G139" s="12"/>
      <c r="H139" s="12"/>
    </row>
    <row r="140" spans="1:9" x14ac:dyDescent="0.2">
      <c r="B140" s="10"/>
      <c r="C140" s="11"/>
      <c r="D140" s="10"/>
      <c r="E140" s="11"/>
      <c r="F140" s="12"/>
      <c r="G140" s="12"/>
      <c r="H140" s="12"/>
    </row>
    <row r="141" spans="1:9" x14ac:dyDescent="0.2">
      <c r="B141" s="10"/>
      <c r="C141" s="11"/>
      <c r="E141" s="11"/>
      <c r="G141" s="12"/>
      <c r="H141" s="12"/>
    </row>
  </sheetData>
  <autoFilter ref="A1:H141" xr:uid="{00000000-0009-0000-0000-000007000000}">
    <sortState xmlns:xlrd2="http://schemas.microsoft.com/office/spreadsheetml/2017/richdata2" ref="A2:H102">
      <sortCondition ref="A1:A102"/>
    </sortState>
  </autoFilter>
  <phoneticPr fontId="7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44"/>
  <sheetViews>
    <sheetView tabSelected="1" topLeftCell="C1" workbookViewId="0">
      <selection activeCell="K6" sqref="K6"/>
    </sheetView>
  </sheetViews>
  <sheetFormatPr baseColWidth="10" defaultRowHeight="10" x14ac:dyDescent="0.2"/>
  <cols>
    <col min="1" max="1" width="2.33203125" customWidth="1"/>
    <col min="2" max="2" width="55.6640625" bestFit="1" customWidth="1"/>
    <col min="3" max="3" width="22.6640625" bestFit="1" customWidth="1"/>
    <col min="4" max="4" width="3.33203125" customWidth="1"/>
    <col min="5" max="5" width="22.6640625" bestFit="1" customWidth="1"/>
    <col min="6" max="6" width="3" customWidth="1"/>
    <col min="7" max="7" width="31" customWidth="1"/>
    <col min="8" max="8" width="16.6640625" customWidth="1"/>
    <col min="9" max="9" width="22.6640625" bestFit="1" customWidth="1"/>
    <col min="10" max="10" width="2" customWidth="1"/>
    <col min="11" max="11" width="33.33203125" customWidth="1"/>
    <col min="12" max="13" width="22" bestFit="1" customWidth="1"/>
    <col min="14" max="14" width="3.33203125" customWidth="1"/>
    <col min="15" max="15" width="29.6640625" customWidth="1"/>
    <col min="16" max="17" width="21" bestFit="1" customWidth="1"/>
  </cols>
  <sheetData>
    <row r="1" spans="2:17" ht="10.5" thickBot="1" x14ac:dyDescent="0.25"/>
    <row r="2" spans="2:17" ht="32.65" customHeight="1" thickBot="1" x14ac:dyDescent="0.4">
      <c r="B2" s="174" t="s">
        <v>287</v>
      </c>
      <c r="C2" s="174" t="s">
        <v>279</v>
      </c>
      <c r="E2" s="175" t="s">
        <v>278</v>
      </c>
      <c r="G2" s="299" t="s">
        <v>293</v>
      </c>
      <c r="H2" s="300"/>
      <c r="I2" s="301"/>
      <c r="K2" s="302" t="s">
        <v>315</v>
      </c>
      <c r="L2" s="303"/>
      <c r="M2" s="304"/>
      <c r="O2" s="305" t="s">
        <v>299</v>
      </c>
      <c r="P2" s="306"/>
    </row>
    <row r="3" spans="2:17" ht="31.5" thickBot="1" x14ac:dyDescent="0.4">
      <c r="G3" s="176" t="s">
        <v>294</v>
      </c>
      <c r="H3" s="176" t="s">
        <v>295</v>
      </c>
      <c r="I3" s="177" t="s">
        <v>297</v>
      </c>
      <c r="K3" s="241" t="s">
        <v>316</v>
      </c>
      <c r="L3" s="238" t="s">
        <v>296</v>
      </c>
      <c r="M3" s="242" t="s">
        <v>317</v>
      </c>
      <c r="O3" s="178" t="s">
        <v>23</v>
      </c>
      <c r="P3" s="180" t="s">
        <v>300</v>
      </c>
    </row>
    <row r="4" spans="2:17" ht="15.5" x14ac:dyDescent="0.35">
      <c r="B4" s="172" t="s">
        <v>281</v>
      </c>
      <c r="C4" s="181">
        <f>+DISPONIBILIDAD!B13+DISPONIBILIDAD!C13+DISPONIBILIDAD!D13</f>
        <v>3645965</v>
      </c>
      <c r="D4" s="162"/>
      <c r="E4" s="181">
        <v>3576405.4</v>
      </c>
      <c r="F4" s="182"/>
      <c r="G4" s="244"/>
      <c r="K4" s="239"/>
      <c r="L4" s="12"/>
      <c r="M4" s="240"/>
    </row>
    <row r="5" spans="2:17" ht="15.5" x14ac:dyDescent="0.35">
      <c r="B5" s="172" t="s">
        <v>280</v>
      </c>
      <c r="C5" s="181">
        <f>+DISPONIBILIDAD!C31</f>
        <v>3659126.2099999995</v>
      </c>
      <c r="D5" s="162"/>
      <c r="E5" s="181">
        <v>3659126.2099999995</v>
      </c>
      <c r="F5" s="182"/>
      <c r="G5" s="183" t="s">
        <v>38</v>
      </c>
      <c r="H5" s="183" t="s">
        <v>37</v>
      </c>
      <c r="I5" s="172"/>
      <c r="K5" s="295" t="s">
        <v>632</v>
      </c>
      <c r="L5" s="181">
        <f>+CLIENTES!F3</f>
        <v>864774.9</v>
      </c>
      <c r="M5" s="181">
        <v>990000</v>
      </c>
      <c r="O5" s="172" t="s">
        <v>302</v>
      </c>
      <c r="P5" s="193">
        <v>0</v>
      </c>
    </row>
    <row r="6" spans="2:17" ht="15.5" x14ac:dyDescent="0.35">
      <c r="B6" s="172" t="s">
        <v>283</v>
      </c>
      <c r="C6" s="181">
        <f>+GETPIVOTDATA("Pendiente",'PENDIENTE DE COBRO'!$A$3)</f>
        <v>33114908.149999984</v>
      </c>
      <c r="D6" s="162"/>
      <c r="E6" s="181">
        <v>34267073.049999982</v>
      </c>
      <c r="F6" s="182"/>
      <c r="G6" s="183" t="s">
        <v>39</v>
      </c>
      <c r="H6" s="183" t="s">
        <v>40</v>
      </c>
      <c r="I6" s="172"/>
      <c r="K6" s="172"/>
      <c r="L6" s="290"/>
      <c r="M6" s="290"/>
      <c r="O6" s="172" t="s">
        <v>301</v>
      </c>
      <c r="P6" s="162"/>
    </row>
    <row r="7" spans="2:17" ht="15.5" x14ac:dyDescent="0.35">
      <c r="B7" s="172" t="s">
        <v>284</v>
      </c>
      <c r="C7" s="181">
        <f>-GETPIVOTDATA("Pendiente",'PENDIENTE DE PAGO'!$A$3)</f>
        <v>-32098070.932000011</v>
      </c>
      <c r="D7" s="162"/>
      <c r="E7" s="181">
        <v>-32098070.932000011</v>
      </c>
      <c r="F7" s="182"/>
      <c r="G7" s="183" t="s">
        <v>42</v>
      </c>
      <c r="H7" s="183" t="s">
        <v>43</v>
      </c>
      <c r="I7" s="172"/>
      <c r="K7" s="172"/>
      <c r="L7" s="181"/>
      <c r="M7" s="181"/>
      <c r="O7" s="172" t="s">
        <v>318</v>
      </c>
      <c r="P7" s="162"/>
    </row>
    <row r="8" spans="2:17" ht="15.5" x14ac:dyDescent="0.35">
      <c r="B8" s="172" t="s">
        <v>285</v>
      </c>
      <c r="C8" s="181">
        <f>-'PENDIENTE DE PAGO'!J144</f>
        <v>-20589291.32</v>
      </c>
      <c r="D8" s="162"/>
      <c r="E8" s="181">
        <v>-20589291.32</v>
      </c>
      <c r="F8" s="182"/>
      <c r="G8" s="183" t="s">
        <v>44</v>
      </c>
      <c r="H8" s="183" t="s">
        <v>43</v>
      </c>
      <c r="I8" s="172"/>
      <c r="K8" s="172"/>
      <c r="L8" s="181"/>
      <c r="M8" s="181"/>
      <c r="O8" s="162"/>
      <c r="P8" s="181">
        <f>SUM(P5:P7)</f>
        <v>0</v>
      </c>
    </row>
    <row r="9" spans="2:17" ht="16" thickBot="1" x14ac:dyDescent="0.4">
      <c r="B9" s="172" t="s">
        <v>328</v>
      </c>
      <c r="C9" s="200">
        <f>+I26</f>
        <v>0</v>
      </c>
      <c r="D9" s="162"/>
      <c r="E9" s="181"/>
      <c r="F9" s="182"/>
      <c r="G9" s="183" t="s">
        <v>45</v>
      </c>
      <c r="H9" s="183" t="s">
        <v>40</v>
      </c>
      <c r="I9" s="172"/>
      <c r="K9" s="172"/>
      <c r="L9" s="181"/>
      <c r="M9" s="181"/>
    </row>
    <row r="10" spans="2:17" ht="16.149999999999999" customHeight="1" x14ac:dyDescent="0.35">
      <c r="B10" s="173" t="s">
        <v>330</v>
      </c>
      <c r="C10" s="200">
        <f>+I44</f>
        <v>0</v>
      </c>
      <c r="D10" s="162"/>
      <c r="E10" s="162"/>
      <c r="F10" s="182"/>
      <c r="G10" s="183" t="s">
        <v>46</v>
      </c>
      <c r="H10" s="183" t="s">
        <v>170</v>
      </c>
      <c r="I10" s="172"/>
      <c r="K10" s="172"/>
      <c r="L10" s="181"/>
      <c r="M10" s="181"/>
      <c r="O10" s="307" t="s">
        <v>319</v>
      </c>
      <c r="P10" s="308"/>
      <c r="Q10" s="309"/>
    </row>
    <row r="11" spans="2:17" ht="16" thickBot="1" x14ac:dyDescent="0.4">
      <c r="F11" s="182"/>
      <c r="G11" s="183" t="s">
        <v>47</v>
      </c>
      <c r="H11" s="183" t="s">
        <v>40</v>
      </c>
      <c r="I11" s="172"/>
      <c r="K11" s="172"/>
      <c r="L11" s="181"/>
      <c r="M11" s="181"/>
      <c r="O11" s="310"/>
      <c r="P11" s="311"/>
      <c r="Q11" s="312"/>
    </row>
    <row r="12" spans="2:17" ht="16" thickBot="1" x14ac:dyDescent="0.4">
      <c r="B12" s="91" t="s">
        <v>185</v>
      </c>
      <c r="C12" s="171">
        <f>SUM(C4:C10)</f>
        <v>-12267362.892000027</v>
      </c>
      <c r="D12" s="171">
        <f>SUM(D4:D9)</f>
        <v>0</v>
      </c>
      <c r="E12" s="171">
        <f>SUM(E4:E10)</f>
        <v>-11184757.59200003</v>
      </c>
      <c r="F12" s="182"/>
      <c r="G12" s="183" t="s">
        <v>48</v>
      </c>
      <c r="H12" s="183" t="s">
        <v>40</v>
      </c>
      <c r="I12" s="172"/>
      <c r="K12" s="172"/>
      <c r="L12" s="181"/>
      <c r="M12" s="181"/>
      <c r="O12" s="186" t="s">
        <v>23</v>
      </c>
      <c r="P12" s="186" t="s">
        <v>296</v>
      </c>
      <c r="Q12" s="186" t="s">
        <v>24</v>
      </c>
    </row>
    <row r="13" spans="2:17" ht="16" thickBot="1" x14ac:dyDescent="0.4">
      <c r="B13" s="91"/>
      <c r="C13" s="91"/>
      <c r="F13" s="182"/>
      <c r="G13" s="183" t="s">
        <v>49</v>
      </c>
      <c r="H13" s="183" t="s">
        <v>40</v>
      </c>
      <c r="I13" s="172"/>
      <c r="K13" s="172"/>
      <c r="L13" s="181"/>
      <c r="M13" s="181"/>
      <c r="O13" s="288"/>
      <c r="P13" s="289"/>
      <c r="Q13" s="289"/>
    </row>
    <row r="14" spans="2:17" ht="16" thickBot="1" x14ac:dyDescent="0.4">
      <c r="B14" s="170" t="s">
        <v>282</v>
      </c>
      <c r="C14" s="185">
        <f>-C12+E12</f>
        <v>1082605.299999997</v>
      </c>
      <c r="E14" s="14"/>
      <c r="F14" s="182"/>
      <c r="G14" s="183" t="s">
        <v>50</v>
      </c>
      <c r="H14" s="183" t="s">
        <v>43</v>
      </c>
      <c r="I14" s="172"/>
      <c r="K14" s="172"/>
      <c r="L14" s="181"/>
      <c r="M14" s="181"/>
      <c r="O14" s="221"/>
      <c r="P14" s="290"/>
      <c r="Q14" s="290"/>
    </row>
    <row r="15" spans="2:17" ht="16" thickBot="1" x14ac:dyDescent="0.4">
      <c r="B15" s="170"/>
      <c r="C15" s="187"/>
      <c r="E15" s="14"/>
      <c r="G15" s="183" t="s">
        <v>51</v>
      </c>
      <c r="H15" s="183" t="s">
        <v>43</v>
      </c>
      <c r="I15" s="172"/>
      <c r="K15" s="172"/>
      <c r="L15" s="181"/>
      <c r="M15" s="181"/>
      <c r="O15" s="205"/>
      <c r="P15" s="28"/>
      <c r="Q15" s="213"/>
    </row>
    <row r="16" spans="2:17" ht="16" thickBot="1" x14ac:dyDescent="0.4">
      <c r="B16" s="198" t="s">
        <v>286</v>
      </c>
      <c r="C16" s="199"/>
      <c r="G16" s="183" t="s">
        <v>52</v>
      </c>
      <c r="H16" s="183" t="s">
        <v>40</v>
      </c>
      <c r="I16" s="197"/>
      <c r="K16" s="172"/>
      <c r="L16" s="181"/>
      <c r="M16" s="181"/>
      <c r="O16" s="205"/>
      <c r="P16" s="28"/>
      <c r="Q16" s="103"/>
    </row>
    <row r="17" spans="2:17" ht="15.5" x14ac:dyDescent="0.35">
      <c r="B17" s="170"/>
      <c r="C17" s="187"/>
      <c r="G17" s="183" t="s">
        <v>53</v>
      </c>
      <c r="H17" s="183" t="s">
        <v>40</v>
      </c>
      <c r="I17" s="172"/>
      <c r="K17" s="172"/>
      <c r="L17" s="181"/>
      <c r="M17" s="181"/>
      <c r="O17" s="162"/>
      <c r="P17" s="28"/>
      <c r="Q17" s="103"/>
    </row>
    <row r="18" spans="2:17" ht="15.5" x14ac:dyDescent="0.35">
      <c r="B18" s="173" t="s">
        <v>288</v>
      </c>
      <c r="C18" s="188">
        <f>+E4-C4</f>
        <v>-69559.600000000093</v>
      </c>
      <c r="G18" s="183" t="s">
        <v>41</v>
      </c>
      <c r="H18" s="183" t="s">
        <v>54</v>
      </c>
      <c r="I18" s="172"/>
      <c r="K18" s="172"/>
      <c r="L18" s="181"/>
      <c r="M18" s="181"/>
      <c r="O18" s="162"/>
      <c r="P18" s="206"/>
      <c r="Q18" s="162"/>
    </row>
    <row r="19" spans="2:17" ht="15.5" x14ac:dyDescent="0.35">
      <c r="B19" s="173" t="s">
        <v>289</v>
      </c>
      <c r="C19" s="188">
        <f>+E5-C5</f>
        <v>0</v>
      </c>
      <c r="G19" s="183" t="s">
        <v>55</v>
      </c>
      <c r="H19" s="183" t="s">
        <v>54</v>
      </c>
      <c r="I19" s="172"/>
      <c r="K19" s="172"/>
      <c r="L19" s="181"/>
      <c r="M19" s="181"/>
      <c r="O19" s="162"/>
      <c r="P19" s="206"/>
      <c r="Q19" s="162"/>
    </row>
    <row r="20" spans="2:17" ht="15.5" x14ac:dyDescent="0.35">
      <c r="B20" s="173" t="s">
        <v>290</v>
      </c>
      <c r="C20" s="188">
        <f>+E6-C6+I35</f>
        <v>1152164.8999999985</v>
      </c>
      <c r="G20" s="183" t="s">
        <v>41</v>
      </c>
      <c r="H20" s="183" t="s">
        <v>40</v>
      </c>
      <c r="I20" s="172"/>
      <c r="K20" s="172"/>
      <c r="L20" s="181"/>
      <c r="M20" s="181"/>
      <c r="O20" s="162"/>
      <c r="P20" s="206"/>
      <c r="Q20" s="162"/>
    </row>
    <row r="21" spans="2:17" ht="15.5" x14ac:dyDescent="0.35">
      <c r="B21" s="173" t="s">
        <v>291</v>
      </c>
      <c r="C21" s="188">
        <f>+E7-C7-I44</f>
        <v>0</v>
      </c>
      <c r="E21" s="14">
        <f>+C14-C24</f>
        <v>0</v>
      </c>
      <c r="G21" s="190" t="s">
        <v>55</v>
      </c>
      <c r="H21" s="190" t="s">
        <v>40</v>
      </c>
      <c r="I21" s="172"/>
      <c r="K21" s="172"/>
      <c r="L21" s="181"/>
      <c r="M21" s="181"/>
      <c r="O21" s="162"/>
      <c r="P21" s="206"/>
      <c r="Q21" s="162"/>
    </row>
    <row r="22" spans="2:17" ht="15.5" x14ac:dyDescent="0.35">
      <c r="B22" s="179" t="s">
        <v>292</v>
      </c>
      <c r="C22" s="189">
        <f>-C8+E8-I26</f>
        <v>0</v>
      </c>
      <c r="G22" s="190" t="s">
        <v>56</v>
      </c>
      <c r="H22" s="190" t="s">
        <v>40</v>
      </c>
      <c r="I22" s="172"/>
      <c r="K22" s="172"/>
      <c r="L22" s="181"/>
      <c r="M22" s="181"/>
      <c r="O22" s="162"/>
      <c r="P22" s="206"/>
      <c r="Q22" s="162"/>
    </row>
    <row r="23" spans="2:17" ht="16" thickBot="1" x14ac:dyDescent="0.4">
      <c r="B23" s="172" t="s">
        <v>298</v>
      </c>
      <c r="C23" s="189">
        <f>$P$8</f>
        <v>0</v>
      </c>
      <c r="G23" s="190" t="s">
        <v>56</v>
      </c>
      <c r="H23" s="183" t="s">
        <v>54</v>
      </c>
      <c r="I23" s="172"/>
      <c r="K23" s="172"/>
      <c r="L23" s="181"/>
      <c r="M23" s="181"/>
      <c r="O23" s="162"/>
      <c r="P23" s="206"/>
      <c r="Q23" s="162"/>
    </row>
    <row r="24" spans="2:17" ht="16" thickBot="1" x14ac:dyDescent="0.4">
      <c r="C24" s="171">
        <f>SUM(C18:C23)</f>
        <v>1082605.2999999984</v>
      </c>
      <c r="E24" s="14"/>
      <c r="G24" s="71" t="s">
        <v>41</v>
      </c>
      <c r="H24" s="183" t="s">
        <v>57</v>
      </c>
      <c r="I24" s="172"/>
      <c r="K24" s="172"/>
      <c r="L24" s="181"/>
      <c r="M24" s="181"/>
      <c r="O24" s="162"/>
      <c r="P24" s="206"/>
      <c r="Q24" s="162"/>
    </row>
    <row r="25" spans="2:17" ht="16" thickBot="1" x14ac:dyDescent="0.4">
      <c r="K25" s="91"/>
      <c r="L25" s="184"/>
      <c r="M25" s="184"/>
    </row>
    <row r="26" spans="2:17" ht="16" thickBot="1" x14ac:dyDescent="0.4">
      <c r="B26" s="173" t="s">
        <v>320</v>
      </c>
      <c r="C26" s="181">
        <f>+M28</f>
        <v>125225.09999999998</v>
      </c>
      <c r="I26" s="171">
        <f>SUM(I4:I25)</f>
        <v>0</v>
      </c>
      <c r="K26" s="91"/>
      <c r="L26" s="191">
        <f>SUM(L4:L24)</f>
        <v>864774.9</v>
      </c>
      <c r="M26" s="191">
        <f>SUM(M4:M24)</f>
        <v>990000</v>
      </c>
      <c r="P26" s="191">
        <f>SUM(P12:P24)</f>
        <v>0</v>
      </c>
      <c r="Q26" s="191">
        <f>SUM(Q4:Q24)</f>
        <v>0</v>
      </c>
    </row>
    <row r="27" spans="2:17" ht="16" thickBot="1" x14ac:dyDescent="0.4">
      <c r="B27" s="173" t="s">
        <v>321</v>
      </c>
      <c r="C27" s="181">
        <f>-Q28</f>
        <v>0</v>
      </c>
      <c r="E27" s="14"/>
      <c r="L27" s="182"/>
      <c r="M27" s="182"/>
      <c r="P27" s="184"/>
      <c r="Q27" s="184"/>
    </row>
    <row r="28" spans="2:17" ht="16" thickBot="1" x14ac:dyDescent="0.4">
      <c r="G28" s="299" t="s">
        <v>327</v>
      </c>
      <c r="H28" s="300"/>
      <c r="I28" s="301"/>
      <c r="M28" s="191">
        <f>+M26-L26</f>
        <v>125225.09999999998</v>
      </c>
      <c r="P28" s="184"/>
      <c r="Q28" s="191">
        <f>+Q26-P26</f>
        <v>0</v>
      </c>
    </row>
    <row r="29" spans="2:17" ht="16" thickBot="1" x14ac:dyDescent="0.4">
      <c r="B29" s="91" t="s">
        <v>322</v>
      </c>
      <c r="C29" s="191">
        <f>SUM(C24:C27)</f>
        <v>1207830.3999999985</v>
      </c>
    </row>
    <row r="30" spans="2:17" ht="15.5" x14ac:dyDescent="0.35">
      <c r="C30" s="164"/>
      <c r="G30" s="162"/>
      <c r="H30" s="172"/>
      <c r="I30" s="197"/>
    </row>
    <row r="31" spans="2:17" ht="15.5" x14ac:dyDescent="0.35">
      <c r="C31" s="3"/>
      <c r="E31" s="14"/>
      <c r="G31" s="162"/>
      <c r="H31" s="172"/>
      <c r="I31" s="197"/>
    </row>
    <row r="32" spans="2:17" ht="15.5" x14ac:dyDescent="0.35">
      <c r="G32" s="162"/>
      <c r="H32" s="172"/>
      <c r="I32" s="197"/>
    </row>
    <row r="33" spans="2:9" ht="15.5" x14ac:dyDescent="0.35">
      <c r="B33" s="91"/>
      <c r="C33" s="184"/>
      <c r="D33" s="91"/>
      <c r="E33" s="184"/>
      <c r="G33" s="172"/>
      <c r="H33" s="172"/>
      <c r="I33" s="197"/>
    </row>
    <row r="34" spans="2:9" ht="16" thickBot="1" x14ac:dyDescent="0.4">
      <c r="B34" s="91"/>
      <c r="C34" s="184"/>
      <c r="D34" s="91"/>
      <c r="G34" s="91"/>
      <c r="H34" s="91"/>
      <c r="I34" s="195"/>
    </row>
    <row r="35" spans="2:9" ht="16" thickBot="1" x14ac:dyDescent="0.4">
      <c r="B35" s="91"/>
      <c r="C35" s="184"/>
      <c r="D35" s="91"/>
      <c r="G35" s="91"/>
      <c r="H35" s="91"/>
      <c r="I35" s="196">
        <f>SUM(I30:I34)</f>
        <v>0</v>
      </c>
    </row>
    <row r="36" spans="2:9" ht="16" thickBot="1" x14ac:dyDescent="0.4">
      <c r="B36" s="91"/>
      <c r="C36" s="184"/>
      <c r="D36" s="91"/>
    </row>
    <row r="37" spans="2:9" ht="16" thickBot="1" x14ac:dyDescent="0.4">
      <c r="B37" s="91"/>
      <c r="C37" s="92"/>
      <c r="D37" s="91"/>
      <c r="G37" s="299" t="s">
        <v>329</v>
      </c>
      <c r="H37" s="300"/>
      <c r="I37" s="301"/>
    </row>
    <row r="38" spans="2:9" ht="15.5" x14ac:dyDescent="0.35">
      <c r="B38" s="91"/>
      <c r="C38" s="91"/>
      <c r="D38" s="91"/>
    </row>
    <row r="39" spans="2:9" ht="15.5" x14ac:dyDescent="0.35">
      <c r="B39" s="91"/>
      <c r="C39" s="91"/>
      <c r="D39" s="91"/>
      <c r="G39" s="293"/>
      <c r="H39" s="172"/>
      <c r="I39" s="197"/>
    </row>
    <row r="40" spans="2:9" ht="15.5" x14ac:dyDescent="0.35">
      <c r="B40" s="91"/>
      <c r="C40" s="91"/>
      <c r="D40" s="91"/>
      <c r="G40" s="172"/>
      <c r="H40" s="193"/>
      <c r="I40" s="197"/>
    </row>
    <row r="41" spans="2:9" ht="15.5" x14ac:dyDescent="0.35">
      <c r="G41" s="172"/>
      <c r="H41" s="172"/>
      <c r="I41" s="197"/>
    </row>
    <row r="42" spans="2:9" ht="15.5" x14ac:dyDescent="0.35">
      <c r="G42" s="172"/>
      <c r="H42" s="172"/>
      <c r="I42" s="197"/>
    </row>
    <row r="43" spans="2:9" ht="16" thickBot="1" x14ac:dyDescent="0.4">
      <c r="G43" s="91"/>
      <c r="H43" s="91"/>
      <c r="I43" s="195"/>
    </row>
    <row r="44" spans="2:9" ht="16" thickBot="1" x14ac:dyDescent="0.4">
      <c r="G44" s="91"/>
      <c r="H44" s="91"/>
      <c r="I44" s="196">
        <f>SUM(I39:I43)</f>
        <v>0</v>
      </c>
    </row>
  </sheetData>
  <mergeCells count="6">
    <mergeCell ref="G37:I37"/>
    <mergeCell ref="G28:I28"/>
    <mergeCell ref="G2:I2"/>
    <mergeCell ref="K2:M2"/>
    <mergeCell ref="O2:P2"/>
    <mergeCell ref="O10:Q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DISPONIBILIDAD</vt:lpstr>
      <vt:lpstr>PAGADO</vt:lpstr>
      <vt:lpstr>COBRADO</vt:lpstr>
      <vt:lpstr>PENDIENTE DE COBRO</vt:lpstr>
      <vt:lpstr>Hoja2</vt:lpstr>
      <vt:lpstr>PENDIENTE DE PAGO</vt:lpstr>
      <vt:lpstr>PROVEEDORES</vt:lpstr>
      <vt:lpstr>CLIENTES</vt:lpstr>
      <vt:lpstr>CONSOLIDADO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Listado_Facturas</dc:title>
  <dc:subject>Listado_Facturas</dc:subject>
  <dc:creator>guillermo.eys@gmail.com</dc:creator>
  <dc:description>Listado de facturas creado por Colppy</dc:description>
  <cp:lastModifiedBy>Gaby Fernandez</cp:lastModifiedBy>
  <cp:lastPrinted>2025-04-08T00:47:16Z</cp:lastPrinted>
  <dcterms:created xsi:type="dcterms:W3CDTF">2023-01-03T12:24:42Z</dcterms:created>
  <dcterms:modified xsi:type="dcterms:W3CDTF">2025-08-11T19:02:18Z</dcterms:modified>
</cp:coreProperties>
</file>