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icia/Downloads/"/>
    </mc:Choice>
  </mc:AlternateContent>
  <xr:revisionPtr revIDLastSave="0" documentId="13_ncr:1_{6C452BCA-2085-8B44-932C-0BB586143941}" xr6:coauthVersionLast="40" xr6:coauthVersionMax="40" xr10:uidLastSave="{00000000-0000-0000-0000-000000000000}"/>
  <bookViews>
    <workbookView xWindow="0" yWindow="460" windowWidth="28800" windowHeight="17540" activeTab="1" xr2:uid="{00000000-000D-0000-FFFF-FFFF00000000}"/>
  </bookViews>
  <sheets>
    <sheet name="Sheet1" sheetId="1" r:id="rId1"/>
    <sheet name="category stats" sheetId="2" r:id="rId2"/>
    <sheet name="sub-cate stats" sheetId="3" r:id="rId3"/>
    <sheet name="date pivot" sheetId="5" r:id="rId4"/>
    <sheet name="bonus" sheetId="6" r:id="rId5"/>
  </sheets>
  <calcPr calcId="191029" concurrentCalc="0"/>
  <pivotCaches>
    <pivotCache cacheId="9" r:id="rId6"/>
    <pivotCache cacheId="1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2" i="2" l="1"/>
  <c r="G23" i="2"/>
  <c r="G24" i="2"/>
  <c r="G25" i="2"/>
  <c r="G26" i="2"/>
  <c r="G27" i="2"/>
  <c r="G28" i="2"/>
  <c r="G29" i="2"/>
  <c r="G21" i="2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B6" i="6"/>
  <c r="B7" i="6"/>
  <c r="B8" i="6"/>
  <c r="B9" i="6"/>
  <c r="B10" i="6"/>
  <c r="B11" i="6"/>
  <c r="B12" i="6"/>
  <c r="B13" i="6"/>
  <c r="C4" i="6"/>
  <c r="B4" i="6"/>
  <c r="C3" i="6"/>
  <c r="B3" i="6"/>
  <c r="C2" i="6"/>
  <c r="B2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<sst xmlns="http://schemas.openxmlformats.org/spreadsheetml/2006/main" count="24820" uniqueCount="8400">
  <si>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</si>
  <si>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</si>
  <si>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</si>
  <si>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</si>
  <si>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</si>
  <si>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</si>
  <si>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</si>
  <si>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</si>
  <si>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</si>
  <si>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</si>
  <si>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</si>
  <si>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</si>
  <si>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</si>
  <si>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</si>
  <si>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</si>
  <si>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</si>
  <si>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</si>
  <si>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</si>
  <si>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</si>
  <si>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</si>
  <si>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</si>
  <si>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</si>
  <si>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</si>
  <si>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</si>
  <si>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</si>
  <si>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</si>
  <si>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</si>
  <si>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</si>
  <si>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</si>
  <si>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</si>
  <si>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</si>
  <si>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</si>
  <si>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</si>
  <si>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</si>
  <si>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</si>
  <si>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</si>
  <si>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</si>
  <si>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</si>
  <si>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</si>
  <si>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</si>
  <si>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</si>
  <si>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</si>
  <si>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</si>
  <si>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</si>
  <si>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</si>
  <si>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</si>
  <si>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</si>
  <si>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</si>
  <si>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</si>
  <si>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</si>
  <si>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</si>
  <si>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</si>
  <si>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</si>
  <si>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</si>
  <si>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</si>
  <si>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</si>
  <si>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</si>
  <si>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</si>
  <si>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</si>
  <si>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</si>
  <si>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</si>
  <si>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</si>
  <si>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</si>
  <si>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</si>
  <si>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</si>
  <si>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</si>
  <si>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</si>
  <si>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</si>
  <si>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</si>
  <si>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</si>
  <si>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</si>
  <si>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</si>
  <si>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</si>
  <si>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</si>
  <si>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</si>
  <si>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</si>
  <si>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</si>
  <si>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</si>
  <si>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</si>
  <si>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</si>
  <si>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</si>
  <si>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</si>
  <si>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</si>
  <si>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</si>
  <si>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</si>
  <si>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</si>
  <si>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</si>
  <si>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</si>
  <si>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</si>
  <si>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</si>
  <si>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</si>
  <si>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</si>
  <si>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</si>
  <si>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</si>
  <si>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</si>
  <si>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</si>
  <si>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</si>
  <si>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</si>
  <si>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</si>
  <si>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</si>
  <si>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</si>
  <si>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</si>
  <si>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</si>
  <si>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</si>
  <si>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</si>
  <si>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</si>
  <si>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</si>
  <si>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</si>
  <si>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</si>
  <si>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</si>
  <si>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</si>
  <si>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</si>
  <si>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</si>
  <si>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</si>
  <si>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</si>
  <si>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</si>
  <si>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</si>
  <si>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</si>
  <si>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</si>
  <si>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</si>
  <si>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</si>
  <si>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</si>
  <si>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</si>
  <si>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</si>
  <si>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</si>
  <si>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</si>
  <si>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</si>
  <si>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</si>
  <si>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</si>
  <si>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</si>
  <si>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</si>
  <si>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</si>
  <si>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</si>
  <si>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</si>
  <si>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</si>
  <si>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</si>
  <si>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</si>
  <si>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</si>
  <si>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</si>
  <si>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</si>
  <si>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</si>
  <si>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</si>
  <si>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</si>
  <si>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</si>
  <si>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</si>
  <si>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</si>
  <si>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</si>
  <si>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</si>
  <si>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</si>
  <si>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</si>
  <si>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</si>
  <si>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</si>
  <si>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</si>
  <si>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</si>
  <si>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</si>
  <si>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</si>
  <si>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</si>
  <si>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</si>
  <si>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</si>
  <si>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</si>
  <si>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</si>
  <si>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</si>
  <si>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</si>
  <si>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</si>
  <si>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</si>
  <si>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</si>
  <si>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</si>
  <si>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</si>
  <si>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</si>
  <si>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</si>
  <si>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</si>
  <si>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</si>
  <si>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</si>
  <si>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</si>
  <si>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</si>
  <si>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</si>
  <si>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</si>
  <si>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</si>
  <si>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</si>
  <si>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</si>
  <si>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</si>
  <si>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</si>
  <si>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</si>
  <si>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</si>
  <si>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</si>
  <si>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</si>
  <si>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</si>
  <si>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</si>
  <si>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</si>
  <si>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</si>
  <si>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</si>
  <si>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</si>
  <si>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</si>
  <si>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</si>
  <si>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</si>
  <si>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</si>
  <si>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</si>
  <si>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</si>
  <si>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</si>
  <si>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</si>
  <si>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</si>
  <si>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</si>
  <si>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</si>
  <si>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</si>
  <si>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</si>
  <si>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</si>
  <si>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</si>
  <si>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</si>
  <si>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</si>
  <si>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</si>
  <si>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</si>
  <si>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</si>
  <si>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</si>
  <si>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</si>
  <si>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</si>
  <si>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</si>
  <si>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</si>
  <si>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</si>
  <si>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</si>
  <si>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</si>
  <si>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</si>
  <si>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</si>
  <si>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</si>
  <si>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</si>
  <si>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</si>
  <si>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</si>
  <si>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</si>
  <si>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</si>
  <si>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</si>
  <si>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</si>
  <si>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</si>
  <si>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</si>
  <si>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</si>
  <si>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</si>
  <si>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</si>
  <si>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</si>
  <si>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</si>
  <si>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</si>
  <si>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</si>
  <si>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</si>
  <si>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</si>
  <si>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</si>
  <si>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</si>
  <si>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</si>
  <si>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</si>
  <si>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</si>
  <si>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</si>
  <si>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</si>
  <si>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</si>
  <si>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</si>
  <si>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</si>
  <si>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</si>
  <si>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</si>
  <si>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</si>
  <si>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</si>
  <si>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</si>
  <si>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</si>
  <si>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</si>
  <si>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</si>
  <si>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</si>
  <si>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</si>
  <si>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</si>
  <si>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</si>
  <si>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</si>
  <si>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</si>
  <si>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</si>
  <si>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</si>
  <si>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</si>
  <si>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</si>
  <si>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</si>
  <si>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</si>
  <si>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</si>
  <si>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</si>
  <si>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</si>
  <si>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</si>
  <si>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</si>
  <si>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</si>
  <si>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</si>
  <si>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</si>
  <si>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</si>
  <si>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</si>
  <si>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</si>
  <si>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</si>
  <si>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</si>
  <si>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</si>
  <si>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</si>
  <si>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</si>
  <si>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</si>
  <si>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</si>
  <si>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</si>
  <si>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</si>
  <si>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</si>
  <si>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</si>
  <si>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</si>
  <si>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</si>
  <si>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</si>
  <si>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</si>
  <si>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</si>
  <si>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</si>
  <si>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</si>
  <si>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</si>
  <si>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</si>
  <si>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</si>
  <si>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</si>
  <si>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</si>
  <si>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</si>
  <si>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</si>
  <si>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</si>
  <si>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</si>
  <si>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</si>
  <si>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</si>
  <si>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</si>
  <si>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</si>
  <si>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</si>
  <si>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</si>
  <si>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</si>
  <si>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</si>
  <si>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</si>
  <si>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</si>
  <si>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</si>
  <si>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</si>
  <si>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</si>
  <si>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</si>
  <si>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</si>
  <si>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</si>
  <si>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</si>
  <si>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</si>
  <si>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</si>
  <si>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</si>
  <si>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</si>
  <si>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</si>
  <si>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</si>
  <si>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</si>
  <si>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</si>
  <si>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</si>
  <si>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</si>
  <si>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</si>
  <si>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</si>
  <si>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</si>
  <si>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</si>
  <si>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</si>
  <si>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</si>
  <si>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</si>
  <si>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</si>
  <si>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</si>
  <si>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</si>
  <si>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</si>
  <si>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</si>
  <si>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</si>
  <si>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</si>
  <si>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</si>
  <si>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</si>
  <si>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</si>
  <si>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</si>
  <si>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</si>
  <si>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</si>
  <si>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</si>
  <si>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</si>
  <si>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</si>
  <si>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</si>
  <si>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</si>
  <si>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</si>
  <si>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</si>
  <si>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</si>
  <si>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</si>
  <si>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</si>
  <si>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</si>
  <si>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</si>
  <si>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</si>
  <si>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</si>
  <si>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</si>
  <si>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</si>
  <si>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</si>
  <si>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</si>
  <si>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</si>
  <si>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</si>
  <si>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</si>
  <si>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</si>
  <si>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</si>
  <si>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</si>
  <si>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</si>
  <si>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</si>
  <si>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</si>
  <si>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</si>
  <si>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</si>
  <si>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</si>
  <si>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</si>
  <si>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</si>
  <si>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</si>
  <si>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</si>
  <si>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</si>
  <si>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</si>
  <si>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</si>
  <si>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</si>
  <si>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</si>
  <si>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</si>
  <si>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</si>
  <si>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</si>
  <si>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</si>
  <si>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</si>
  <si>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</si>
  <si>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</si>
  <si>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</si>
  <si>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</si>
  <si>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</si>
  <si>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</si>
  <si>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</si>
  <si>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</si>
  <si>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</si>
  <si>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</si>
  <si>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</si>
  <si>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</si>
  <si>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</si>
  <si>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</si>
  <si>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</si>
  <si>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</si>
  <si>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</si>
  <si>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</si>
  <si>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</si>
  <si>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</si>
  <si>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</si>
  <si>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</si>
  <si>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</si>
  <si>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</si>
  <si>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</si>
  <si>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</si>
  <si>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</si>
  <si>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</si>
  <si>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</si>
  <si>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</si>
  <si>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</si>
  <si>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</si>
  <si>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</si>
  <si>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</si>
  <si>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</si>
  <si>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</si>
  <si>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</si>
  <si>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</si>
  <si>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</si>
  <si>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</si>
  <si>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</si>
  <si>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</si>
  <si>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</si>
  <si>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</si>
  <si>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</si>
  <si>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</si>
  <si>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</si>
  <si>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</si>
  <si>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</si>
  <si>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</si>
  <si>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</si>
  <si>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</si>
  <si>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</si>
  <si>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</si>
  <si>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</si>
  <si>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</si>
  <si>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</si>
  <si>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</si>
  <si>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</si>
  <si>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</si>
  <si>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</si>
  <si>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</si>
  <si>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</si>
  <si>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</si>
  <si>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</si>
  <si>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</si>
  <si>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</si>
  <si>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</si>
  <si>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</si>
  <si>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</si>
  <si>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</si>
  <si>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</si>
  <si>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</si>
  <si>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</si>
  <si>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</si>
  <si>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</si>
  <si>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</si>
  <si>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</si>
  <si>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</si>
  <si>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</si>
  <si>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</si>
  <si>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</si>
  <si>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</si>
  <si>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</si>
  <si>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</si>
  <si>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</si>
  <si>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</si>
  <si>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</si>
  <si>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</si>
  <si>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</si>
  <si>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</si>
  <si>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</si>
  <si>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</si>
  <si>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</si>
  <si>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</si>
  <si>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</si>
  <si>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</si>
  <si>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</si>
  <si>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</si>
  <si>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</si>
  <si>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</si>
  <si>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</si>
  <si>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</si>
  <si>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</si>
  <si>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</si>
  <si>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</si>
  <si>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</si>
  <si>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</si>
  <si>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</si>
  <si>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</si>
  <si>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</si>
  <si>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</si>
  <si>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</si>
  <si>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</si>
  <si>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</si>
  <si>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</si>
  <si>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</si>
  <si>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</si>
  <si>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</si>
  <si>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</si>
  <si>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</si>
  <si>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</si>
  <si>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</si>
  <si>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</si>
  <si>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</si>
  <si>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</si>
  <si>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</si>
  <si>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</si>
  <si>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</si>
  <si>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</si>
  <si>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</si>
  <si>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</si>
  <si>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</si>
  <si>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</si>
  <si>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</si>
  <si>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</si>
  <si>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</si>
  <si>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</si>
  <si>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</si>
  <si>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</si>
  <si>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</si>
  <si>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</si>
  <si>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</si>
  <si>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</si>
  <si>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</si>
  <si>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</si>
  <si>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</si>
  <si>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</si>
  <si>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</si>
  <si>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</si>
  <si>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</si>
  <si>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</si>
  <si>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</si>
  <si>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</si>
  <si>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</si>
  <si>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</si>
  <si>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</si>
  <si>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</si>
  <si>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</si>
  <si>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</si>
  <si>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</si>
  <si>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</si>
  <si>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</si>
  <si>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</si>
  <si>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</si>
  <si>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</si>
  <si>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</si>
  <si>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</si>
  <si>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</si>
  <si>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</si>
  <si>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</si>
  <si>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</si>
  <si>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</si>
  <si>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</si>
  <si>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</si>
  <si>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</si>
  <si>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</si>
  <si>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</si>
  <si>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</si>
  <si>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</si>
  <si>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</si>
  <si>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</si>
  <si>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</si>
  <si>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</si>
  <si>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</si>
  <si>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</si>
  <si>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</si>
  <si>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</si>
  <si>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</si>
  <si>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</si>
  <si>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</si>
  <si>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</si>
  <si>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</si>
  <si>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</si>
  <si>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</si>
  <si>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</si>
  <si>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</si>
  <si>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</si>
  <si>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</si>
  <si>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</si>
  <si>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</si>
  <si>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</si>
  <si>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</si>
  <si>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</si>
  <si>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</si>
  <si>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</si>
  <si>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</si>
  <si>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</si>
  <si>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</si>
  <si>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</si>
  <si>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</si>
  <si>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</si>
  <si>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</si>
  <si>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</si>
  <si>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</si>
  <si>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</si>
  <si>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</si>
  <si>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</si>
  <si>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</si>
  <si>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</si>
  <si>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</si>
  <si>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</si>
  <si>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</si>
  <si>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</si>
  <si>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</si>
  <si>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</si>
  <si>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</si>
  <si>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</si>
  <si>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</si>
  <si>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</si>
  <si>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</si>
  <si>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</si>
  <si>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</si>
  <si>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</si>
  <si>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</si>
  <si>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</si>
  <si>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</si>
  <si>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</si>
  <si>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</si>
  <si>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</si>
  <si>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</si>
  <si>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</si>
  <si>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</si>
  <si>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</si>
  <si>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</si>
  <si>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</si>
  <si>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</si>
  <si>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</si>
  <si>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</si>
  <si>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</si>
  <si>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</si>
  <si>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</si>
  <si>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</si>
  <si>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</si>
  <si>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</si>
  <si>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</si>
  <si>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</si>
  <si>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</si>
  <si>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</si>
  <si>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</si>
  <si>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</si>
  <si>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</si>
  <si>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</si>
  <si>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</si>
  <si>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</si>
  <si>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</si>
  <si>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</si>
  <si>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</si>
  <si>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</si>
  <si>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</si>
  <si>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</si>
  <si>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</si>
  <si>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</si>
  <si>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</si>
  <si>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</si>
  <si>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</si>
  <si>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</si>
  <si>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</si>
  <si>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</si>
  <si>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</si>
  <si>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</si>
  <si>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</si>
  <si>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</si>
  <si>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</si>
  <si>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</si>
  <si>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</si>
  <si>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</si>
  <si>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</si>
  <si>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</si>
  <si>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</si>
  <si>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</si>
  <si>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</si>
  <si>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</si>
  <si>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</si>
  <si>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</si>
  <si>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</si>
  <si>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</si>
  <si>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</si>
  <si>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</si>
  <si>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</si>
  <si>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</si>
  <si>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</si>
  <si>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</si>
  <si>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</si>
  <si>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</si>
  <si>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</si>
  <si>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</si>
  <si>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</si>
  <si>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</si>
  <si>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</si>
  <si>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</si>
  <si>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</si>
  <si>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</si>
  <si>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</si>
  <si>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</si>
  <si>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</si>
  <si>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</si>
  <si>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</si>
  <si>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</si>
  <si>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</si>
  <si>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</si>
  <si>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</si>
  <si>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</si>
  <si>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</si>
  <si>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</si>
  <si>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</si>
  <si>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</si>
  <si>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</si>
  <si>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</si>
  <si>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</si>
  <si>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</si>
  <si>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</si>
  <si>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</si>
  <si>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</si>
  <si>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</si>
  <si>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</si>
  <si>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</si>
  <si>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</si>
  <si>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</si>
  <si>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</si>
  <si>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</si>
  <si>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</si>
  <si>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</si>
  <si>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</si>
  <si>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</si>
  <si>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</si>
  <si>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</si>
  <si>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</si>
  <si>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</si>
  <si>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</si>
  <si>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</si>
  <si>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</si>
  <si>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</si>
  <si>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</si>
  <si>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</si>
  <si>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</si>
  <si>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</si>
  <si>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</si>
  <si>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</si>
  <si>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</si>
  <si>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</si>
  <si>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</si>
  <si>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</si>
  <si>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</si>
  <si>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</si>
  <si>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</si>
  <si>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</si>
  <si>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</si>
  <si>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</si>
  <si>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</si>
  <si>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</si>
  <si>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</si>
  <si>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</si>
  <si>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</si>
  <si>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</si>
  <si>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</si>
  <si>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</si>
  <si>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</si>
  <si>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</si>
  <si>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</si>
  <si>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</si>
  <si>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</si>
  <si>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</si>
  <si>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</si>
  <si>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</si>
  <si>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</si>
  <si>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</si>
  <si>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</si>
  <si>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</si>
  <si>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</si>
  <si>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</si>
  <si>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</si>
  <si>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</si>
  <si>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</si>
  <si>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</si>
  <si>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</si>
  <si>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</si>
  <si>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</si>
  <si>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</si>
  <si>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</si>
  <si>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</si>
  <si>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</si>
  <si>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</si>
  <si>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</si>
  <si>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</si>
  <si>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</si>
  <si>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</si>
  <si>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</si>
  <si>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</si>
  <si>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</si>
  <si>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</si>
  <si>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</si>
  <si>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</si>
  <si>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</si>
  <si>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</si>
  <si>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</si>
  <si>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</si>
  <si>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</si>
  <si>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</si>
  <si>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</si>
  <si>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</si>
  <si>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</si>
  <si>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</si>
  <si>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</si>
  <si>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</si>
  <si>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</si>
  <si>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</si>
  <si>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</si>
  <si>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</si>
  <si>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</si>
  <si>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</si>
  <si>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</si>
  <si>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</si>
  <si>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</si>
  <si>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</si>
  <si>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</si>
  <si>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</si>
  <si>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</si>
  <si>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</si>
  <si>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</si>
  <si>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</si>
  <si>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</si>
  <si>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</si>
  <si>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</si>
  <si>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</si>
  <si>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</si>
  <si>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</si>
  <si>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</si>
  <si>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</si>
  <si>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</si>
  <si>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</si>
  <si>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</si>
  <si>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</si>
  <si>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</si>
  <si>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</si>
  <si>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</si>
  <si>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</si>
  <si>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</si>
  <si>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</si>
  <si>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</si>
  <si>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</si>
  <si>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</si>
  <si>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</si>
  <si>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</si>
  <si>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</si>
  <si>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</si>
  <si>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</si>
  <si>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</si>
  <si>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</si>
  <si>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</si>
  <si>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</si>
  <si>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</si>
  <si>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</si>
  <si>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</si>
  <si>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</si>
  <si>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</si>
  <si>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</si>
  <si>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</si>
  <si>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</si>
  <si>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</si>
  <si>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</si>
  <si>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</si>
  <si>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</si>
  <si>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</si>
  <si>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</si>
  <si>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</si>
  <si>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</si>
  <si>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</si>
  <si>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</si>
  <si>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</si>
  <si>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</si>
  <si>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</si>
  <si>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</si>
  <si>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</si>
  <si>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</si>
  <si>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</si>
  <si>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</si>
  <si>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</si>
  <si>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</si>
  <si>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</si>
  <si>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</si>
  <si>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</si>
  <si>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</si>
  <si>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</si>
  <si>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</si>
  <si>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</si>
  <si>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</si>
  <si>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</si>
  <si>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</si>
  <si>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</si>
  <si>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</si>
  <si>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</si>
  <si>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</si>
  <si>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</si>
  <si>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</si>
  <si>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</si>
  <si>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</si>
  <si>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</si>
  <si>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</si>
  <si>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</si>
  <si>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</si>
  <si>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</si>
  <si>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</si>
  <si>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</si>
  <si>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</si>
  <si>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</si>
  <si>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</si>
  <si>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</si>
  <si>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</si>
  <si>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</si>
  <si>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</si>
  <si>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</si>
  <si>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</si>
  <si>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</si>
  <si>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</si>
  <si>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</si>
  <si>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</si>
  <si>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</si>
  <si>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</si>
  <si>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</si>
  <si>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</si>
  <si>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</si>
  <si>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</si>
  <si>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</si>
  <si>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</si>
  <si>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</si>
  <si>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</si>
  <si>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</si>
  <si>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</si>
  <si>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</si>
  <si>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</si>
  <si>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</si>
  <si>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</si>
  <si>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</si>
  <si>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</si>
  <si>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</si>
  <si>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</si>
  <si>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</si>
  <si>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</si>
  <si>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</si>
  <si>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</si>
  <si>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</si>
  <si>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</si>
  <si>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</si>
  <si>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</si>
  <si>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</si>
  <si>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</si>
  <si>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</si>
  <si>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</si>
  <si>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</si>
  <si>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</si>
  <si>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</si>
  <si>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</si>
  <si>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</si>
  <si>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</si>
  <si>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</si>
  <si>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</si>
  <si>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</si>
  <si>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</si>
  <si>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</si>
  <si>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</si>
  <si>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</si>
  <si>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</si>
  <si>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</si>
  <si>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</si>
  <si>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</si>
  <si>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</si>
  <si>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</si>
  <si>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</si>
  <si>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</si>
  <si>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</si>
  <si>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</si>
  <si>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</si>
  <si>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</si>
  <si>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</si>
  <si>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</si>
  <si>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</si>
  <si>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</si>
  <si>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</si>
  <si>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</si>
  <si>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</si>
  <si>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</si>
  <si>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</si>
  <si>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</si>
  <si>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</si>
  <si>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</si>
  <si>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</si>
  <si>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</si>
  <si>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</si>
  <si>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</si>
  <si>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</si>
  <si>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</si>
  <si>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</si>
  <si>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</si>
  <si>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</si>
  <si>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</si>
  <si>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</si>
  <si>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</si>
  <si>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</si>
  <si>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</si>
  <si>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</si>
  <si>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</si>
  <si>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</si>
  <si>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</si>
  <si>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</si>
  <si>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</si>
  <si>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</si>
  <si>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</si>
  <si>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</si>
  <si>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</si>
  <si>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</si>
  <si>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</si>
  <si>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</si>
  <si>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</si>
  <si>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</si>
  <si>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</si>
  <si>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</si>
  <si>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</si>
  <si>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</si>
  <si>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</si>
  <si>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</si>
  <si>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</si>
  <si>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</si>
  <si>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</si>
  <si>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</si>
  <si>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</si>
  <si>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</si>
  <si>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</si>
  <si>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</si>
  <si>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</si>
  <si>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</si>
  <si>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</si>
  <si>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</si>
  <si>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</si>
  <si>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</si>
  <si>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</si>
  <si>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</si>
  <si>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</si>
  <si>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</si>
  <si>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</si>
  <si>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</si>
  <si>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</si>
  <si>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</si>
  <si>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</si>
  <si>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</si>
  <si>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</si>
  <si>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</si>
  <si>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</si>
  <si>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</si>
  <si>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</si>
  <si>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</si>
  <si>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</si>
  <si>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</si>
  <si>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</si>
  <si>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</si>
  <si>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</si>
  <si>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</si>
  <si>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</si>
  <si>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</si>
  <si>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</si>
  <si>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</si>
  <si>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</si>
  <si>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</si>
  <si>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</si>
  <si>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</si>
  <si>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</si>
  <si>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</si>
  <si>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</si>
  <si>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</si>
  <si>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</si>
  <si>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</si>
  <si>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</si>
  <si>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</si>
  <si>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</si>
  <si>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</si>
  <si>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</si>
  <si>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</si>
  <si>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</si>
  <si>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</si>
  <si>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</si>
  <si>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</si>
  <si>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</si>
  <si>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</si>
  <si>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</si>
  <si>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</si>
  <si>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</si>
  <si>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</si>
  <si>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</si>
  <si>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</si>
  <si>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</si>
  <si>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</si>
  <si>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</si>
  <si>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</si>
  <si>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</si>
  <si>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</si>
  <si>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</si>
  <si>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</si>
  <si>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</si>
  <si>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</si>
  <si>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</si>
  <si>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</si>
  <si>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</si>
  <si>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</si>
  <si>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</si>
  <si>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</si>
  <si>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</si>
  <si>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</si>
  <si>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</si>
  <si>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</si>
  <si>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</si>
  <si>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</si>
  <si>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</si>
  <si>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</si>
  <si>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</si>
  <si>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</si>
  <si>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</si>
  <si>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</si>
  <si>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</si>
  <si>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</si>
  <si>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</si>
  <si>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</si>
  <si>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</si>
  <si>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</si>
  <si>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</si>
  <si>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</si>
  <si>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</si>
  <si>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</si>
  <si>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</si>
  <si>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</si>
  <si>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</si>
  <si>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</si>
  <si>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</si>
  <si>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</si>
  <si>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</si>
  <si>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</si>
  <si>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</si>
  <si>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</si>
  <si>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</si>
  <si>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</si>
  <si>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</si>
  <si>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</si>
  <si>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</si>
  <si>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</si>
  <si>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</si>
  <si>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</si>
  <si>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</si>
  <si>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</si>
  <si>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</si>
  <si>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</si>
  <si>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</si>
  <si>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</si>
  <si>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</si>
  <si>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</si>
  <si>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</si>
  <si>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</si>
  <si>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</si>
  <si>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</si>
  <si>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</si>
  <si>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</si>
  <si>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</si>
  <si>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</si>
  <si>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</si>
  <si>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</si>
  <si>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</si>
  <si>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</si>
  <si>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</si>
  <si>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</si>
  <si>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</si>
  <si>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</si>
  <si>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</si>
  <si>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</si>
  <si>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</si>
  <si>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</si>
  <si>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</si>
  <si>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</si>
  <si>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</si>
  <si>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</si>
  <si>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</si>
  <si>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</si>
  <si>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</si>
  <si>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</si>
  <si>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</si>
  <si>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</si>
  <si>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</si>
  <si>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</si>
  <si>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</si>
  <si>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</si>
  <si>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</si>
  <si>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</si>
  <si>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</si>
  <si>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</si>
  <si>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</si>
  <si>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</si>
  <si>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</si>
  <si>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</si>
  <si>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</si>
  <si>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</si>
  <si>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</si>
  <si>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</si>
  <si>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</si>
  <si>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</si>
  <si>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</si>
  <si>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</si>
  <si>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</si>
  <si>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</si>
  <si>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</si>
  <si>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</si>
  <si>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</si>
  <si>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</si>
  <si>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</si>
  <si>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</si>
  <si>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</si>
  <si>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</si>
  <si>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</si>
  <si>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</si>
  <si>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</si>
  <si>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</si>
  <si>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</si>
  <si>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</si>
  <si>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</si>
  <si>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</si>
  <si>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</si>
  <si>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</si>
  <si>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</si>
  <si>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</si>
  <si>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</si>
  <si>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</si>
  <si>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</si>
  <si>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</si>
  <si>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</si>
  <si>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</si>
  <si>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</si>
  <si>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</si>
  <si>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</si>
  <si>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</si>
  <si>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</si>
  <si>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</si>
  <si>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</si>
  <si>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</si>
  <si>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</si>
  <si>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</si>
  <si>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</si>
  <si>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</si>
  <si>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</si>
  <si>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</si>
  <si>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</si>
  <si>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</si>
  <si>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</si>
  <si>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</si>
  <si>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</si>
  <si>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</si>
  <si>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</si>
  <si>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</si>
  <si>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</si>
  <si>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</si>
  <si>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</si>
  <si>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</si>
  <si>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</si>
  <si>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</si>
  <si>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</si>
  <si>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</si>
  <si>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</si>
  <si>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</si>
  <si>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</si>
  <si>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</si>
  <si>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</si>
  <si>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</si>
  <si>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</si>
  <si>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</si>
  <si>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</si>
  <si>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</si>
  <si>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</si>
  <si>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</si>
  <si>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</si>
  <si>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</si>
  <si>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</si>
  <si>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</si>
  <si>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</si>
  <si>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</si>
  <si>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</si>
  <si>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</si>
  <si>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</si>
  <si>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</si>
  <si>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</si>
  <si>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</si>
  <si>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</si>
  <si>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</si>
  <si>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</si>
  <si>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</si>
  <si>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</si>
  <si>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</si>
  <si>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</si>
  <si>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</si>
  <si>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</si>
  <si>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</si>
  <si>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</si>
  <si>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</si>
  <si>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</si>
  <si>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</si>
  <si>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</si>
  <si>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</si>
  <si>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</si>
  <si>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</si>
  <si>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</si>
  <si>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</si>
  <si>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</si>
  <si>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</si>
  <si>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</si>
  <si>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</si>
  <si>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</si>
  <si>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</si>
  <si>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</si>
  <si>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</si>
  <si>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</si>
  <si>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</si>
  <si>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</si>
  <si>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</si>
  <si>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</si>
  <si>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</si>
  <si>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</si>
  <si>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</si>
  <si>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</si>
  <si>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</si>
  <si>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</si>
  <si>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</si>
  <si>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</si>
  <si>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</si>
  <si>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</si>
  <si>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</si>
  <si>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</si>
  <si>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</si>
  <si>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</si>
  <si>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</si>
  <si>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</si>
  <si>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</si>
  <si>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</si>
  <si>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</si>
  <si>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</si>
  <si>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</si>
  <si>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</si>
  <si>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</si>
  <si>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</si>
  <si>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</si>
  <si>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</si>
  <si>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</si>
  <si>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</si>
  <si>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</si>
  <si>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</si>
  <si>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</si>
  <si>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</si>
  <si>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</si>
  <si>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</si>
  <si>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</si>
  <si>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</si>
  <si>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</si>
  <si>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</si>
  <si>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</si>
  <si>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</si>
  <si>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</si>
  <si>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</si>
  <si>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</si>
  <si>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</si>
  <si>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</si>
  <si>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</si>
  <si>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</si>
  <si>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</si>
  <si>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</si>
  <si>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</si>
  <si>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</si>
  <si>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</si>
  <si>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</si>
  <si>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</si>
  <si>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</si>
  <si>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</si>
  <si>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</si>
  <si>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</si>
  <si>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</si>
  <si>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</si>
  <si>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</si>
  <si>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</si>
  <si>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</si>
  <si>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</si>
  <si>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</si>
  <si>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</si>
  <si>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</si>
  <si>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</si>
  <si>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</si>
  <si>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</si>
  <si>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</si>
  <si>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</si>
  <si>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</si>
  <si>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</si>
  <si>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</si>
  <si>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</si>
  <si>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</si>
  <si>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</si>
  <si>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</si>
  <si>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</si>
  <si>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</si>
  <si>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</si>
  <si>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</si>
  <si>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</si>
  <si>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</si>
  <si>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</si>
  <si>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</si>
  <si>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</si>
  <si>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</si>
  <si>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</si>
  <si>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</si>
  <si>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</si>
  <si>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</si>
  <si>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</si>
  <si>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</si>
  <si>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</si>
  <si>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</si>
  <si>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</si>
  <si>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</si>
  <si>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</si>
  <si>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</si>
  <si>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</si>
  <si>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</si>
  <si>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</si>
  <si>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</si>
  <si>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</si>
  <si>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</si>
  <si>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</si>
  <si>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</si>
  <si>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</si>
  <si>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</si>
  <si>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</si>
  <si>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</si>
  <si>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</si>
  <si>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</si>
  <si>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</si>
  <si>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</si>
  <si>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</si>
  <si>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</si>
  <si>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</si>
  <si>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</si>
  <si>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</si>
  <si>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</si>
  <si>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</si>
  <si>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</si>
  <si>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</si>
  <si>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</si>
  <si>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</si>
  <si>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</si>
  <si>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</si>
  <si>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</si>
  <si>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</si>
  <si>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</si>
  <si>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</si>
  <si>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</si>
  <si>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</si>
  <si>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</si>
  <si>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</si>
  <si>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</si>
  <si>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</si>
  <si>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</si>
  <si>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</si>
  <si>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</si>
  <si>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</si>
  <si>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</si>
  <si>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</si>
  <si>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</si>
  <si>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</si>
  <si>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</si>
  <si>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</si>
  <si>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</si>
  <si>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</si>
  <si>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</si>
  <si>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</si>
  <si>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</si>
  <si>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</si>
  <si>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</si>
  <si>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</si>
  <si>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</si>
  <si>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</si>
  <si>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</si>
  <si>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</si>
  <si>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</si>
  <si>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</si>
  <si>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</si>
  <si>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</si>
  <si>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</si>
  <si>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</si>
  <si>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</si>
  <si>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</si>
  <si>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</si>
  <si>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</si>
  <si>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</si>
  <si>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</si>
  <si>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</si>
  <si>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</si>
  <si>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</si>
  <si>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</si>
  <si>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</si>
  <si>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</si>
  <si>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</si>
  <si>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</si>
  <si>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</si>
  <si>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</si>
  <si>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</si>
  <si>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</si>
  <si>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</si>
  <si>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</si>
  <si>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</si>
  <si>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</si>
  <si>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</si>
  <si>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</si>
  <si>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</si>
  <si>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</si>
  <si>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</si>
  <si>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</si>
  <si>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</si>
  <si>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</si>
  <si>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</si>
  <si>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</si>
  <si>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</si>
  <si>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</si>
  <si>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</si>
  <si>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</si>
  <si>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</si>
  <si>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</si>
  <si>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</si>
  <si>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</si>
  <si>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</si>
  <si>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</si>
  <si>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</si>
  <si>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</si>
  <si>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</si>
  <si>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</si>
  <si>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</si>
  <si>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</si>
  <si>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</si>
  <si>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</si>
  <si>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</si>
  <si>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</si>
  <si>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</si>
  <si>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</si>
  <si>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</si>
  <si>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</si>
  <si>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</si>
  <si>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</si>
  <si>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</si>
  <si>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</si>
  <si>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</si>
  <si>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</si>
  <si>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</si>
  <si>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</si>
  <si>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</si>
  <si>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</si>
  <si>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</si>
  <si>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</si>
  <si>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</si>
  <si>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</si>
  <si>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</si>
  <si>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</si>
  <si>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</si>
  <si>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</si>
  <si>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</si>
  <si>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</si>
  <si>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</si>
  <si>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</si>
  <si>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</si>
  <si>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</si>
  <si>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</si>
  <si>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</si>
  <si>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</si>
  <si>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</si>
  <si>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</si>
  <si>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</si>
  <si>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</si>
  <si>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</si>
  <si>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</si>
  <si>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</si>
  <si>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</si>
  <si>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</si>
  <si>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</si>
  <si>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</si>
  <si>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</si>
  <si>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</si>
  <si>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</si>
  <si>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</si>
  <si>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</si>
  <si>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</si>
  <si>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</si>
  <si>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</si>
  <si>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</si>
  <si>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</si>
  <si>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</si>
  <si>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</si>
  <si>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</si>
  <si>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</si>
  <si>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</si>
  <si>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</si>
  <si>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</si>
  <si>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</si>
  <si>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</si>
  <si>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</si>
  <si>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</si>
  <si>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</si>
  <si>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</si>
  <si>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</si>
  <si>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</si>
  <si>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</si>
  <si>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</si>
  <si>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</si>
  <si>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</si>
  <si>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</si>
  <si>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</si>
  <si>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</si>
  <si>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</si>
  <si>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</si>
  <si>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</si>
  <si>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</si>
  <si>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</si>
  <si>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</si>
  <si>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</si>
  <si>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</si>
  <si>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</si>
  <si>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</si>
  <si>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</si>
  <si>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</si>
  <si>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</si>
  <si>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</si>
  <si>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</si>
  <si>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</si>
  <si>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</si>
  <si>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</si>
  <si>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</si>
  <si>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</si>
  <si>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</si>
  <si>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</si>
  <si>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</si>
  <si>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</si>
  <si>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</si>
  <si>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</si>
  <si>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</si>
  <si>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</si>
  <si>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</si>
  <si>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</si>
  <si>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</si>
  <si>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</si>
  <si>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</si>
  <si>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</si>
  <si>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</si>
  <si>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</si>
  <si>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</si>
  <si>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</si>
  <si>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</si>
  <si>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</si>
  <si>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</si>
  <si>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</si>
  <si>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</si>
  <si>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</si>
  <si>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</si>
  <si>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</si>
  <si>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</si>
  <si>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</si>
  <si>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</si>
  <si>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</si>
  <si>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</si>
  <si>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</si>
  <si>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</si>
  <si>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</si>
  <si>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</si>
  <si>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</si>
  <si>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</si>
  <si>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</si>
  <si>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</si>
  <si>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</si>
  <si>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</si>
  <si>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</si>
  <si>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</si>
  <si>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</si>
  <si>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</si>
  <si>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</si>
  <si>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</si>
  <si>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</si>
  <si>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</si>
  <si>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</si>
  <si>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</si>
  <si>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</si>
  <si>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</si>
  <si>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</si>
  <si>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</si>
  <si>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</si>
  <si>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</si>
  <si>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</si>
  <si>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</si>
  <si>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</si>
  <si>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</si>
  <si>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</si>
  <si>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</si>
  <si>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</si>
  <si>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</si>
  <si>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</si>
  <si>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</si>
  <si>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</si>
  <si>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</si>
  <si>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</si>
  <si>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</si>
  <si>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</si>
  <si>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</si>
  <si>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</si>
  <si>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</si>
  <si>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</si>
  <si>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</si>
  <si>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</si>
  <si>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</si>
  <si>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</si>
  <si>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</si>
  <si>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</si>
  <si>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</si>
  <si>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</si>
  <si>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</si>
  <si>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</si>
  <si>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</si>
  <si>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</si>
  <si>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</si>
  <si>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</si>
  <si>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</si>
  <si>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</si>
  <si>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</si>
  <si>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</si>
  <si>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</si>
  <si>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</si>
  <si>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</si>
  <si>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</si>
  <si>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</si>
  <si>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</si>
  <si>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</si>
  <si>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</si>
  <si>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</si>
  <si>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</si>
  <si>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</si>
  <si>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</si>
  <si>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</si>
  <si>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</si>
  <si>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</si>
  <si>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</si>
  <si>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</si>
  <si>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</si>
  <si>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</si>
  <si>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</si>
  <si>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</si>
  <si>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</si>
  <si>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</si>
  <si>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</si>
  <si>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</si>
  <si>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</si>
  <si>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</si>
  <si>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</si>
  <si>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</si>
  <si>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</si>
  <si>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</si>
  <si>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</si>
  <si>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</si>
  <si>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</si>
  <si>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</si>
  <si>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</si>
  <si>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</si>
  <si>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</si>
  <si>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</si>
  <si>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</si>
  <si>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</si>
  <si>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</si>
  <si>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</si>
  <si>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</si>
  <si>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</si>
  <si>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</si>
  <si>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</si>
  <si>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</si>
  <si>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</si>
  <si>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</si>
  <si>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</si>
  <si>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</si>
  <si>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</si>
  <si>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</si>
  <si>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</si>
  <si>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</si>
  <si>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</si>
  <si>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</si>
  <si>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</si>
  <si>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</si>
  <si>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</si>
  <si>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</si>
  <si>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</si>
  <si>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</si>
  <si>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</si>
  <si>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</si>
  <si>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</si>
  <si>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</si>
  <si>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</si>
  <si>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</si>
  <si>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</si>
  <si>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</si>
  <si>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</si>
  <si>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</si>
  <si>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</si>
  <si>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</si>
  <si>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</si>
  <si>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</si>
  <si>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</si>
  <si>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</si>
  <si>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</si>
  <si>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</si>
  <si>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</si>
  <si>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</si>
  <si>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</si>
  <si>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</si>
  <si>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</si>
  <si>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</si>
  <si>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</si>
  <si>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</si>
  <si>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</si>
  <si>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</si>
  <si>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</si>
  <si>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</si>
  <si>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</si>
  <si>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</si>
  <si>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</si>
  <si>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</si>
  <si>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</si>
  <si>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</si>
  <si>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</si>
  <si>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</si>
  <si>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</si>
  <si>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</si>
  <si>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</si>
  <si>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</si>
  <si>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</si>
  <si>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</si>
  <si>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</si>
  <si>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</si>
  <si>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</si>
  <si>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</si>
  <si>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</si>
  <si>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</si>
  <si>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</si>
  <si>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</si>
  <si>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</si>
  <si>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</si>
  <si>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</si>
  <si>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</si>
  <si>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</si>
  <si>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</si>
  <si>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</si>
  <si>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</si>
  <si>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</si>
  <si>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</si>
  <si>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</si>
  <si>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</si>
  <si>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</si>
  <si>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</si>
  <si>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</si>
  <si>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</si>
  <si>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</si>
  <si>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</si>
  <si>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</si>
  <si>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</si>
  <si>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</si>
  <si>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</si>
  <si>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</si>
  <si>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</si>
  <si>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</si>
  <si>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</si>
  <si>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</si>
  <si>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</si>
  <si>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</si>
  <si>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</si>
  <si>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</si>
  <si>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</si>
  <si>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</si>
  <si>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</si>
  <si>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</si>
  <si>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</si>
  <si>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</si>
  <si>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</si>
  <si>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</si>
  <si>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</si>
  <si>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</si>
  <si>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</si>
  <si>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</si>
  <si>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</si>
  <si>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</si>
  <si>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</si>
  <si>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</si>
  <si>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</si>
  <si>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</si>
  <si>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</si>
  <si>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</si>
  <si>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</si>
  <si>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</si>
  <si>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</si>
  <si>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</si>
  <si>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</si>
  <si>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</si>
  <si>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</si>
  <si>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</si>
  <si>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</si>
  <si>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</si>
  <si>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</si>
  <si>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</si>
  <si>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</si>
  <si>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</si>
  <si>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</si>
  <si>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</si>
  <si>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</si>
  <si>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</si>
  <si>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</si>
  <si>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</si>
  <si>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</si>
  <si>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</si>
  <si>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</si>
  <si>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</si>
  <si>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</si>
  <si>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</si>
  <si>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</si>
  <si>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</si>
  <si>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</si>
  <si>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</si>
  <si>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</si>
  <si>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</si>
  <si>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</si>
  <si>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</si>
  <si>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</si>
  <si>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</si>
  <si>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</si>
  <si>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</si>
  <si>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</si>
  <si>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</si>
  <si>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</si>
  <si>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</si>
  <si>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</si>
  <si>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</si>
  <si>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</si>
  <si>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</si>
  <si>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</si>
  <si>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</si>
  <si>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</si>
  <si>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</si>
  <si>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</si>
  <si>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</si>
  <si>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</si>
  <si>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</si>
  <si>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</si>
  <si>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</si>
  <si>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</si>
  <si>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</si>
  <si>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</si>
  <si>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</si>
  <si>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</si>
  <si>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</si>
  <si>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</si>
  <si>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</si>
  <si>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</si>
  <si>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</si>
  <si>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</si>
  <si>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</si>
  <si>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</si>
  <si>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</si>
  <si>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</si>
  <si>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</si>
  <si>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</si>
  <si>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</si>
  <si>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</si>
  <si>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</si>
  <si>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</si>
  <si>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</si>
  <si>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</si>
  <si>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</si>
  <si>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</si>
  <si>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</si>
  <si>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</si>
  <si>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</si>
  <si>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</si>
  <si>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</si>
  <si>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</si>
  <si>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</si>
  <si>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</si>
  <si>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</si>
  <si>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</si>
  <si>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</si>
  <si>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</si>
  <si>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</si>
  <si>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</si>
  <si>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</si>
  <si>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</si>
  <si>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</si>
  <si>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</si>
  <si>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</si>
  <si>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</si>
  <si>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</si>
  <si>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</si>
  <si>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</si>
  <si>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</si>
  <si>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</si>
  <si>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</si>
  <si>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</si>
  <si>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</si>
  <si>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</si>
  <si>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</si>
  <si>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</si>
  <si>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</si>
  <si>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</si>
  <si>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</si>
  <si>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</si>
  <si>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</si>
  <si>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</si>
  <si>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</si>
  <si>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</si>
  <si>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</si>
  <si>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</si>
  <si>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</si>
  <si>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</si>
  <si>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</si>
  <si>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</si>
  <si>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</si>
  <si>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</si>
  <si>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</si>
  <si>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</si>
  <si>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</si>
  <si>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</si>
  <si>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</si>
  <si>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</si>
  <si>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</si>
  <si>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</si>
  <si>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</si>
  <si>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</si>
  <si>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</si>
  <si>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</si>
  <si>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</si>
  <si>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</si>
  <si>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</si>
  <si>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</si>
  <si>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</si>
  <si>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</si>
  <si>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</si>
  <si>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</si>
  <si>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</si>
  <si>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</si>
  <si>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</si>
  <si>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</si>
  <si>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</si>
  <si>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</si>
  <si>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</si>
  <si>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</si>
  <si>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</si>
  <si>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</si>
  <si>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</si>
  <si>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</si>
  <si>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</si>
  <si>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</si>
  <si>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</si>
  <si>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</si>
  <si>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</si>
  <si>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</si>
  <si>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</si>
  <si>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</si>
  <si>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</si>
  <si>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</si>
  <si>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</si>
  <si>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</si>
  <si>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</si>
  <si>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</si>
  <si>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</si>
  <si>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</si>
  <si>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</si>
  <si>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</si>
  <si>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</si>
  <si>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</si>
  <si>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</si>
  <si>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</si>
  <si>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</si>
  <si>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</si>
  <si>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</si>
  <si>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</si>
  <si>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</si>
  <si>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</si>
  <si>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</si>
  <si>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</si>
  <si>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</si>
  <si>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</si>
  <si>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</si>
  <si>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</si>
  <si>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</si>
  <si>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</si>
  <si>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</si>
  <si>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</si>
  <si>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</si>
  <si>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</si>
  <si>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</si>
  <si>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</si>
  <si>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</si>
  <si>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</si>
  <si>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</si>
  <si>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</si>
  <si>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</si>
  <si>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</si>
  <si>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</si>
  <si>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</si>
  <si>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</si>
  <si>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</si>
  <si>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</si>
  <si>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</si>
  <si>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</si>
  <si>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</si>
  <si>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</si>
  <si>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</si>
  <si>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</si>
  <si>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</si>
  <si>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</si>
  <si>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</si>
  <si>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</si>
  <si>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</si>
  <si>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</si>
  <si>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</si>
  <si>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</si>
  <si>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</si>
  <si>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</si>
  <si>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</si>
  <si>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</si>
  <si>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</si>
  <si>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</si>
  <si>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</si>
  <si>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</si>
  <si>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</si>
  <si>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</si>
  <si>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</si>
  <si>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</si>
  <si>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</si>
  <si>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</si>
  <si>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</si>
  <si>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</si>
  <si>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</si>
  <si>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</si>
  <si>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</si>
  <si>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</si>
  <si>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</si>
  <si>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</si>
  <si>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</si>
  <si>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</si>
  <si>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</si>
  <si>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</si>
  <si>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</si>
  <si>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</si>
  <si>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</si>
  <si>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</si>
  <si>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</si>
  <si>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</si>
  <si>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</si>
  <si>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</si>
  <si>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</si>
  <si>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</si>
  <si>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</si>
  <si>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</si>
  <si>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</si>
  <si>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</si>
  <si>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</si>
  <si>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</si>
  <si>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</si>
  <si>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</si>
  <si>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</si>
  <si>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</si>
  <si>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</si>
  <si>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</si>
  <si>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</si>
  <si>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</si>
  <si>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</si>
  <si>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</si>
  <si>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</si>
  <si>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</si>
  <si>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</si>
  <si>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</si>
  <si>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</si>
  <si>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</si>
  <si>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</si>
  <si>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</si>
  <si>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</si>
  <si>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</si>
  <si>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</si>
  <si>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</si>
  <si>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</si>
  <si>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</si>
  <si>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</si>
  <si>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</si>
  <si>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</si>
  <si>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</si>
  <si>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</si>
  <si>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</si>
  <si>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</si>
  <si>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</si>
  <si>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</si>
  <si>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</si>
  <si>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</si>
  <si>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</si>
  <si>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</si>
  <si>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</si>
  <si>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</si>
  <si>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</si>
  <si>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</si>
  <si>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</si>
  <si>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</si>
  <si>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</si>
  <si>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</si>
  <si>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</si>
  <si>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</si>
  <si>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</si>
  <si>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</si>
  <si>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</si>
  <si>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</si>
  <si>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</si>
  <si>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</si>
  <si>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</si>
  <si>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</si>
  <si>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</si>
  <si>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</si>
  <si>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</si>
  <si>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</si>
  <si>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</si>
  <si>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</si>
  <si>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</si>
  <si>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</si>
  <si>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</si>
  <si>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</si>
  <si>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</si>
  <si>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</si>
  <si>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</si>
  <si>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</si>
  <si>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</si>
  <si>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</si>
  <si>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</si>
  <si>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</si>
  <si>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</si>
  <si>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</si>
  <si>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</si>
  <si>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</si>
  <si>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</si>
  <si>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</si>
  <si>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</si>
  <si>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</si>
  <si>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</si>
  <si>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</si>
  <si>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</si>
  <si>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</si>
  <si>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</si>
  <si>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</si>
  <si>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</si>
  <si>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</si>
  <si>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</si>
  <si>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</si>
  <si>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</si>
  <si>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</si>
  <si>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</si>
  <si>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</si>
  <si>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</si>
  <si>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</si>
  <si>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</si>
  <si>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</si>
  <si>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</si>
  <si>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</si>
  <si>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</si>
  <si>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</si>
  <si>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</si>
  <si>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</si>
  <si>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</si>
  <si>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</si>
  <si>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</si>
  <si>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</si>
  <si>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</si>
  <si>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</si>
  <si>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</si>
  <si>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</si>
  <si>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</si>
  <si>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</si>
  <si>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</si>
  <si>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</si>
  <si>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</si>
  <si>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</si>
  <si>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</si>
  <si>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</si>
  <si>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</si>
  <si>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</si>
  <si>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</si>
  <si>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</si>
  <si>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</si>
  <si>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</si>
  <si>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</si>
  <si>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</si>
  <si>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</si>
  <si>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</si>
  <si>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</si>
  <si>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</si>
  <si>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</si>
  <si>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</si>
  <si>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</si>
  <si>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</si>
  <si>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</si>
  <si>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</si>
  <si>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</si>
  <si>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</si>
  <si>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</si>
  <si>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</si>
  <si>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</si>
  <si>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</si>
  <si>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</si>
  <si>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</si>
  <si>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</si>
  <si>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</si>
  <si>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</si>
  <si>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</si>
  <si>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</si>
  <si>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</si>
  <si>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</si>
  <si>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</si>
  <si>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</si>
  <si>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</si>
  <si>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</si>
  <si>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</si>
  <si>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</si>
  <si>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</si>
  <si>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</si>
  <si>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</si>
  <si>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</si>
  <si>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</si>
  <si>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</si>
  <si>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</si>
  <si>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</si>
  <si>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</si>
  <si>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</si>
  <si>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</si>
  <si>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</si>
  <si>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</si>
  <si>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</si>
  <si>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</si>
  <si>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</si>
  <si>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</si>
  <si>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</si>
  <si>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</si>
  <si>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</si>
  <si>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</si>
  <si>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</si>
  <si>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</si>
  <si>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</si>
  <si>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</si>
  <si>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</si>
  <si>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</si>
  <si>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</si>
  <si>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</si>
  <si>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</si>
  <si>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</si>
  <si>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</si>
  <si>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</si>
  <si>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</si>
  <si>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</si>
  <si>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</si>
  <si>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</si>
  <si>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</si>
  <si>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</si>
  <si>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</si>
  <si>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</si>
  <si>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</si>
  <si>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</si>
  <si>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</si>
  <si>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</si>
  <si>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</si>
  <si>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</si>
  <si>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</si>
  <si>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</si>
  <si>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</si>
  <si>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</si>
  <si>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</si>
  <si>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</si>
  <si>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</si>
  <si>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</si>
  <si>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</si>
  <si>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</si>
  <si>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</si>
  <si>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</si>
  <si>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</si>
  <si>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</si>
  <si>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</si>
  <si>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</si>
  <si>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</si>
  <si>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</si>
  <si>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</si>
  <si>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</si>
  <si>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</si>
  <si>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</si>
  <si>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</si>
  <si>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</si>
  <si>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</si>
  <si>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</si>
  <si>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</si>
  <si>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</si>
  <si>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</si>
  <si>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</si>
  <si>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</si>
  <si>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</si>
  <si>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</si>
  <si>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</si>
  <si>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</si>
  <si>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</si>
  <si>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</si>
  <si>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</si>
  <si>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</si>
  <si>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</si>
  <si>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</si>
  <si>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</si>
  <si>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</si>
  <si>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</si>
  <si>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</si>
  <si>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</si>
  <si>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</si>
  <si>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</si>
  <si>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</si>
  <si>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</si>
  <si>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</si>
  <si>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</si>
  <si>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</si>
  <si>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</si>
  <si>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</si>
  <si>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</si>
  <si>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</si>
  <si>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</si>
  <si>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</si>
  <si>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</si>
  <si>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</si>
  <si>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</si>
  <si>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</si>
  <si>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</si>
  <si>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</si>
  <si>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</si>
  <si>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</si>
  <si>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</si>
  <si>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</si>
  <si>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</si>
  <si>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</si>
  <si>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</si>
  <si>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</si>
  <si>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</si>
  <si>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</si>
  <si>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</si>
  <si>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</si>
  <si>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</si>
  <si>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</si>
  <si>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</si>
  <si>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</si>
  <si>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</si>
  <si>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</si>
  <si>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</si>
  <si>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</si>
  <si>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</si>
  <si>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</si>
  <si>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</si>
  <si>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</si>
  <si>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</si>
  <si>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</si>
  <si>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</si>
  <si>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</si>
  <si>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</si>
  <si>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</si>
  <si>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</si>
  <si>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</si>
  <si>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</si>
  <si>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</si>
  <si>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</si>
  <si>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</si>
  <si>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</si>
  <si>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</si>
  <si>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</si>
  <si>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</si>
  <si>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</si>
  <si>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</si>
  <si>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</si>
  <si>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</si>
  <si>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</si>
  <si>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</si>
  <si>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</si>
  <si>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</si>
  <si>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</si>
  <si>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</si>
  <si>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</si>
  <si>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</si>
  <si>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</si>
  <si>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</si>
  <si>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</si>
  <si>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</si>
  <si>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</si>
  <si>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</si>
  <si>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</si>
  <si>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</si>
  <si>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</si>
  <si>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</si>
  <si>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</si>
  <si>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</si>
  <si>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</si>
  <si>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</si>
  <si>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</si>
  <si>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</si>
  <si>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</si>
  <si>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</si>
  <si>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</si>
  <si>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</si>
  <si>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</si>
  <si>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</si>
  <si>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</si>
  <si>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</si>
  <si>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</si>
  <si>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</si>
  <si>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</si>
  <si>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</si>
  <si>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</si>
  <si>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</si>
  <si>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</si>
  <si>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</si>
  <si>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</si>
  <si>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</si>
  <si>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</si>
  <si>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</si>
  <si>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</si>
  <si>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</si>
  <si>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</si>
  <si>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</si>
  <si>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</si>
  <si>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</si>
  <si>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</si>
  <si>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</si>
  <si>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</si>
  <si>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</si>
  <si>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</si>
  <si>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</si>
  <si>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</si>
  <si>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</si>
  <si>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</si>
  <si>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</si>
  <si>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</si>
  <si>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</si>
  <si>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</si>
  <si>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</si>
  <si>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</si>
  <si>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</si>
  <si>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</si>
  <si>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</si>
  <si>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</si>
  <si>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</si>
  <si>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</si>
  <si>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</si>
  <si>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</si>
  <si>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</si>
  <si>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</si>
  <si>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</si>
  <si>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</si>
  <si>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</si>
  <si>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</si>
  <si>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</si>
  <si>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</si>
  <si>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</si>
  <si>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</si>
  <si>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</si>
  <si>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</si>
  <si>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</si>
  <si>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</si>
  <si>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</si>
  <si>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</si>
  <si>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</si>
  <si>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</si>
  <si>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</si>
  <si>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</si>
  <si>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</si>
  <si>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</si>
  <si>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</si>
  <si>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</si>
  <si>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</si>
  <si>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</si>
  <si>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</si>
  <si>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</si>
  <si>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</si>
  <si>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</si>
  <si>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</si>
  <si>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</si>
  <si>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</si>
  <si>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</si>
  <si>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</si>
  <si>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</si>
  <si>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</si>
  <si>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</si>
  <si>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</si>
  <si>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</si>
  <si>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</si>
  <si>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</si>
  <si>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</si>
  <si>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</si>
  <si>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</si>
  <si>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</si>
  <si>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</si>
  <si>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</si>
  <si>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</si>
  <si>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</si>
  <si>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</si>
  <si>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</si>
  <si>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</si>
  <si>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</si>
  <si>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</si>
  <si>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</si>
  <si>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</si>
  <si>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</si>
  <si>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</si>
  <si>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</si>
  <si>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</si>
  <si>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</si>
  <si>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</si>
  <si>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</si>
  <si>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</si>
  <si>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</si>
  <si>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</si>
  <si>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</si>
  <si>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</si>
  <si>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</si>
  <si>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</si>
  <si>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</si>
  <si>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</si>
  <si>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</si>
  <si>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</si>
  <si>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</si>
  <si>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</si>
  <si>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</si>
  <si>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</si>
  <si>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</si>
  <si>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</si>
  <si>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</si>
  <si>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</si>
  <si>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</si>
  <si>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</si>
  <si>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</si>
  <si>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</si>
  <si>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</si>
  <si>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</si>
  <si>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</si>
  <si>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</si>
  <si>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</si>
  <si>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</si>
  <si>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</si>
  <si>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</si>
  <si>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</si>
  <si>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</si>
  <si>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</si>
  <si>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</si>
  <si>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</si>
  <si>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</si>
  <si>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</si>
  <si>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</si>
  <si>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</si>
  <si>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</si>
  <si>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</si>
  <si>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</si>
  <si>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</si>
  <si>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</si>
  <si>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</si>
  <si>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</si>
  <si>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</si>
  <si>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</si>
  <si>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</si>
  <si>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</si>
  <si>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</si>
  <si>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</si>
  <si>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</si>
  <si>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</si>
  <si>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</si>
  <si>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</si>
  <si>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</si>
  <si>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</si>
  <si>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</si>
  <si>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</si>
  <si>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</si>
  <si>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</si>
  <si>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</si>
  <si>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</si>
  <si>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</si>
  <si>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</si>
  <si>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</si>
  <si>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</si>
  <si>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</si>
  <si>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</si>
  <si>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</si>
  <si>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</si>
  <si>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</si>
  <si>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</si>
  <si>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</si>
  <si>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</si>
  <si>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</si>
  <si>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</si>
  <si>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</si>
  <si>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</si>
  <si>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</si>
  <si>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</si>
  <si>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</si>
  <si>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</si>
  <si>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</si>
  <si>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</si>
  <si>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</si>
  <si>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</si>
  <si>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</si>
  <si>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</si>
  <si>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</si>
  <si>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</si>
  <si>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</si>
  <si>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</si>
  <si>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</si>
  <si>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</si>
  <si>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</si>
  <si>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</si>
  <si>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</si>
  <si>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</si>
  <si>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</si>
  <si>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</si>
  <si>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</si>
  <si>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</si>
  <si>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</si>
  <si>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</si>
  <si>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</si>
  <si>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</si>
  <si>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</si>
  <si>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</si>
  <si>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</si>
  <si>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</si>
  <si>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</si>
  <si>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</si>
  <si>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</si>
  <si>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</si>
  <si>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</si>
  <si>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</si>
  <si>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</si>
  <si>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</si>
  <si>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</si>
  <si>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</si>
  <si>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</si>
  <si>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</si>
  <si>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</si>
  <si>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</si>
  <si>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</si>
  <si>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</si>
  <si>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</si>
  <si>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</si>
  <si>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</si>
  <si>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</si>
  <si>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</si>
  <si>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</si>
  <si>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</si>
  <si>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</si>
  <si>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</si>
  <si>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</si>
  <si>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</si>
  <si>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</si>
  <si>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</si>
  <si>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</si>
  <si>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</si>
  <si>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</si>
  <si>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</si>
  <si>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</si>
  <si>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</si>
  <si>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</si>
  <si>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</si>
  <si>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</si>
  <si>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</si>
  <si>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</si>
  <si>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</si>
  <si>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</si>
  <si>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</si>
  <si>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</si>
  <si>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</si>
  <si>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</si>
  <si>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</si>
  <si>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</si>
  <si>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</si>
  <si>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</si>
  <si>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</si>
  <si>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</si>
  <si>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</si>
  <si>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</si>
  <si>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</si>
  <si>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</si>
  <si>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</si>
  <si>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</si>
  <si>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</si>
  <si>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</si>
  <si>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</si>
  <si>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</si>
  <si>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</si>
  <si>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</si>
  <si>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</si>
  <si>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</si>
  <si>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</si>
  <si>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</si>
  <si>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</si>
  <si>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</si>
  <si>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</si>
  <si>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</si>
  <si>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</si>
  <si>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</si>
  <si>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</si>
  <si>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</si>
  <si>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</si>
  <si>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</si>
  <si>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</si>
  <si>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</si>
  <si>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</si>
  <si>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</si>
  <si>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</si>
  <si>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</si>
  <si>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</si>
  <si>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</si>
  <si>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</si>
  <si>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</si>
  <si>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</si>
  <si>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</si>
  <si>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</si>
  <si>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</si>
  <si>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</si>
  <si>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</si>
  <si>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</si>
  <si>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</si>
  <si>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</si>
  <si>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</si>
  <si>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</si>
  <si>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</si>
  <si>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</si>
  <si>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</si>
  <si>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</si>
  <si>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</si>
  <si>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</si>
  <si>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</si>
  <si>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</si>
  <si>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</si>
  <si>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</si>
  <si>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</si>
  <si>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</si>
  <si>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</si>
  <si>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</si>
  <si>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</si>
  <si>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</si>
  <si>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</si>
  <si>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</si>
  <si>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</si>
  <si>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</si>
  <si>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</si>
  <si>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</si>
  <si>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</si>
  <si>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</si>
  <si>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</si>
  <si>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</si>
  <si>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</si>
  <si>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</si>
  <si>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</si>
  <si>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</si>
  <si>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</si>
  <si>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</si>
  <si>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</si>
  <si>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</si>
  <si>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</si>
  <si>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</si>
  <si>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</si>
  <si>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</si>
  <si>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</si>
  <si>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</si>
  <si>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</si>
  <si>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</si>
  <si>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</si>
  <si>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</si>
  <si>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</si>
  <si>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</si>
  <si>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</si>
  <si>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</si>
  <si>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</si>
  <si>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</si>
  <si>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</si>
  <si>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</si>
  <si>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</si>
  <si>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</si>
  <si>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</si>
  <si>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</si>
  <si>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</si>
  <si>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</si>
  <si>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</si>
  <si>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</si>
  <si>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</si>
  <si>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</si>
  <si>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</si>
  <si>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</si>
  <si>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</si>
  <si>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</si>
  <si>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</si>
  <si>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</si>
  <si>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</si>
  <si>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</si>
  <si>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</si>
  <si>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</si>
  <si>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</si>
  <si>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</si>
  <si>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</si>
  <si>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</si>
  <si>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</si>
  <si>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</si>
  <si>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</si>
  <si>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</si>
  <si>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</si>
  <si>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</si>
  <si>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</si>
  <si>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</si>
  <si>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</si>
  <si>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</si>
  <si>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</si>
  <si>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</si>
  <si>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</si>
  <si>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</si>
  <si>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</si>
  <si>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</si>
  <si>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</si>
  <si>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</si>
  <si>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</si>
  <si>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</si>
  <si>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</si>
  <si>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</si>
  <si>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</si>
  <si>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</si>
  <si>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</si>
  <si>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</si>
  <si>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</si>
  <si>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</si>
  <si>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</si>
  <si>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</si>
  <si>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</si>
  <si>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</si>
  <si>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</si>
  <si>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</si>
  <si>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</si>
  <si>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</si>
  <si>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</si>
  <si>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</si>
  <si>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</si>
  <si>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</si>
  <si>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</si>
  <si>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</si>
  <si>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</si>
  <si>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</si>
  <si>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</si>
  <si>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</si>
  <si>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</si>
  <si>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</si>
  <si>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</si>
  <si>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</si>
  <si>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</si>
  <si>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</si>
  <si>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</si>
  <si>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</si>
  <si>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</si>
  <si>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</si>
  <si>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</si>
  <si>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</si>
  <si>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</si>
  <si>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</si>
  <si>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</si>
  <si>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</si>
  <si>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</si>
  <si>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</si>
  <si>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</si>
  <si>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</si>
  <si>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</si>
  <si>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</si>
  <si>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</si>
  <si>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</si>
  <si>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</si>
  <si>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</si>
  <si>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</si>
  <si>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</si>
  <si>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</si>
  <si>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</si>
  <si>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</si>
  <si>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</si>
  <si>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</si>
  <si>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</si>
  <si>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</si>
  <si>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</si>
  <si>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</si>
  <si>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</si>
  <si>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</si>
  <si>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</si>
  <si>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</si>
  <si>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</si>
  <si>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</si>
  <si>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</si>
  <si>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</si>
  <si>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</si>
  <si>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</si>
  <si>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</si>
  <si>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</si>
  <si>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</si>
  <si>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</si>
  <si>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</si>
  <si>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</si>
  <si>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</si>
  <si>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</si>
  <si>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</si>
  <si>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</si>
  <si>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</si>
  <si>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</si>
  <si>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</si>
  <si>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</si>
  <si>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</si>
  <si>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</si>
  <si>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</si>
  <si>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</si>
  <si>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</si>
  <si>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</si>
  <si>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</si>
  <si>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</si>
  <si>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</si>
  <si>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</si>
  <si>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</si>
  <si>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</si>
  <si>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</si>
  <si>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</si>
  <si>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</si>
  <si>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</si>
  <si>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</si>
  <si>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</si>
  <si>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</si>
  <si>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</si>
  <si>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</si>
  <si>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</si>
  <si>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</si>
  <si>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</si>
  <si>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</si>
  <si>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</si>
  <si>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</si>
  <si>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</si>
  <si>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</si>
  <si>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</si>
  <si>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</si>
  <si>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</si>
  <si>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</si>
  <si>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</si>
  <si>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</si>
  <si>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</si>
  <si>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</si>
  <si>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</si>
  <si>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</si>
  <si>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</si>
  <si>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</si>
  <si>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</si>
  <si>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</si>
  <si>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</si>
  <si>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</si>
  <si>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</si>
  <si>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</si>
  <si>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</si>
  <si>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</si>
  <si>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</si>
  <si>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</si>
  <si>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</si>
  <si>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</si>
  <si>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</si>
  <si>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</si>
  <si>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</si>
  <si>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</si>
  <si>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</si>
  <si>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</si>
  <si>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</si>
  <si>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</si>
  <si>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</si>
  <si>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</si>
  <si>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</si>
  <si>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</si>
  <si>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</si>
  <si>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</si>
  <si>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</si>
  <si>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</si>
  <si>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</si>
  <si>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</si>
  <si>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</si>
  <si>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</si>
  <si>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</si>
  <si>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</si>
  <si>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</si>
  <si>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</si>
  <si>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</si>
  <si>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</si>
  <si>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</si>
  <si>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</si>
  <si>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</si>
  <si>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</si>
  <si>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</si>
  <si>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</si>
  <si>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</si>
  <si>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</si>
  <si>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</si>
  <si>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</si>
  <si>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</si>
  <si>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</si>
  <si>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</si>
  <si>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</si>
  <si>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</si>
  <si>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</si>
  <si>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</si>
  <si>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</si>
  <si>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</si>
  <si>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</si>
  <si>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</si>
  <si>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</si>
  <si>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</si>
  <si>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</si>
  <si>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</si>
  <si>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</si>
  <si>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</si>
  <si>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</si>
  <si>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</si>
  <si>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</si>
  <si>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</si>
  <si>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</si>
  <si>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</si>
  <si>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</si>
  <si>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</si>
  <si>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</si>
  <si>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</si>
  <si>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</si>
  <si>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</si>
  <si>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</si>
  <si>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</si>
  <si>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</si>
  <si>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</si>
  <si>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</si>
  <si>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</si>
  <si>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</si>
  <si>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</si>
  <si>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</si>
  <si>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</si>
  <si>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</si>
  <si>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</si>
  <si>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</si>
  <si>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</si>
  <si>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</si>
  <si>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</si>
  <si>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</si>
  <si>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</si>
  <si>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</si>
  <si>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</si>
  <si>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</si>
  <si>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</si>
  <si>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</si>
  <si>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</si>
  <si>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</si>
  <si>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</si>
  <si>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</si>
  <si>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</si>
  <si>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</si>
  <si>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</si>
  <si>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</si>
  <si>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</si>
  <si>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</si>
  <si>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</si>
  <si>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</si>
  <si>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</si>
  <si>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</si>
  <si>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</si>
  <si>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</si>
  <si>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</si>
  <si>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</si>
  <si>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</si>
  <si>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</si>
  <si>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</si>
  <si>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</si>
  <si>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</si>
  <si>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</si>
  <si>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</si>
  <si>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</si>
  <si>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</si>
  <si>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</si>
  <si>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</si>
  <si>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</si>
  <si>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</si>
  <si>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</si>
  <si>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</si>
  <si>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</si>
  <si>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</si>
  <si>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</si>
  <si>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</si>
  <si>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</si>
  <si>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</si>
  <si>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</si>
  <si>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</si>
  <si>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</si>
  <si>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</si>
  <si>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</si>
  <si>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</si>
  <si>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</si>
  <si>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</si>
  <si>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</si>
  <si>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</si>
  <si>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</si>
  <si>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</si>
  <si>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</si>
  <si>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</si>
  <si>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</si>
  <si>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</si>
  <si>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</si>
  <si>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</si>
  <si>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</si>
  <si>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</si>
  <si>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</si>
  <si>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</si>
  <si>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</si>
  <si>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</si>
  <si>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</si>
  <si>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</si>
  <si>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</si>
  <si>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</si>
  <si>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</si>
  <si>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</si>
  <si>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</si>
  <si>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</si>
  <si>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</si>
  <si>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</si>
  <si>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</si>
  <si>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</si>
  <si>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</si>
  <si>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</si>
  <si>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</si>
  <si>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</si>
  <si>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</si>
  <si>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</si>
  <si>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</si>
  <si>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</si>
  <si>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</si>
  <si>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</si>
  <si>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</si>
  <si>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</si>
  <si>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</si>
  <si>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</si>
  <si>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</si>
  <si>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</si>
  <si>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</si>
  <si>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</si>
  <si>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</si>
  <si>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</si>
  <si>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</si>
  <si>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</si>
  <si>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</si>
  <si>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</si>
  <si>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</si>
  <si>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</si>
  <si>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</si>
  <si>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</si>
  <si>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</si>
  <si>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</si>
  <si>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</si>
  <si>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</si>
  <si>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</si>
  <si>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</si>
  <si>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</si>
  <si>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</si>
  <si>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</si>
  <si>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</si>
  <si>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</si>
  <si>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</si>
  <si>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</si>
  <si>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</si>
  <si>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</si>
  <si>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</si>
  <si>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</si>
  <si>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</si>
  <si>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</si>
  <si>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</si>
  <si>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</si>
  <si>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</si>
  <si>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</si>
  <si>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</si>
  <si>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</si>
  <si>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</si>
  <si>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</si>
  <si>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</si>
  <si>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</si>
  <si>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</si>
  <si>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</si>
  <si>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</si>
  <si>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</si>
  <si>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</si>
  <si>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</si>
  <si>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</si>
  <si>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</si>
  <si>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</si>
  <si>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</si>
  <si>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</si>
  <si>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</si>
  <si>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</si>
  <si>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</si>
  <si>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</si>
  <si>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</si>
  <si>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</si>
  <si>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</si>
  <si>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</si>
  <si>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</si>
  <si>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</si>
  <si>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</si>
  <si>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</si>
  <si>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</si>
  <si>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</si>
  <si>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</si>
  <si>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</si>
  <si>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</si>
  <si>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</si>
  <si>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</si>
  <si>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</si>
  <si>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</si>
  <si>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</si>
  <si>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</si>
  <si>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</si>
  <si>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</si>
  <si>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</si>
  <si>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</si>
  <si>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</si>
  <si>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</si>
  <si>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</si>
  <si>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</si>
  <si>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</si>
  <si>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</si>
  <si>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</si>
  <si>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</si>
  <si>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</si>
  <si>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</si>
  <si>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</si>
  <si>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</si>
  <si>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</si>
  <si>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</si>
  <si>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</si>
  <si>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</si>
  <si>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</si>
  <si>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</si>
  <si>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</si>
  <si>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</si>
  <si>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</si>
  <si>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</si>
  <si>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</si>
  <si>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</si>
  <si>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</si>
  <si>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</si>
  <si>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</si>
  <si>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</si>
  <si>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</si>
  <si>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</si>
  <si>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</si>
  <si>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</si>
  <si>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</si>
  <si>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</si>
  <si>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</si>
  <si>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</si>
  <si>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</si>
  <si>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</si>
  <si>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</si>
  <si>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</si>
  <si>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</si>
  <si>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</si>
  <si>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</si>
  <si>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</si>
  <si>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</si>
  <si>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</si>
  <si>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</si>
  <si>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</si>
  <si>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</si>
  <si>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</si>
  <si>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</si>
  <si>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</si>
  <si>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</si>
  <si>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</si>
  <si>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</si>
  <si>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</si>
  <si>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</si>
  <si>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</si>
  <si>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</si>
  <si>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</si>
  <si>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</si>
  <si>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</si>
  <si>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</si>
  <si>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</si>
  <si>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</si>
  <si>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</si>
  <si>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</si>
  <si>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</si>
  <si>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</si>
  <si>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</si>
  <si>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</si>
  <si>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</si>
  <si>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</si>
  <si>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</si>
  <si>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</si>
  <si>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</si>
  <si>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</si>
  <si>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</si>
  <si>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</si>
  <si>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</si>
  <si>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</si>
  <si>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</si>
  <si>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</si>
  <si>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</si>
  <si>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</si>
  <si>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</si>
  <si>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</si>
  <si>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</si>
  <si>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</si>
  <si>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</si>
  <si>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</si>
  <si>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</si>
  <si>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</si>
  <si>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</si>
  <si>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</si>
  <si>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</si>
  <si>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</si>
  <si>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</si>
  <si>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</si>
  <si>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</si>
  <si>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</si>
  <si>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</si>
  <si>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</si>
  <si>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</si>
  <si>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</si>
  <si>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</si>
  <si>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</si>
  <si>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</si>
  <si>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</si>
  <si>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</si>
  <si>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</si>
  <si>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</si>
  <si>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</si>
  <si>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</si>
  <si>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</si>
  <si>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</si>
  <si>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</si>
  <si>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</si>
  <si>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</si>
  <si>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</si>
  <si>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</si>
  <si>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</si>
  <si>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</si>
  <si>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</si>
  <si>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</si>
  <si>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</si>
  <si>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</si>
  <si>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</si>
  <si>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</si>
  <si>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</si>
  <si>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</si>
  <si>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</si>
  <si>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</si>
  <si>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</si>
  <si>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</si>
  <si>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</si>
  <si>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</si>
  <si>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</si>
  <si>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</si>
  <si>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</si>
  <si>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</si>
  <si>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</si>
  <si>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</si>
  <si>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</si>
  <si>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</si>
  <si>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</si>
  <si>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</si>
  <si>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</si>
  <si>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</si>
  <si>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</si>
  <si>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</si>
  <si>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</si>
  <si>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</si>
  <si>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</si>
  <si>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</si>
  <si>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</si>
  <si>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</si>
  <si>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</si>
  <si>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</si>
  <si>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</si>
  <si>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</si>
  <si>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</si>
  <si>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</si>
  <si>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</si>
  <si>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</si>
  <si>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</si>
  <si>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</si>
  <si>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</si>
  <si>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</si>
  <si>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</si>
  <si>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</si>
  <si>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</si>
  <si>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</si>
  <si>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</si>
  <si>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</si>
  <si>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</si>
  <si>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</si>
  <si>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</si>
  <si>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</si>
  <si>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</si>
  <si>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</si>
  <si>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</si>
  <si>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</si>
  <si>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</si>
  <si>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</si>
  <si>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</si>
  <si>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</si>
  <si>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</si>
  <si>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</si>
  <si>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</si>
  <si>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</si>
  <si>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</si>
  <si>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</si>
  <si>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</si>
  <si>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</si>
  <si>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</si>
  <si>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</si>
  <si>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</si>
  <si>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</si>
  <si>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</si>
  <si>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</si>
  <si>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</si>
  <si>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</si>
  <si>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</si>
  <si>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</si>
  <si>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</si>
  <si>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</si>
  <si>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</si>
  <si>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</si>
  <si>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</si>
  <si>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</si>
  <si>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</si>
  <si>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</si>
  <si>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</si>
  <si>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</si>
  <si>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</si>
  <si>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</si>
  <si>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</si>
  <si>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</si>
  <si>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</si>
  <si>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</si>
  <si>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</si>
  <si>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</si>
  <si>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</si>
  <si>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</si>
  <si>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</si>
  <si>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</si>
  <si>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</si>
  <si>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</si>
  <si>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</si>
  <si>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</si>
  <si>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</si>
  <si>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</si>
  <si>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</si>
  <si>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</si>
  <si>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</si>
  <si>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</si>
  <si>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</si>
  <si>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</si>
  <si>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</si>
  <si>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</si>
  <si>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</si>
  <si>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</si>
  <si>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</si>
  <si>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</si>
  <si>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</si>
  <si>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</si>
  <si>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</si>
  <si>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</si>
  <si>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</si>
  <si>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</si>
  <si>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</si>
  <si>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</si>
  <si>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</si>
  <si>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</si>
  <si>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</si>
  <si>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</si>
  <si>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</si>
  <si>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</si>
  <si>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</si>
  <si>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</si>
  <si>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</si>
  <si>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</si>
  <si>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</si>
  <si>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</si>
  <si>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</si>
  <si>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</si>
  <si>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</si>
  <si>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</si>
  <si>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</si>
  <si>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</si>
  <si>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</si>
  <si>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</si>
  <si>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</si>
  <si>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</si>
  <si>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</si>
  <si>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</si>
  <si>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</si>
  <si>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</si>
  <si>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</si>
  <si>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</si>
  <si>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</si>
  <si>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</si>
  <si>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</si>
  <si>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</si>
  <si>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</si>
  <si>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</si>
  <si>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</si>
  <si>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</si>
  <si>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</si>
  <si>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</si>
  <si>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</si>
  <si>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</si>
  <si>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</si>
  <si>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</si>
  <si>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</si>
  <si>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</si>
  <si>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</si>
  <si>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</si>
  <si>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</si>
  <si>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</si>
  <si>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</si>
  <si>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</si>
  <si>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</si>
  <si>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</si>
  <si>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</si>
  <si>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</si>
  <si>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</si>
  <si>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</si>
  <si>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</si>
  <si>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</si>
  <si>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</si>
  <si>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</si>
  <si>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</si>
  <si>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</si>
  <si>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</si>
  <si>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</si>
  <si>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</si>
  <si>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</si>
  <si>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</si>
  <si>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</si>
  <si>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</si>
  <si>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</si>
  <si>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</si>
  <si>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</si>
  <si>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</si>
  <si>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</si>
  <si>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</si>
  <si>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</si>
  <si>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</si>
  <si>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</si>
  <si>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</si>
  <si>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</si>
  <si>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</si>
  <si>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</si>
  <si>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</si>
  <si>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</si>
  <si>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</si>
  <si>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</si>
  <si>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</si>
  <si>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</si>
  <si>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</si>
  <si>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</si>
  <si>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</si>
  <si>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</si>
  <si>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</si>
  <si>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</si>
  <si>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</si>
  <si>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</si>
  <si>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</si>
  <si>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</si>
  <si>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</si>
  <si>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</si>
  <si>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</si>
  <si>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</si>
  <si>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</si>
  <si>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</si>
  <si>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</si>
  <si>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</si>
  <si>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</si>
  <si>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</si>
  <si>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</si>
  <si>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</si>
  <si>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</si>
  <si>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</si>
  <si>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</si>
  <si>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</si>
  <si>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</si>
  <si>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</si>
  <si>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</si>
  <si>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</si>
  <si>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</si>
  <si>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</si>
  <si>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</si>
  <si>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</si>
  <si>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</si>
  <si>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</si>
  <si>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</si>
  <si>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</si>
  <si>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</si>
  <si>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</si>
  <si>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</si>
  <si>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</si>
  <si>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</si>
  <si>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</si>
  <si>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</si>
  <si>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</si>
  <si>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</si>
  <si>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</si>
  <si>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</si>
  <si>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</si>
  <si>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</si>
  <si>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</si>
  <si>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</si>
  <si>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</si>
  <si>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</si>
  <si>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</si>
  <si>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</si>
  <si>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</si>
  <si>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</si>
  <si>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</si>
  <si>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</si>
  <si>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</si>
  <si>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</si>
  <si>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</si>
  <si>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</si>
  <si>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</si>
  <si>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</si>
  <si>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</si>
  <si>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</si>
  <si>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</si>
  <si>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</si>
  <si>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</si>
  <si>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</si>
  <si>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</si>
  <si>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</si>
  <si>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</si>
  <si>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</si>
  <si>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</si>
  <si>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</si>
  <si>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</si>
  <si>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</si>
  <si>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</si>
  <si>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</si>
  <si>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</si>
  <si>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</si>
  <si>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</si>
  <si>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</si>
  <si>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</si>
  <si>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</si>
  <si>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</si>
  <si>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</si>
  <si>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</si>
  <si>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</si>
  <si>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</si>
  <si>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</si>
  <si>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</si>
  <si>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</si>
  <si>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</si>
  <si>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</si>
  <si>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</si>
  <si>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</si>
  <si>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</si>
  <si>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</si>
  <si>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</si>
  <si>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</si>
  <si>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</si>
  <si>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</si>
  <si>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</si>
  <si>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</si>
  <si>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</si>
  <si>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</si>
  <si>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</si>
  <si>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</si>
  <si>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</si>
  <si>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</si>
  <si>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</si>
  <si>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</si>
  <si>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</si>
  <si>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</si>
  <si>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</si>
  <si>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</si>
  <si>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</si>
  <si>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</si>
  <si>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</si>
  <si>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</si>
  <si>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</si>
  <si>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</si>
  <si>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</si>
  <si>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</si>
  <si>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</si>
  <si>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</si>
  <si>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</si>
  <si>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</si>
  <si>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</si>
  <si>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</si>
  <si>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</si>
  <si>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</si>
  <si>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</si>
  <si>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</si>
  <si>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</si>
  <si>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</si>
  <si>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</si>
  <si>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</si>
  <si>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</si>
  <si>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</si>
  <si>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</si>
  <si>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</si>
  <si>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</si>
  <si>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</si>
  <si>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</si>
  <si>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</si>
  <si>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</si>
  <si>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</si>
  <si>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</si>
  <si>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</si>
  <si>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</si>
  <si>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</si>
  <si>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</si>
  <si>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</si>
  <si>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</si>
  <si>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</si>
  <si>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</si>
  <si>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</si>
  <si>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</si>
  <si>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</si>
  <si>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</si>
  <si>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</si>
  <si>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</si>
  <si>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</si>
  <si>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</si>
  <si>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</si>
  <si>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</si>
  <si>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</si>
  <si>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</si>
  <si>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</si>
  <si>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</si>
  <si>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</si>
  <si>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</si>
  <si>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</si>
  <si>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</si>
  <si>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</si>
  <si>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</si>
  <si>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</si>
  <si>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</si>
  <si>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</si>
  <si>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</si>
  <si>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</si>
  <si>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</si>
  <si>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</si>
  <si>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</si>
  <si>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</si>
  <si>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</si>
  <si>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</si>
  <si>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</si>
  <si>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</si>
  <si>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</si>
  <si>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</si>
  <si>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</si>
  <si>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</si>
  <si>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</si>
  <si>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</si>
  <si>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</si>
  <si>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</si>
  <si>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</si>
  <si>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</si>
  <si>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</si>
  <si>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</si>
  <si>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</si>
  <si>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</si>
  <si>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</si>
  <si>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</si>
  <si>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</si>
  <si>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</si>
  <si>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</si>
  <si>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</si>
  <si>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</si>
  <si>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</si>
  <si>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</si>
  <si>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</si>
  <si>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</si>
  <si>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</si>
  <si>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</si>
  <si>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</si>
  <si>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</si>
  <si>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</si>
  <si>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</si>
  <si>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</si>
  <si>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</si>
  <si>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</si>
  <si>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</si>
  <si>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</si>
  <si>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</si>
  <si>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</si>
  <si>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</si>
  <si>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</si>
  <si>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</si>
  <si>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</si>
  <si>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</si>
  <si>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</si>
  <si>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</si>
  <si>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</si>
  <si>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</si>
  <si>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</si>
  <si>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</si>
  <si>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</si>
  <si>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</si>
  <si>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</si>
  <si>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</si>
  <si>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</si>
  <si>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</si>
  <si>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</si>
  <si>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</si>
  <si>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</si>
  <si>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</si>
  <si>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</si>
  <si>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</si>
  <si>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</si>
  <si>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</si>
  <si>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</si>
  <si>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</si>
  <si>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</si>
  <si>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</si>
  <si>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</si>
  <si>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</si>
  <si>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</si>
  <si>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</si>
  <si>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</si>
  <si>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</si>
  <si>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</si>
  <si>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</si>
  <si>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</si>
  <si>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</si>
  <si>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</si>
  <si>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</si>
  <si>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</si>
  <si>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</si>
  <si>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</si>
  <si>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</si>
  <si>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</si>
  <si>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</si>
  <si>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</si>
  <si>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</si>
  <si>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</si>
  <si>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</si>
  <si>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</si>
  <si>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</si>
  <si>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</si>
  <si>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</si>
  <si>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</si>
  <si>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</si>
  <si>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</si>
  <si>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</si>
  <si>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</si>
  <si>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</si>
  <si>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</si>
  <si>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</si>
  <si>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</si>
  <si>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</si>
  <si>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</si>
  <si>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</si>
  <si>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</si>
  <si>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</si>
  <si>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</si>
  <si>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</si>
  <si>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</si>
  <si>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</si>
  <si>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</si>
  <si>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</si>
  <si>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</si>
  <si>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</si>
  <si>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</si>
  <si>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</si>
  <si>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</si>
  <si>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</si>
  <si>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</si>
  <si>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</si>
  <si>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</si>
  <si>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</si>
  <si>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</si>
  <si>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</si>
  <si>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</si>
  <si>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</si>
  <si>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</si>
  <si>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</si>
  <si>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</si>
  <si>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</si>
  <si>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</si>
  <si>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</si>
  <si>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</si>
  <si>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</si>
  <si>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</si>
  <si>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</si>
  <si>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</si>
  <si>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</si>
  <si>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</si>
  <si>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</si>
  <si>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</si>
  <si>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</si>
  <si>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</si>
  <si>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</si>
  <si>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</si>
  <si>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</si>
  <si>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</si>
  <si>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</si>
  <si>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</si>
  <si>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</si>
  <si>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</si>
  <si>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</si>
  <si>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</si>
  <si>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</si>
  <si>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</si>
  <si>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</si>
  <si>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</si>
  <si>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</si>
  <si>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</si>
  <si>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</si>
  <si>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</si>
  <si>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</si>
  <si>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</si>
  <si>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</si>
  <si>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</si>
  <si>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</si>
  <si>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</si>
  <si>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</si>
  <si>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</si>
  <si>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</si>
  <si>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</si>
  <si>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</si>
  <si>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</si>
  <si>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</si>
  <si>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</si>
  <si>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</si>
  <si>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</si>
  <si>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</si>
  <si>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</si>
  <si>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</si>
  <si>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</si>
  <si>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</si>
  <si>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</si>
  <si>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</si>
  <si>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</si>
  <si>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</si>
  <si>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</si>
  <si>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</si>
  <si>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</si>
  <si>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</si>
  <si>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</si>
  <si>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</si>
  <si>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</si>
  <si>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</si>
  <si>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</si>
  <si>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</si>
  <si>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</si>
  <si>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</si>
  <si>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</si>
  <si>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</si>
  <si>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</si>
  <si>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</si>
  <si>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</si>
  <si>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</si>
  <si>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</si>
  <si>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</si>
  <si>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</si>
  <si>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</si>
  <si>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</si>
  <si>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</si>
  <si>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</si>
  <si>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</si>
  <si>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</si>
  <si>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</si>
  <si>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</si>
  <si>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</si>
  <si>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</si>
  <si>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</si>
  <si>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</si>
  <si>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</si>
  <si>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</si>
  <si>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</si>
  <si>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</si>
  <si>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</si>
  <si>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</si>
  <si>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</si>
  <si>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</si>
  <si>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</si>
  <si>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</si>
  <si>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</si>
  <si>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</si>
  <si>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</si>
  <si>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</si>
  <si>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</si>
  <si>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</si>
  <si>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</si>
  <si>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</si>
  <si>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</si>
  <si>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</si>
  <si>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</si>
  <si>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</si>
  <si>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</si>
  <si>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</si>
  <si>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</si>
  <si>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</si>
  <si>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</si>
  <si>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</si>
  <si>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</si>
  <si>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</si>
  <si>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</si>
  <si>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</si>
  <si>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</si>
  <si>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</si>
  <si>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</si>
  <si>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</si>
  <si>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</si>
  <si>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</si>
  <si>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</si>
  <si>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</si>
  <si>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</si>
  <si>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</si>
  <si>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</si>
  <si>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</si>
  <si>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</si>
  <si>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</si>
  <si>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</si>
  <si>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</si>
  <si>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</si>
  <si>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</si>
  <si>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</si>
  <si>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</si>
  <si>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</si>
  <si>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</si>
  <si>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</si>
  <si>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</si>
  <si>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</si>
  <si>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</si>
  <si>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</si>
  <si>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</si>
  <si>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</si>
  <si>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</si>
  <si>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</si>
  <si>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</si>
  <si>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</si>
  <si>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</si>
  <si>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</si>
  <si>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</si>
  <si>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</si>
  <si>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</si>
  <si>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</si>
  <si>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</si>
  <si>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</si>
  <si>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</si>
  <si>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</si>
  <si>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</si>
  <si>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</si>
  <si>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</si>
  <si>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</si>
  <si>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</si>
  <si>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</si>
  <si>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</si>
  <si>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</si>
  <si>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</si>
  <si>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</si>
  <si>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</si>
  <si>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</si>
  <si>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</si>
  <si>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</si>
  <si>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</si>
  <si>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</si>
  <si>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</si>
  <si>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</si>
  <si>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</si>
  <si>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</si>
  <si>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</si>
  <si>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</si>
  <si>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</si>
  <si>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</si>
  <si>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</si>
  <si>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</si>
  <si>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</si>
  <si>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</si>
  <si>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</si>
  <si>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</si>
  <si>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</si>
  <si>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</si>
  <si>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</si>
  <si>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</si>
  <si>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</si>
  <si>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</si>
  <si>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</si>
  <si>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</si>
  <si>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</si>
  <si>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</si>
  <si>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</si>
  <si>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</si>
  <si>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</si>
  <si>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</si>
  <si>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</si>
  <si>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</si>
  <si>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</si>
  <si>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</si>
  <si>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</si>
  <si>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</si>
  <si>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</si>
  <si>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</si>
  <si>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</si>
  <si>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</si>
  <si>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</si>
  <si>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</si>
  <si>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</si>
  <si>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</si>
  <si>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</si>
  <si>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</si>
  <si>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</si>
  <si>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</si>
  <si>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</si>
  <si>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</si>
  <si>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</si>
  <si>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</si>
  <si>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</si>
  <si>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</si>
  <si>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</si>
  <si>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</si>
  <si>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</si>
  <si>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</si>
  <si>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</si>
  <si>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</si>
  <si>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</si>
  <si>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</si>
  <si>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</si>
  <si>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</si>
  <si>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</si>
  <si>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</si>
  <si>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</si>
  <si>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</si>
  <si>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</si>
  <si>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</si>
  <si>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</si>
  <si>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</si>
  <si>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</si>
  <si>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</si>
  <si>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</si>
  <si>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</si>
  <si>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</si>
  <si>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</si>
  <si>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</si>
  <si>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</si>
  <si>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</si>
  <si>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</si>
  <si>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</si>
  <si>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</si>
  <si>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</si>
  <si>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</si>
  <si>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</si>
  <si>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</si>
  <si>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</si>
  <si>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</si>
  <si>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</si>
  <si>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</si>
  <si>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</si>
  <si>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</si>
  <si>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</si>
  <si>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</si>
  <si>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</si>
  <si>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</si>
  <si>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</si>
  <si>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</si>
  <si>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</si>
  <si>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</si>
  <si>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</si>
  <si>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</si>
  <si>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</si>
  <si>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</si>
  <si>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</si>
  <si>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</si>
  <si>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</si>
  <si>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</si>
  <si>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</si>
  <si>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</si>
  <si>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</si>
  <si>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</si>
  <si>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</si>
  <si>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</si>
  <si>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</si>
  <si>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</si>
  <si>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</si>
  <si>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</si>
  <si>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</si>
  <si>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</si>
  <si>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</si>
  <si>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</si>
  <si>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</si>
  <si>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</si>
  <si>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</si>
  <si>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</si>
  <si>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</si>
  <si>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</si>
  <si>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</si>
  <si>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</si>
  <si>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</si>
  <si>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</si>
  <si>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</si>
  <si>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</si>
  <si>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</si>
  <si>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</si>
  <si>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</si>
  <si>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</si>
  <si>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</si>
  <si>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</si>
  <si>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</si>
  <si>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</si>
  <si>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</si>
  <si>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</si>
  <si>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</si>
  <si>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</si>
  <si>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</si>
  <si>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</si>
  <si>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</si>
  <si>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</si>
  <si>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</si>
  <si>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</si>
  <si>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</si>
  <si>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</si>
  <si>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</si>
  <si>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</si>
  <si>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</si>
  <si>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</si>
  <si>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</si>
  <si>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</si>
  <si>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</si>
  <si>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</si>
  <si>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</si>
  <si>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</si>
  <si>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</si>
  <si>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</si>
  <si>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</si>
  <si>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</si>
  <si>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</si>
  <si>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</si>
  <si>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</si>
  <si>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</si>
  <si>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</si>
  <si>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</si>
  <si>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</si>
  <si>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</si>
  <si>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</si>
  <si>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</si>
  <si>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</si>
  <si>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</si>
  <si>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</si>
  <si>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</si>
  <si>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</si>
  <si>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</si>
  <si>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</si>
  <si>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</si>
  <si>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</si>
  <si>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</si>
  <si>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</si>
  <si>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</si>
  <si>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</si>
  <si>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</si>
  <si>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</si>
  <si>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</si>
  <si>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</si>
  <si>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</si>
  <si>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</si>
  <si>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</si>
  <si>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</si>
  <si>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</si>
  <si>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</si>
  <si>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</si>
  <si>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</si>
  <si>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</si>
  <si>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</si>
  <si>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</si>
  <si>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</si>
  <si>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</si>
  <si>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</si>
  <si>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</si>
  <si>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</si>
  <si>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</si>
  <si>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</si>
  <si>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</si>
  <si>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</si>
  <si>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</si>
  <si>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</si>
  <si>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</si>
  <si>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</si>
  <si>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</si>
  <si>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</si>
  <si>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</si>
  <si>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</si>
  <si>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</si>
  <si>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</si>
  <si>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</si>
  <si>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</si>
  <si>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</si>
  <si>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</si>
  <si>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</si>
  <si>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</si>
  <si>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</si>
  <si>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</si>
  <si>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</si>
  <si>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</si>
  <si>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</si>
  <si>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</si>
  <si>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</si>
  <si>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</si>
  <si>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</si>
  <si>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</si>
  <si>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</si>
  <si>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</si>
  <si>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</si>
  <si>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</si>
  <si>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</si>
  <si>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</si>
  <si>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</si>
  <si>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</si>
  <si>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</si>
  <si>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</si>
  <si>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</si>
  <si>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</si>
  <si>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</si>
  <si>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</si>
  <si>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</si>
  <si>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</si>
  <si>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</si>
  <si>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</si>
  <si>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</si>
  <si>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</si>
  <si>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</si>
  <si>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</si>
  <si>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</si>
  <si>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</si>
  <si>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</si>
  <si>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</si>
  <si>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</si>
  <si>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</si>
  <si>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</si>
  <si>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</si>
  <si>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</si>
  <si>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</si>
  <si>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</si>
  <si>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</si>
  <si>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</si>
  <si>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</si>
  <si>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</si>
  <si>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</si>
  <si>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</si>
  <si>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</si>
  <si>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</si>
  <si>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</si>
  <si>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</si>
  <si>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</si>
  <si>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</si>
  <si>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</si>
  <si>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</si>
  <si>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</si>
  <si>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</si>
  <si>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</si>
  <si>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</si>
  <si>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</si>
  <si>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</si>
  <si>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</si>
  <si>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</si>
  <si>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</si>
  <si>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</si>
  <si>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</si>
  <si>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</si>
  <si>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</si>
  <si>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</si>
  <si>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</si>
  <si>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</si>
  <si>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</si>
  <si>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</si>
  <si>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</si>
  <si>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</si>
  <si>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</si>
  <si>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</si>
  <si>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</si>
  <si>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</si>
  <si>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</si>
  <si>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</si>
  <si>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</si>
  <si>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</si>
  <si>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</si>
  <si>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</si>
  <si>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</si>
  <si>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</si>
  <si>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</si>
  <si>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</si>
  <si>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</si>
  <si>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</si>
  <si>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</si>
  <si>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</si>
  <si>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</si>
  <si>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</si>
  <si>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</si>
  <si>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</si>
  <si>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</si>
  <si>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</si>
  <si>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</si>
  <si>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</si>
  <si>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</si>
  <si>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</si>
  <si>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</si>
  <si>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</si>
  <si>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</si>
  <si>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</si>
  <si>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</si>
  <si>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</si>
  <si>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</si>
  <si>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</si>
  <si>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</si>
  <si>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</si>
  <si>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</si>
  <si>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</si>
  <si>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</si>
  <si>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</si>
  <si>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</si>
  <si>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</si>
  <si>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</si>
  <si>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</si>
  <si>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</si>
  <si>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</si>
  <si>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</si>
  <si>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</si>
  <si>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</si>
  <si>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</si>
  <si>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</si>
  <si>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</si>
  <si>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</si>
  <si>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</si>
  <si>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</si>
  <si>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</si>
  <si>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</si>
  <si>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</si>
  <si>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</si>
  <si>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</si>
  <si>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</si>
  <si>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</si>
  <si>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</si>
  <si>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</si>
  <si>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</si>
  <si>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</si>
  <si>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</si>
  <si>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</si>
  <si>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</si>
  <si>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</si>
  <si>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</si>
  <si>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</si>
  <si>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</si>
  <si>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</si>
  <si>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</si>
  <si>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</si>
  <si>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</si>
  <si>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</si>
  <si>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</si>
  <si>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</si>
  <si>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</si>
  <si>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</si>
  <si>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</si>
  <si>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</si>
  <si>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</si>
  <si>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</si>
  <si>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</si>
  <si>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</si>
  <si>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</si>
  <si>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</si>
  <si>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</si>
  <si>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</si>
  <si>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</si>
  <si>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</si>
  <si>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</si>
  <si>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</si>
  <si>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</si>
  <si>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</si>
  <si>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</si>
  <si>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</si>
  <si>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</si>
  <si>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</si>
  <si>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</si>
  <si>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</si>
  <si>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</si>
  <si>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</si>
  <si>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</si>
  <si>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</si>
  <si>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</si>
  <si>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</si>
  <si>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</si>
  <si>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</si>
  <si>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</si>
  <si>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</si>
  <si>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</si>
  <si>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</si>
  <si>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</si>
  <si>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</si>
  <si>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</si>
  <si>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</si>
  <si>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</si>
  <si>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</si>
  <si>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</si>
  <si>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</si>
  <si>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</si>
  <si>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</si>
  <si>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</si>
  <si>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</si>
  <si>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</si>
  <si>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</si>
  <si>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</si>
  <si>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</si>
  <si>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</si>
  <si>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</si>
  <si>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</si>
  <si>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</si>
  <si>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</si>
  <si>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</si>
  <si>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</si>
  <si>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</si>
  <si>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</si>
  <si>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</si>
  <si>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</si>
  <si>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</si>
  <si>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</si>
  <si>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</si>
  <si>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</si>
  <si>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</si>
  <si>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</si>
  <si>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</si>
  <si>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</si>
  <si>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</si>
  <si>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</si>
  <si>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</si>
  <si>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</si>
  <si>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</si>
  <si>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</si>
  <si>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</si>
  <si>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</si>
  <si>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</si>
  <si>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</si>
  <si>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</si>
  <si>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</si>
  <si>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</si>
  <si>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</si>
  <si>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</si>
  <si>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</si>
  <si>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</si>
  <si>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</si>
  <si>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</si>
  <si>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</si>
  <si>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</si>
  <si>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</si>
  <si>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</si>
  <si>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</si>
  <si>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</si>
  <si>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</si>
  <si>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</si>
  <si>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</si>
  <si>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</si>
  <si>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</si>
  <si>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</si>
  <si>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</si>
  <si>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</si>
  <si>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</si>
  <si>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</si>
  <si>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</si>
  <si>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</si>
  <si>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</si>
  <si>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</si>
  <si>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</si>
  <si>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</si>
  <si>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</si>
  <si>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</si>
  <si>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</si>
  <si>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</si>
  <si>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</si>
  <si>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</si>
  <si>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</si>
  <si>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</si>
  <si>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</si>
  <si>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</si>
  <si>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</si>
  <si>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</si>
  <si>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</si>
  <si>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</si>
  <si>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</si>
  <si>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</si>
  <si>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</si>
  <si>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</si>
  <si>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</si>
  <si>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</si>
  <si>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</si>
  <si>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</si>
  <si>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</si>
  <si>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</si>
  <si>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</si>
  <si>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</si>
  <si>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</si>
  <si>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</si>
  <si>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</si>
  <si>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</si>
  <si>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</si>
  <si>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</si>
  <si>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</si>
  <si>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</si>
  <si>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</si>
  <si>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</si>
  <si>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</si>
  <si>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</si>
  <si>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</si>
  <si>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</si>
  <si>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</si>
  <si>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</si>
  <si>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</si>
  <si>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</si>
  <si>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</si>
  <si>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</si>
  <si>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</si>
  <si>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</si>
  <si>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</si>
  <si>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</si>
  <si>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</si>
  <si>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</si>
  <si>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</si>
  <si>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</si>
  <si>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</si>
  <si>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</si>
  <si>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</si>
  <si>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</si>
  <si>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</si>
  <si>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</si>
  <si>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</si>
  <si>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</si>
  <si>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</si>
  <si>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</si>
  <si>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</si>
  <si>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</si>
  <si>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</si>
  <si>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</si>
  <si>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</si>
  <si>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</si>
  <si>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</si>
  <si>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</si>
  <si>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</si>
  <si>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</si>
  <si>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</si>
  <si>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</si>
  <si>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</si>
  <si>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</si>
  <si>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</si>
  <si>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</si>
  <si>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</si>
  <si>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</si>
  <si>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</si>
  <si>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</si>
  <si>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</si>
  <si>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</si>
  <si>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</si>
  <si>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</si>
  <si>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</si>
  <si>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</si>
  <si>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</si>
  <si>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</si>
  <si>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</si>
  <si>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</si>
  <si>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</si>
  <si>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</si>
  <si>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</si>
  <si>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</si>
  <si>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</si>
  <si>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</si>
  <si>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</si>
  <si>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</si>
  <si>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</si>
  <si>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</si>
  <si>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</si>
  <si>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</si>
  <si>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</si>
  <si>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</si>
  <si>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</si>
  <si>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</si>
  <si>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</si>
  <si>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</si>
  <si>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</si>
  <si>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</si>
  <si>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</si>
  <si>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</si>
  <si>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</si>
  <si>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</si>
  <si>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</si>
  <si>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</si>
  <si>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</si>
  <si>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</si>
  <si>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</si>
  <si>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</si>
  <si>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</si>
  <si>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</si>
  <si>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</si>
  <si>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</si>
  <si>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</si>
  <si>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</si>
  <si>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</si>
  <si>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</si>
  <si>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</si>
  <si>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</si>
  <si>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</si>
  <si>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</si>
  <si>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</si>
  <si>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</si>
  <si>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</si>
  <si>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</si>
  <si>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</si>
  <si>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</si>
  <si>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</si>
  <si>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</si>
  <si>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</si>
  <si>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</si>
  <si>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</si>
  <si>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</si>
  <si>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</si>
  <si>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</si>
  <si>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</si>
  <si>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</si>
  <si>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</si>
  <si>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</si>
  <si>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</si>
  <si>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</si>
  <si>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</si>
  <si>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</si>
  <si>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</si>
  <si>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</si>
  <si>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</si>
  <si>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</si>
  <si>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</si>
  <si>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</si>
  <si>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</si>
  <si>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</si>
  <si>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</si>
  <si>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</si>
  <si>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</si>
  <si>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</si>
  <si>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</si>
  <si>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</si>
  <si>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</si>
  <si>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</si>
  <si>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</si>
  <si>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</si>
  <si>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</si>
  <si>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</si>
  <si>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</si>
  <si>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</si>
  <si>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</si>
  <si>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</si>
  <si>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</si>
  <si>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</si>
  <si>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</si>
  <si>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</si>
  <si>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</si>
  <si>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</si>
  <si>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</si>
  <si>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</si>
  <si>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</si>
  <si>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</si>
  <si>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</si>
  <si>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</si>
  <si>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</si>
  <si>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</si>
  <si>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</si>
  <si>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</si>
  <si>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</si>
  <si>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</si>
  <si>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</si>
  <si>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</si>
  <si>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</si>
  <si>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</si>
  <si>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</si>
  <si>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</si>
  <si>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</si>
  <si>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</si>
  <si>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</si>
  <si>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</si>
  <si>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</si>
  <si>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</si>
  <si>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</si>
  <si>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</si>
  <si>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</si>
  <si>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</si>
  <si>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</si>
  <si>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</si>
  <si>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</si>
  <si>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</si>
  <si>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</si>
  <si>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</si>
  <si>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</si>
  <si>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</si>
  <si>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</si>
  <si>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</si>
  <si>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</si>
  <si>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</si>
  <si>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</si>
  <si>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</si>
  <si>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</si>
  <si>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</si>
  <si>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</si>
  <si>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</si>
  <si>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</si>
  <si>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</si>
  <si>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</si>
  <si>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</si>
  <si>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</si>
  <si>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</si>
  <si>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</si>
  <si>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</si>
  <si>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</si>
  <si>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</si>
  <si>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</si>
  <si>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</si>
  <si>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</si>
  <si>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</si>
  <si>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</si>
  <si>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</si>
  <si>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</si>
  <si>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</si>
  <si>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</si>
  <si>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</si>
  <si>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</si>
  <si>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</si>
  <si>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</si>
  <si>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</si>
  <si>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</si>
  <si>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</si>
  <si>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</si>
  <si>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</si>
  <si>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</si>
  <si>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</si>
  <si>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</si>
  <si>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</si>
  <si>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</si>
  <si>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</si>
  <si>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</si>
  <si>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</si>
  <si>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</si>
  <si>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</si>
  <si>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</si>
  <si>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</si>
  <si>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</si>
  <si>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</si>
  <si>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</si>
  <si>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</si>
  <si>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</si>
  <si>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</si>
  <si>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</si>
  <si>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</si>
  <si>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</si>
  <si>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</si>
  <si>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</si>
  <si>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</si>
  <si>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</si>
  <si>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</si>
  <si>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</si>
  <si>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</si>
  <si>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</si>
  <si>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</si>
  <si>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</si>
  <si>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</si>
  <si>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</si>
  <si>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</si>
  <si>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</si>
  <si>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</si>
  <si>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</si>
  <si>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</si>
  <si>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</si>
  <si>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</si>
  <si>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</si>
  <si>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</si>
  <si>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</si>
  <si>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</si>
  <si>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</si>
  <si>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</si>
  <si>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</si>
  <si>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</si>
  <si>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</si>
  <si>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</si>
  <si>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</si>
  <si>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</si>
  <si>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</si>
  <si>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</si>
  <si>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</si>
  <si>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</si>
  <si>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</si>
  <si>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</si>
  <si>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</si>
  <si>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</si>
  <si>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</si>
  <si>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</si>
  <si>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</si>
  <si>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</si>
  <si>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</si>
  <si>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</si>
  <si>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</si>
  <si>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</si>
  <si>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</si>
  <si>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</si>
  <si>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</si>
  <si>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</si>
  <si>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</si>
  <si>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</si>
  <si>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</si>
  <si>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</si>
  <si>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</si>
  <si>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</si>
  <si>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</si>
  <si>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</si>
  <si>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</si>
  <si>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</si>
  <si>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</si>
  <si>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</si>
  <si>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</si>
  <si>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</si>
  <si>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</si>
  <si>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</si>
  <si>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</si>
  <si>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</si>
  <si>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</si>
  <si>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</si>
  <si>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</si>
  <si>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</si>
  <si>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</si>
  <si>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</si>
  <si>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</si>
  <si>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</si>
  <si>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</si>
  <si>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</si>
  <si>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</si>
  <si>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</si>
  <si>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</si>
  <si>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</si>
  <si>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</si>
  <si>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</si>
  <si>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</si>
  <si>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</si>
  <si>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</si>
  <si>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</si>
  <si>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</si>
  <si>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</si>
  <si>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</si>
  <si>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</si>
  <si>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</si>
  <si>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</si>
  <si>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</si>
  <si>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</si>
  <si>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</si>
  <si>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</si>
  <si>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</si>
  <si>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</si>
  <si>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</si>
  <si>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</si>
  <si>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</si>
  <si>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</si>
  <si>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</si>
  <si>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</si>
  <si>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</si>
  <si>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</si>
  <si>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</si>
  <si>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</si>
  <si>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</si>
  <si>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</si>
  <si>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</si>
  <si>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</si>
  <si>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</si>
  <si>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</si>
  <si>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</si>
  <si>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</si>
  <si>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</si>
  <si>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</si>
  <si>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</si>
  <si>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</si>
  <si>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</si>
  <si>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</si>
  <si>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</si>
  <si>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</si>
  <si>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</si>
  <si>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</si>
  <si>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</si>
  <si>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</si>
  <si>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</si>
  <si>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</si>
  <si>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</si>
  <si>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</si>
  <si>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</si>
  <si>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</si>
  <si>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</si>
  <si>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</si>
  <si>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</si>
  <si>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</si>
  <si>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</si>
  <si>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</si>
  <si>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</si>
  <si>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</si>
  <si>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</si>
  <si>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</si>
  <si>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</si>
  <si>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</si>
  <si>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</si>
  <si>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</si>
  <si>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</si>
  <si>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</si>
  <si>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</si>
  <si>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</si>
  <si>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</si>
  <si>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</si>
  <si>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</si>
  <si>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</si>
  <si>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</si>
  <si>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</si>
  <si>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</si>
  <si>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</si>
  <si>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</si>
  <si>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</si>
  <si>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</si>
  <si>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</si>
  <si>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</si>
  <si>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</si>
  <si>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</si>
  <si>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</si>
  <si>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</si>
  <si>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</si>
  <si>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</si>
  <si>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</si>
  <si>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</si>
  <si>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</si>
  <si>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</si>
  <si>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</si>
  <si>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</si>
  <si>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</si>
  <si>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</si>
  <si>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</si>
  <si>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</si>
  <si>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</si>
  <si>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</si>
  <si>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</si>
  <si>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</si>
  <si>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</si>
  <si>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</si>
  <si>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</si>
  <si>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</si>
  <si>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</si>
  <si>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</si>
  <si>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</si>
  <si>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</si>
  <si>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</si>
  <si>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</si>
  <si>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</si>
  <si>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</si>
  <si>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</si>
  <si>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</si>
  <si>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</si>
  <si>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</si>
  <si>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</si>
  <si>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</si>
  <si>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</si>
  <si>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</si>
  <si>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</si>
  <si>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</si>
  <si>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</si>
  <si>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</si>
  <si>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</si>
  <si>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</si>
  <si>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</si>
  <si>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</si>
  <si>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</si>
  <si>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</si>
  <si>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</si>
  <si>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</si>
  <si>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</si>
  <si>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</si>
  <si>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</si>
  <si>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</si>
  <si>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</si>
  <si>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</si>
  <si>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</si>
  <si>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</si>
  <si>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</si>
  <si>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</si>
  <si>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</si>
  <si>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</si>
  <si>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</si>
  <si>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</si>
  <si>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</si>
  <si>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</si>
  <si>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</si>
  <si>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</si>
  <si>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</si>
  <si>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</si>
  <si>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</si>
  <si>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</si>
  <si>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</si>
  <si>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</si>
  <si>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</si>
  <si>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</si>
  <si>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</si>
  <si>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</si>
  <si>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</si>
  <si>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</si>
  <si>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</si>
  <si>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</si>
  <si>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</si>
  <si>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</si>
  <si>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</si>
  <si>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</si>
  <si>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</si>
  <si>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</si>
  <si>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</si>
  <si>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</si>
  <si>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</si>
  <si>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</si>
  <si>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</si>
  <si>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</si>
  <si>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</si>
  <si>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</si>
  <si>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</si>
  <si>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</si>
  <si>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</si>
  <si>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</si>
  <si>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</si>
  <si>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</si>
  <si>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</si>
  <si>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</si>
  <si>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</si>
  <si>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</si>
  <si>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</si>
  <si>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</si>
  <si>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</si>
  <si>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</si>
  <si>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</si>
  <si>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</si>
  <si>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</si>
  <si>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</si>
  <si>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</si>
  <si>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</si>
  <si>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</si>
  <si>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</si>
  <si>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</si>
  <si>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</si>
  <si>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</si>
  <si>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</si>
  <si>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</si>
  <si>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</si>
  <si>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</si>
  <si>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</si>
  <si>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</si>
  <si>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</si>
  <si>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</si>
  <si>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</si>
  <si>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</si>
  <si>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</si>
  <si>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</si>
  <si>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</si>
  <si>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</si>
  <si>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</si>
  <si>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</si>
  <si>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</si>
  <si>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</si>
  <si>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</si>
  <si>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</si>
  <si>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</si>
  <si>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</si>
  <si>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</si>
  <si>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</si>
  <si>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</si>
  <si>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</si>
  <si>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</si>
  <si>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</si>
  <si>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</si>
  <si>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</si>
  <si>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</si>
  <si>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</si>
  <si>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</si>
  <si>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</si>
  <si>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</si>
  <si>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</si>
  <si>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</si>
  <si>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</si>
  <si>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</si>
  <si>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</si>
  <si>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</si>
  <si>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</si>
  <si>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</si>
  <si>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</si>
  <si>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</si>
  <si>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</si>
  <si>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</si>
  <si>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</si>
  <si>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</si>
  <si>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</si>
  <si>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</si>
  <si>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</si>
  <si>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</si>
  <si>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</si>
  <si>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</si>
  <si>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</si>
  <si>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</si>
  <si>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</si>
  <si>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</si>
  <si>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</si>
  <si>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</si>
  <si>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</si>
  <si>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</si>
  <si>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</si>
  <si>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</si>
  <si>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</si>
  <si>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</si>
  <si>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</si>
  <si>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</si>
  <si>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</si>
  <si>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</si>
  <si>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</si>
  <si>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</si>
  <si>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</si>
  <si>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</si>
  <si>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</si>
  <si>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</si>
  <si>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</si>
  <si>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</si>
  <si>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</si>
  <si>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</si>
  <si>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</si>
  <si>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</si>
  <si>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</si>
  <si>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</si>
  <si>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</si>
  <si>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</si>
  <si>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</si>
  <si>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</si>
  <si>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</si>
  <si>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</si>
  <si>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</si>
  <si>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</si>
  <si>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</si>
  <si>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</si>
  <si>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</si>
  <si>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</si>
  <si>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</si>
  <si>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</si>
  <si>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</si>
  <si>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</si>
  <si>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</si>
  <si>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</si>
  <si>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</si>
  <si>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</si>
  <si>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</si>
  <si>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</si>
  <si>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</si>
  <si>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</si>
  <si>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</si>
  <si>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</si>
  <si>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</si>
  <si>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</si>
  <si>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</si>
  <si>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</si>
  <si>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</si>
  <si>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</si>
  <si>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</si>
  <si>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</si>
  <si>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</si>
  <si>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</si>
  <si>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</si>
  <si>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</si>
  <si>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</si>
  <si>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</si>
  <si>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</si>
  <si>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</si>
  <si>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</si>
  <si>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</si>
  <si>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</si>
  <si>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</si>
  <si>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</si>
  <si>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</si>
  <si>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</si>
  <si>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</si>
  <si>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</si>
  <si>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</si>
  <si>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</si>
  <si>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</si>
  <si>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</si>
  <si>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</si>
  <si>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</si>
  <si>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</si>
  <si>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</si>
  <si>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</si>
  <si>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</si>
  <si>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</si>
  <si>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</si>
  <si>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</si>
  <si>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</si>
  <si>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</si>
  <si>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</si>
  <si>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</si>
  <si>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</si>
  <si>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</si>
  <si>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</si>
  <si>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</si>
  <si>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</si>
  <si>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</si>
  <si>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</si>
  <si>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</si>
  <si>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</si>
  <si>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</si>
  <si>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</si>
  <si>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</si>
  <si>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</si>
  <si>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</si>
  <si>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</si>
  <si>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</si>
  <si>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</si>
  <si>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</si>
  <si>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</si>
  <si>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</si>
  <si>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</si>
  <si>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</si>
  <si>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</si>
  <si>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</si>
  <si>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</si>
  <si>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</si>
  <si>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</si>
  <si>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</si>
  <si>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</si>
  <si>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</si>
  <si>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</si>
  <si>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</si>
  <si>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</si>
  <si>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</si>
  <si>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</si>
  <si>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</si>
  <si>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</si>
  <si>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</si>
  <si>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</si>
  <si>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</si>
  <si>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</si>
  <si>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</si>
  <si>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</si>
  <si>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</si>
  <si>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</si>
  <si>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</si>
  <si>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</si>
  <si>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</si>
  <si>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</si>
  <si>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</si>
  <si>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</si>
  <si>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</si>
  <si>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</si>
  <si>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</si>
  <si>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</si>
  <si>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</si>
  <si>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</si>
  <si>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</si>
  <si>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</si>
  <si>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</si>
  <si>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</si>
  <si>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</si>
  <si>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</si>
  <si>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</si>
  <si>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</si>
  <si>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</si>
  <si>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</si>
  <si>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</si>
  <si>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</si>
  <si>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</si>
  <si>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</si>
  <si>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</si>
  <si>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</si>
  <si>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</si>
  <si>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</si>
  <si>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</si>
  <si>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</si>
  <si>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</si>
  <si>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</si>
  <si>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</si>
  <si>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</si>
  <si>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</si>
  <si>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</si>
  <si>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</si>
  <si>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</si>
  <si>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</si>
  <si>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</si>
  <si>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</si>
  <si>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</si>
  <si>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</si>
  <si>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</si>
  <si>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</si>
  <si>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</si>
  <si>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</si>
  <si>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</si>
  <si>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</si>
  <si>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</si>
  <si>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</si>
  <si>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</si>
  <si>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</si>
  <si>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</si>
  <si>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</si>
  <si>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</si>
  <si>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</si>
  <si>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</si>
  <si>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</si>
  <si>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</si>
  <si>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</si>
  <si>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</si>
  <si>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</si>
  <si>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</si>
  <si>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</si>
  <si>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</si>
  <si>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</si>
  <si>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</si>
  <si>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</si>
  <si>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</si>
  <si>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</si>
  <si>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</si>
  <si>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</si>
  <si>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</si>
  <si>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</si>
  <si>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</si>
  <si>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</si>
  <si>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</si>
  <si>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</si>
  <si>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</si>
  <si>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</si>
  <si>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</si>
  <si>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</si>
  <si>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</si>
  <si>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</si>
  <si>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</si>
  <si>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</si>
  <si>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</si>
  <si>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</si>
  <si>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</si>
  <si>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</si>
  <si>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</si>
  <si>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</si>
  <si>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</si>
  <si>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</si>
  <si>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</si>
  <si>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</si>
  <si>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</si>
  <si>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</si>
  <si>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</si>
  <si>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</si>
  <si>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</si>
  <si>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</si>
  <si>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</si>
  <si>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</si>
  <si>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</si>
  <si>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</si>
  <si>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</si>
  <si>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</si>
  <si>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</si>
  <si>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</si>
  <si>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</si>
  <si>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</si>
  <si>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</si>
  <si>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</si>
  <si>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</si>
  <si>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</si>
  <si>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</si>
  <si>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</si>
  <si>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</si>
  <si>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</si>
  <si>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</si>
  <si>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</si>
  <si>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</si>
  <si>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</si>
  <si>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</si>
  <si>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</si>
  <si>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</si>
  <si>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</si>
  <si>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</si>
  <si>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</si>
  <si>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</si>
  <si>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</si>
  <si>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</si>
  <si>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</si>
  <si>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</si>
  <si>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</si>
  <si>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</si>
  <si>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</si>
  <si>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</si>
  <si>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</si>
  <si>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</si>
  <si>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</si>
  <si>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</si>
  <si>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</si>
  <si>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</si>
  <si>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</si>
  <si>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</si>
  <si>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</si>
  <si>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</si>
  <si>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</si>
  <si>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</si>
  <si>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</si>
  <si>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</si>
  <si>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</si>
  <si>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</si>
  <si>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</si>
  <si>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</si>
  <si>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</si>
  <si>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</si>
  <si>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</si>
  <si>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</si>
  <si>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</si>
  <si>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</si>
  <si>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</si>
  <si>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</si>
  <si>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</si>
  <si>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</si>
  <si>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</si>
  <si>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</si>
  <si>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</si>
  <si>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</si>
  <si>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</si>
  <si>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</si>
  <si>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</si>
  <si>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</si>
  <si>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</si>
  <si>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</si>
  <si>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</si>
  <si>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</si>
  <si>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</si>
  <si>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</si>
  <si>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</si>
  <si>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</si>
  <si>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</si>
  <si>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</si>
  <si>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</si>
  <si>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</si>
  <si>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</si>
  <si>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</si>
  <si>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</si>
  <si>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</si>
  <si>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</si>
  <si>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</si>
  <si>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</si>
  <si>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</si>
  <si>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</si>
  <si>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</si>
  <si>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</si>
  <si>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</si>
  <si>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</si>
  <si>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</si>
  <si>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</si>
  <si>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</si>
  <si>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</si>
  <si>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</si>
  <si>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</si>
  <si>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</si>
  <si>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</si>
  <si>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</si>
  <si>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</si>
  <si>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</si>
  <si>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</si>
  <si>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</si>
  <si>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</si>
  <si>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</si>
  <si>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</si>
  <si>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</si>
  <si>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</si>
  <si>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</si>
  <si>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</si>
  <si>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</si>
  <si>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</si>
  <si>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</si>
  <si>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</si>
  <si>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</si>
  <si>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</si>
  <si>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</si>
  <si>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</si>
  <si>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</si>
  <si>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</si>
  <si>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</si>
  <si>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</si>
  <si>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</si>
  <si>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</si>
  <si>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</si>
  <si>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</si>
  <si>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</si>
  <si>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</si>
  <si>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</si>
  <si>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</si>
  <si>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</si>
  <si>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</si>
  <si>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</si>
  <si>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</si>
  <si>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</si>
  <si>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</si>
  <si>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</si>
  <si>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</si>
  <si>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</si>
  <si>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</si>
  <si>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</si>
  <si>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</si>
  <si>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</si>
  <si>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</si>
  <si>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</si>
  <si>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</si>
  <si>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</si>
  <si>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</si>
  <si>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</si>
  <si>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</si>
  <si>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</si>
  <si>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</si>
  <si>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</si>
  <si>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</si>
  <si>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</si>
  <si>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</si>
  <si>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</si>
  <si>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</si>
  <si>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</si>
  <si>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</si>
  <si>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</si>
  <si>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</si>
  <si>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</si>
  <si>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</si>
  <si>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</si>
  <si>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</si>
  <si>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</si>
  <si>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</si>
  <si>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</si>
  <si>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</si>
  <si>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</si>
  <si>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</si>
  <si>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</si>
  <si>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</si>
  <si>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</si>
  <si>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</si>
  <si>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</si>
  <si>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</si>
  <si>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</si>
  <si>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</si>
  <si>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</si>
  <si>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</si>
  <si>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</si>
  <si>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</si>
  <si>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</si>
  <si>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</si>
  <si>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</si>
  <si>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</si>
  <si>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</si>
  <si>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</si>
  <si>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</si>
  <si>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</si>
  <si>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</si>
  <si>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</si>
  <si>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</si>
  <si>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</si>
  <si>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</si>
  <si>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</si>
  <si>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</si>
  <si>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</si>
  <si>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</si>
  <si>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</si>
  <si>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</si>
  <si>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</si>
  <si>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</si>
  <si>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</si>
  <si>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</si>
  <si>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</si>
  <si>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</si>
  <si>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</si>
  <si>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</si>
  <si>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</si>
  <si>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</si>
  <si>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</si>
  <si>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</si>
  <si>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</si>
  <si>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</si>
  <si>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</si>
  <si>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</si>
  <si>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</si>
  <si>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</si>
  <si>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</si>
  <si>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</si>
  <si>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</si>
  <si>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</si>
  <si>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</si>
  <si>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</si>
  <si>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</si>
  <si>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</si>
  <si>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</si>
  <si>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</si>
  <si>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</si>
  <si>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</si>
  <si>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</si>
  <si>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</si>
  <si>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</si>
  <si>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</si>
  <si>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</si>
  <si>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</si>
  <si>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</si>
  <si>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</si>
  <si>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</si>
  <si>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</si>
  <si>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</si>
  <si>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</si>
  <si>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</si>
  <si>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</si>
  <si>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</si>
  <si>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</si>
  <si>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</si>
  <si>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</si>
  <si>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</si>
  <si>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</si>
  <si>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</si>
  <si>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</si>
  <si>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</si>
  <si>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</si>
  <si>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</si>
  <si>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</si>
  <si>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</si>
  <si>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</si>
  <si>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</si>
  <si>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</si>
  <si>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</si>
  <si>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</si>
  <si>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</si>
  <si>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</si>
  <si>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</si>
  <si>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</si>
  <si>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</si>
  <si>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</si>
  <si>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</si>
  <si>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</si>
  <si>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</si>
  <si>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</si>
  <si>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</si>
  <si>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</si>
  <si>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</si>
  <si>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</si>
  <si>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</si>
  <si>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</si>
  <si>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</si>
  <si>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</si>
  <si>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</si>
  <si>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</si>
  <si>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</si>
  <si>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</si>
  <si>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</si>
  <si>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</si>
  <si>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</si>
  <si>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</si>
  <si>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</si>
  <si>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</si>
  <si>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</si>
  <si>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</si>
  <si>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</si>
  <si>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</si>
  <si>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</si>
  <si>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</si>
  <si>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</si>
  <si>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</si>
  <si>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</si>
  <si>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</si>
  <si>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</si>
  <si>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</si>
  <si>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</si>
  <si>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</si>
  <si>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</si>
  <si>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</si>
  <si>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</si>
  <si>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</si>
  <si>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</si>
  <si>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</si>
  <si>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</si>
  <si>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</si>
  <si>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</si>
  <si>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</si>
  <si>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</si>
  <si>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</si>
  <si>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</si>
  <si>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</si>
  <si>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</si>
  <si>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</si>
  <si>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</si>
  <si>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</si>
  <si>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</si>
  <si>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</si>
  <si>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</si>
  <si>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</si>
  <si>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</si>
  <si>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</si>
  <si>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</si>
  <si>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</si>
  <si>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</si>
  <si>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</si>
  <si>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</si>
  <si>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</si>
  <si>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</si>
  <si>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</si>
  <si>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</si>
  <si>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</si>
  <si>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</si>
  <si>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</si>
  <si>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</si>
  <si>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</si>
  <si>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</si>
  <si>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</si>
  <si>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</si>
  <si>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</si>
  <si>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</si>
  <si>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</si>
  <si>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</si>
  <si>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</si>
  <si>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</si>
  <si>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</si>
  <si>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</si>
  <si>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</si>
  <si>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</si>
  <si>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</si>
  <si>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</si>
  <si>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</si>
  <si>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</si>
  <si>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</si>
  <si>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</si>
  <si>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</si>
  <si>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</si>
  <si>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</si>
  <si>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</si>
  <si>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</si>
  <si>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</si>
  <si>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</si>
  <si>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</si>
  <si>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</si>
  <si>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</si>
  <si>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</si>
  <si>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</si>
  <si>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</si>
  <si>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</si>
  <si>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</si>
  <si>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</si>
  <si>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</si>
  <si>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</si>
  <si>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</si>
  <si>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</si>
  <si>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</si>
  <si>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</si>
  <si>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</si>
  <si>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</si>
  <si>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</si>
  <si>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</si>
  <si>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</si>
  <si>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</si>
  <si>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</si>
  <si>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</si>
  <si>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</si>
  <si>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</si>
  <si>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</si>
  <si>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</si>
  <si>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</si>
  <si>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</si>
  <si>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</si>
  <si>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</si>
  <si>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</si>
  <si>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</si>
  <si>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</si>
  <si>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</si>
  <si>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</si>
  <si>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</si>
  <si>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</si>
  <si>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</si>
  <si>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</si>
  <si>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</si>
  <si>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</si>
  <si>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</si>
  <si>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</si>
  <si>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</si>
  <si>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</si>
  <si>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</si>
  <si>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</si>
  <si>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</si>
  <si>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</si>
  <si>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</si>
  <si>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</si>
  <si>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</si>
  <si>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</si>
  <si>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</si>
  <si>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</si>
  <si>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</si>
  <si>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</si>
  <si>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</si>
  <si>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</si>
  <si>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</si>
  <si>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</si>
  <si>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</si>
  <si>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</si>
  <si>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</si>
  <si>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</si>
  <si>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</si>
  <si>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</si>
  <si>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</si>
  <si>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</si>
  <si>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</si>
  <si>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</si>
  <si>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</si>
  <si>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</si>
  <si>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</si>
  <si>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</si>
  <si>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</si>
  <si>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</si>
  <si>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</si>
  <si>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</si>
  <si>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</si>
  <si>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</si>
  <si>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</si>
  <si>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</si>
  <si>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</si>
  <si>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</si>
  <si>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</si>
  <si>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</si>
  <si>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</si>
  <si>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</si>
  <si>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</si>
  <si>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</si>
  <si>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</si>
  <si>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</si>
  <si>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</si>
  <si>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</si>
  <si>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</si>
  <si>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</si>
  <si>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</si>
  <si>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</si>
  <si>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</si>
  <si>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</si>
  <si>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</si>
  <si>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</si>
  <si>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</si>
  <si>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</si>
  <si>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</si>
  <si>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</si>
  <si>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</si>
  <si>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</si>
  <si>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</si>
  <si>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</si>
  <si>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</si>
  <si>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</si>
  <si>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</si>
  <si>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</si>
  <si>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</si>
  <si>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</si>
  <si>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</si>
  <si>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</si>
  <si>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</si>
  <si>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</si>
  <si>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</si>
  <si>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</si>
  <si>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</si>
  <si>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</si>
  <si>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</si>
  <si>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</si>
  <si>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</si>
  <si>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</si>
  <si>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</si>
  <si>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</si>
  <si>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</si>
  <si>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</si>
  <si>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</si>
  <si>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</si>
  <si>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</si>
  <si>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</si>
  <si>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</si>
  <si>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</si>
  <si>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</si>
  <si>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</si>
  <si>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</si>
  <si>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</si>
  <si>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</si>
  <si>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</si>
  <si>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</si>
  <si>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</si>
  <si>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</si>
  <si>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</si>
  <si>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</si>
  <si>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</si>
  <si>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</si>
  <si>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</si>
  <si>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</si>
  <si>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</si>
  <si>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</si>
  <si>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</si>
  <si>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</si>
  <si>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</si>
  <si>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</si>
  <si>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</si>
  <si>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</si>
  <si>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</si>
  <si>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</si>
  <si>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</si>
  <si>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</si>
  <si>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</si>
  <si>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</si>
  <si>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</si>
  <si>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</si>
  <si>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</si>
  <si>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</si>
  <si>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</si>
  <si>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</si>
  <si>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</si>
  <si>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</si>
  <si>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</si>
  <si>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</si>
  <si>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</si>
  <si>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</si>
  <si>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</si>
  <si>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</si>
  <si>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</si>
  <si>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</si>
  <si>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</si>
  <si>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</si>
  <si>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</si>
  <si>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</si>
  <si>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</si>
  <si>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</si>
  <si>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</si>
  <si>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</si>
  <si>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</si>
  <si>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</si>
  <si>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</si>
  <si>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</si>
  <si>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</si>
  <si>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</si>
  <si>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</si>
  <si>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</si>
  <si>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</si>
  <si>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</si>
  <si>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</si>
  <si>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</si>
  <si>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</si>
  <si>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</si>
  <si>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</si>
  <si>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</si>
  <si>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</si>
  <si>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</si>
  <si>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</si>
  <si>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</si>
  <si>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</si>
  <si>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</si>
  <si>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</si>
  <si>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</si>
  <si>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</si>
  <si>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</si>
  <si>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</si>
  <si>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</si>
  <si>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</si>
  <si>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</si>
  <si>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</si>
  <si>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</si>
  <si>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</si>
  <si>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</si>
  <si>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</si>
  <si>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</si>
  <si>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</si>
  <si>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</si>
  <si>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</si>
  <si>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</si>
  <si>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</si>
  <si>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</si>
  <si>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</si>
  <si>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</si>
  <si>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</si>
  <si>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</si>
  <si>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</si>
  <si>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</si>
  <si>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</si>
  <si>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</si>
  <si>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</si>
  <si>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</si>
  <si>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</si>
  <si>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</si>
  <si>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</si>
  <si>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</si>
  <si>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</si>
  <si>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</si>
  <si>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</si>
  <si>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</si>
  <si>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</si>
  <si>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</si>
  <si>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</si>
  <si>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</si>
  <si>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</si>
  <si>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</si>
  <si>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</si>
  <si>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</si>
  <si>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</si>
  <si>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</si>
  <si>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</si>
  <si>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</si>
  <si>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</si>
  <si>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</si>
  <si>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</si>
  <si>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</si>
  <si>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</si>
  <si>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</si>
  <si>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</si>
  <si>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</si>
  <si>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</si>
  <si>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</si>
  <si>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</si>
  <si>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</si>
  <si>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</si>
  <si>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</si>
  <si>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</si>
  <si>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</si>
  <si>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</si>
  <si>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</si>
  <si>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</si>
  <si>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</si>
  <si>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</si>
  <si>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</si>
  <si>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</si>
  <si>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</si>
  <si>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</si>
  <si>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</si>
  <si>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</si>
  <si>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</si>
  <si>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</si>
  <si>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</si>
  <si>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</si>
  <si>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</si>
  <si>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</si>
  <si>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</si>
  <si>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</si>
  <si>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</si>
  <si>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</si>
  <si>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</si>
  <si>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</si>
  <si>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</si>
  <si>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</si>
  <si>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</si>
  <si>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</si>
  <si>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</si>
  <si>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</si>
  <si>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</si>
  <si>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</si>
  <si>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</si>
  <si>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</si>
  <si>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</si>
  <si>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</si>
  <si>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</si>
  <si>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</si>
  <si>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</si>
  <si>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</si>
  <si>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</si>
  <si>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</si>
  <si>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</si>
  <si>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</si>
  <si>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</si>
  <si>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</si>
  <si>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</si>
  <si>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</si>
  <si>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</si>
  <si>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</si>
  <si>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</si>
  <si>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</si>
  <si>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</si>
  <si>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</si>
  <si>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</si>
  <si>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</si>
  <si>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</si>
  <si>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</si>
  <si>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</si>
  <si>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</si>
  <si>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</si>
  <si>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</si>
  <si>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</si>
  <si>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</si>
  <si>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</si>
  <si>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</si>
  <si>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</si>
  <si>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</si>
  <si>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</si>
  <si>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</si>
  <si>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</si>
  <si>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</si>
  <si>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</si>
  <si>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</si>
  <si>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</si>
  <si>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</si>
  <si>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</si>
  <si>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</si>
  <si>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</si>
  <si>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</si>
  <si>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</si>
  <si>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</si>
  <si>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</si>
  <si>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</si>
  <si>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</si>
  <si>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</si>
  <si>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</si>
  <si>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</si>
  <si>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</si>
  <si>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</si>
  <si>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</si>
  <si>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</si>
  <si>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</si>
  <si>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</si>
  <si>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</si>
  <si>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</si>
  <si>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</si>
  <si>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</si>
  <si>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</si>
  <si>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</si>
  <si>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</si>
  <si>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</si>
  <si>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</si>
  <si>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</si>
  <si>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</si>
  <si>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</si>
  <si>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</si>
  <si>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</si>
  <si>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</si>
  <si>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</si>
  <si>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</si>
  <si>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</si>
  <si>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</si>
  <si>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</si>
  <si>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</si>
  <si>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</si>
  <si>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</si>
  <si>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</si>
  <si>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</si>
  <si>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</si>
  <si>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</si>
  <si>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</si>
  <si>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</si>
  <si>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</si>
  <si>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</si>
  <si>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</si>
  <si>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</si>
  <si>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</si>
  <si>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</si>
  <si>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</si>
  <si>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</si>
  <si>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</si>
  <si>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</si>
  <si>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</si>
  <si>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</si>
  <si>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</si>
  <si>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</si>
  <si>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</si>
  <si>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</si>
  <si>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</si>
  <si>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</si>
  <si>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</si>
  <si>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</si>
  <si>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</si>
  <si>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</si>
  <si>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</si>
  <si>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</si>
  <si>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</si>
  <si>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</si>
  <si>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</si>
  <si>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</si>
  <si>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</si>
  <si>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</si>
  <si>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</si>
  <si>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</si>
  <si>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</si>
  <si>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</si>
  <si>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</si>
  <si>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</si>
  <si>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</si>
  <si>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</si>
  <si>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</si>
  <si>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</si>
  <si>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</si>
  <si>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</si>
  <si>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</si>
  <si>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</si>
  <si>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</si>
  <si>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</si>
  <si>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</si>
  <si>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</si>
  <si>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</si>
  <si>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</si>
  <si>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</si>
  <si>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</si>
  <si>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</si>
  <si>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</si>
  <si>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</si>
  <si>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</si>
  <si>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</si>
  <si>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</si>
  <si>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</si>
  <si>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</si>
  <si>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</si>
  <si>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</si>
  <si>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</si>
  <si>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</si>
  <si>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</si>
  <si>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</si>
  <si>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</si>
  <si>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</si>
  <si>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</si>
  <si>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</si>
  <si>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</si>
  <si>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</si>
  <si>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</si>
  <si>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</si>
  <si>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</si>
  <si>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</si>
  <si>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</si>
  <si>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</si>
  <si>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</si>
  <si>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</si>
  <si>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</si>
  <si>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</si>
  <si>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</si>
  <si>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</si>
  <si>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</si>
  <si>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</si>
  <si>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</si>
  <si>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</si>
  <si>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</si>
  <si>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</si>
  <si>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</si>
  <si>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</si>
  <si>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</si>
  <si>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</si>
  <si>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</si>
  <si>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</si>
  <si>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</si>
  <si>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</si>
  <si>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</si>
  <si>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</si>
  <si>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</si>
  <si>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</si>
  <si>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</si>
  <si>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</si>
  <si>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</si>
  <si>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</si>
  <si>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</si>
  <si>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</si>
  <si>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</si>
  <si>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</si>
  <si>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</si>
  <si>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</si>
  <si>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</si>
  <si>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</si>
  <si>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</si>
  <si>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</si>
  <si>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</si>
  <si>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</si>
  <si>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</si>
  <si>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</si>
  <si>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</si>
  <si>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</si>
  <si>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</si>
  <si>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</si>
  <si>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</si>
  <si>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</si>
  <si>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</si>
  <si>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</si>
  <si>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</si>
  <si>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</si>
  <si>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</si>
  <si>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</si>
  <si>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</si>
  <si>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</si>
  <si>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</si>
  <si>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</si>
  <si>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</si>
  <si>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</si>
  <si>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</si>
  <si>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</si>
  <si>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</si>
  <si>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</si>
  <si>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</si>
  <si>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</si>
  <si>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</si>
  <si>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</si>
  <si>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</si>
  <si>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</si>
  <si>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</si>
  <si>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</si>
  <si>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</si>
  <si>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</si>
  <si>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</si>
  <si>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</si>
  <si>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</si>
  <si>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</si>
  <si>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</si>
  <si>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</si>
  <si>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</si>
  <si>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</si>
  <si>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</si>
  <si>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</si>
  <si>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</si>
  <si>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</si>
  <si>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</si>
  <si>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</si>
  <si>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</si>
  <si>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</si>
  <si>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</si>
  <si>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</si>
  <si>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</si>
  <si>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</si>
  <si>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</si>
  <si>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</si>
  <si>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</si>
  <si>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</si>
  <si>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</si>
  <si>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</si>
  <si>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</si>
  <si>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</si>
  <si>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</si>
  <si>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</si>
  <si>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</si>
  <si>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</si>
  <si>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</si>
  <si>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</si>
  <si>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</si>
  <si>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</si>
  <si>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</si>
  <si>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</si>
  <si>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</si>
  <si>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</si>
  <si>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</si>
  <si>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</si>
  <si>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</si>
  <si>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</si>
  <si>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</si>
  <si>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</si>
  <si>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</si>
  <si>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</si>
  <si>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</si>
  <si>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</si>
  <si>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</si>
  <si>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</si>
  <si>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</si>
  <si>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</si>
  <si>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</si>
  <si>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</si>
  <si>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</si>
  <si>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</si>
  <si>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</si>
  <si>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</si>
  <si>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</si>
  <si>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</si>
  <si>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</si>
  <si>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</si>
  <si>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</si>
  <si>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</si>
  <si>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</si>
  <si>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</si>
  <si>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</si>
  <si>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</si>
  <si>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</si>
  <si>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</si>
  <si>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</si>
  <si>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</si>
  <si>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</si>
  <si>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</si>
  <si>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</si>
  <si>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</si>
  <si>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</si>
  <si>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</si>
  <si>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</si>
  <si>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</si>
  <si>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</si>
  <si>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</si>
  <si>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</si>
  <si>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</si>
  <si>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</si>
  <si>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</si>
  <si>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</si>
  <si>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</si>
  <si>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</si>
  <si>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</si>
  <si>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</si>
  <si>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</si>
  <si>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</si>
  <si>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</si>
  <si>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</si>
  <si>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</si>
  <si>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</si>
  <si>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</si>
  <si>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</si>
  <si>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</si>
  <si>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</si>
  <si>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</si>
  <si>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</si>
  <si>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</si>
  <si>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</si>
  <si>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</si>
  <si>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</si>
  <si>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</si>
  <si>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</si>
  <si>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</si>
  <si>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</si>
  <si>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</si>
  <si>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</si>
  <si>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</si>
  <si>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</si>
  <si>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</si>
  <si>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</si>
  <si>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</si>
  <si>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</si>
  <si>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</si>
  <si>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</si>
  <si>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</si>
  <si>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</si>
  <si>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</si>
  <si>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</si>
  <si>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</si>
  <si>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</si>
  <si>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</si>
  <si>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</si>
  <si>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</si>
  <si>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</si>
  <si>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</si>
  <si>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</si>
  <si>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</si>
  <si>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</si>
  <si>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</si>
  <si>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</si>
  <si>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</si>
  <si>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</si>
  <si>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</si>
  <si>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</si>
  <si>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</si>
  <si>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</si>
  <si>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</si>
  <si>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</si>
  <si>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</si>
  <si>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</si>
  <si>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</si>
  <si>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</si>
  <si>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</si>
  <si>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</si>
  <si>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</si>
  <si>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</si>
  <si>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</si>
  <si>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</si>
  <si>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</si>
  <si>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</si>
  <si>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</si>
  <si>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</si>
  <si>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</si>
  <si>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</si>
  <si>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</si>
  <si>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</si>
  <si>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</si>
  <si>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</si>
  <si>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</si>
  <si>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</si>
  <si>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</si>
  <si>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</si>
  <si>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</si>
  <si>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</si>
  <si>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</si>
  <si>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</si>
  <si>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</si>
  <si>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</si>
  <si>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</si>
  <si>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</si>
  <si>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</si>
  <si>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</si>
  <si>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</si>
  <si>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</si>
  <si>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</si>
  <si>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</si>
  <si>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</si>
  <si>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</si>
  <si>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</si>
  <si>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</si>
  <si>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</si>
  <si>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</si>
  <si>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</si>
  <si>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</si>
  <si>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</si>
  <si>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</si>
  <si>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</si>
  <si>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</si>
  <si>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</si>
  <si>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</si>
  <si>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</si>
  <si>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</si>
  <si>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</si>
  <si>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</si>
  <si>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</si>
  <si>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</si>
  <si>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</si>
  <si>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</si>
  <si>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</si>
  <si>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</si>
  <si>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</si>
  <si>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</si>
  <si>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</si>
  <si>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</si>
  <si>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</si>
  <si>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</si>
  <si>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</si>
  <si>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</si>
  <si>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</si>
  <si>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</si>
  <si>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</si>
  <si>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</si>
  <si>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</si>
  <si>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</si>
  <si>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</si>
  <si>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</si>
  <si>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</si>
  <si>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</si>
  <si>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</si>
  <si>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</si>
  <si>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</si>
  <si>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</si>
  <si>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</si>
  <si>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</si>
  <si>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</si>
  <si>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</si>
  <si>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</si>
  <si>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</si>
  <si>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</si>
  <si>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</si>
  <si>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</si>
  <si>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</si>
  <si>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</si>
  <si>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</si>
  <si>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</si>
  <si>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</si>
  <si>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</si>
  <si>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</si>
  <si>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</si>
  <si>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</si>
  <si>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</si>
  <si>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</si>
  <si>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</si>
  <si>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</si>
  <si>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</si>
  <si>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</si>
  <si>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</si>
  <si>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</si>
  <si>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</si>
  <si>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</si>
  <si>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</si>
  <si>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</si>
  <si>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</si>
  <si>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</si>
  <si>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</si>
  <si>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</si>
  <si>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</si>
  <si>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</si>
  <si>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</si>
  <si>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</si>
  <si>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</si>
  <si>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</si>
  <si>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</si>
  <si>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</si>
  <si>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</si>
  <si>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</si>
  <si>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</si>
  <si>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</si>
  <si>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</si>
  <si>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</si>
  <si>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</si>
  <si>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</si>
  <si>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</si>
  <si>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</si>
  <si>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</si>
  <si>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</si>
  <si>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</si>
  <si>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</si>
  <si>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</si>
  <si>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</si>
  <si>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</si>
  <si>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</si>
  <si>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</si>
  <si>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</si>
  <si>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</si>
  <si>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</si>
  <si>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</si>
  <si>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</si>
  <si>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</si>
  <si>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</si>
  <si>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</si>
  <si>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</si>
  <si>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</si>
  <si>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</si>
  <si>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</si>
  <si>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</si>
  <si>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</si>
  <si>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</si>
  <si>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</si>
  <si>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</si>
  <si>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</si>
  <si>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</si>
  <si>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</si>
  <si>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</si>
  <si>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</si>
  <si>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</si>
  <si>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</si>
  <si>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</si>
  <si>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</si>
  <si>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</si>
  <si>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</si>
  <si>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</si>
  <si>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</si>
  <si>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</si>
  <si>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</si>
  <si>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</si>
  <si>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</si>
  <si>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</si>
  <si>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</si>
  <si>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</si>
  <si>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</si>
  <si>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</si>
  <si>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</si>
  <si>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</si>
  <si>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</si>
  <si>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</si>
  <si>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</si>
  <si>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</si>
  <si>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</si>
  <si>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</si>
  <si>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</si>
  <si>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</si>
  <si>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</si>
  <si>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</si>
  <si>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</si>
  <si>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</si>
  <si>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</si>
  <si>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</si>
  <si>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</si>
  <si>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</si>
  <si>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</si>
  <si>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</si>
  <si>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</si>
  <si>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</si>
  <si>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</si>
  <si>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</si>
  <si>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</si>
  <si>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</si>
  <si>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</si>
  <si>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</si>
  <si>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</si>
  <si>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</si>
  <si>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</si>
  <si>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</si>
  <si>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</si>
  <si>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</si>
  <si>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</si>
  <si>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</si>
  <si>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</si>
  <si>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</si>
  <si>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</si>
  <si>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</si>
  <si>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</si>
  <si>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</si>
  <si>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</si>
  <si>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</si>
  <si>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</si>
  <si>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</si>
  <si>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</si>
  <si>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</si>
  <si>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</si>
  <si>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</si>
  <si>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</si>
  <si>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</si>
  <si>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</si>
  <si>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</si>
  <si>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</si>
  <si>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</si>
  <si>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</si>
  <si>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</si>
  <si>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</si>
  <si>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</si>
  <si>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</si>
  <si>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</si>
  <si>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</si>
  <si>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</si>
  <si>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</si>
  <si>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</si>
  <si>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</si>
  <si>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</si>
  <si>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</si>
  <si>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</si>
  <si>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</si>
  <si>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</si>
  <si>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</si>
  <si>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</si>
  <si>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</si>
  <si>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</si>
  <si>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</si>
  <si>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</si>
  <si>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</si>
  <si>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</si>
  <si>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</si>
  <si>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</si>
  <si>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</si>
  <si>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</si>
  <si>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</si>
  <si>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</si>
  <si>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</si>
  <si>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</si>
  <si>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</si>
  <si>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</si>
  <si>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</si>
  <si>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</si>
  <si>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</si>
  <si>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</si>
  <si>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</si>
  <si>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</si>
  <si>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</si>
  <si>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</si>
  <si>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</si>
  <si>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</si>
  <si>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</si>
  <si>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</si>
  <si>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</si>
  <si>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</si>
  <si>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</si>
  <si>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</si>
  <si>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</si>
  <si>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</si>
  <si>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</si>
  <si>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</si>
  <si>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</si>
  <si>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</si>
  <si>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</si>
  <si>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</si>
  <si>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</si>
  <si>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</si>
  <si>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</si>
  <si>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</si>
  <si>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</si>
  <si>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</si>
  <si>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</si>
  <si>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</si>
  <si>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</si>
  <si>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</si>
  <si>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</si>
  <si>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</si>
  <si>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</si>
  <si>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</si>
  <si>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</si>
  <si>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</si>
  <si>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</si>
  <si>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</si>
  <si>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</si>
  <si>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</si>
  <si>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</si>
  <si>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</si>
  <si>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</si>
  <si>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</si>
  <si>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</si>
  <si>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</si>
  <si>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</si>
  <si>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</si>
  <si>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</si>
  <si>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</si>
  <si>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</si>
  <si>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</si>
  <si>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</si>
  <si>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</si>
  <si>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</si>
  <si>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</si>
  <si>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</si>
  <si>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</si>
  <si>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</si>
  <si>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</si>
  <si>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</si>
  <si>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</si>
  <si>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</si>
  <si>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</si>
  <si>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</si>
  <si>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</si>
  <si>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</si>
  <si>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</si>
  <si>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</si>
  <si>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</si>
  <si>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</si>
  <si>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</si>
  <si>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</si>
  <si>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</si>
  <si>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</si>
  <si>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</si>
  <si>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</si>
  <si>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</si>
  <si>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</si>
  <si>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</si>
  <si>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</si>
  <si>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</si>
  <si>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</si>
  <si>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</si>
  <si>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</si>
  <si>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</si>
  <si>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</si>
  <si>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</si>
  <si>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</si>
  <si>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</si>
  <si>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</si>
  <si>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</si>
  <si>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</si>
  <si>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</si>
  <si>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</si>
  <si>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</si>
  <si>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</si>
  <si>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</si>
  <si>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</si>
  <si>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</si>
  <si>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</si>
  <si>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</si>
  <si>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</si>
  <si>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</si>
  <si>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</si>
  <si>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</si>
  <si>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</si>
  <si>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</si>
  <si>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</si>
  <si>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</si>
  <si>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</si>
  <si>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</si>
  <si>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</si>
  <si>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</si>
  <si>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</si>
  <si>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</si>
  <si>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</si>
  <si>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</si>
  <si>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</si>
  <si>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</si>
  <si>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</si>
  <si>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</si>
  <si>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</si>
  <si>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</si>
  <si>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</si>
  <si>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</si>
  <si>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</si>
  <si>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</si>
  <si>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</si>
  <si>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</si>
  <si>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</si>
  <si>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</si>
  <si>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</si>
  <si>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</si>
  <si>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</si>
  <si>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</si>
  <si>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</si>
  <si>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</si>
  <si>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</si>
  <si>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</si>
  <si>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</si>
  <si>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</si>
  <si>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</si>
  <si>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</si>
  <si>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</si>
  <si>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</si>
  <si>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</si>
  <si>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</si>
  <si>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</si>
  <si>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</si>
  <si>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</si>
  <si>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</si>
  <si>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</si>
  <si>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</si>
  <si>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</si>
  <si>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</si>
  <si>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</si>
  <si>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</si>
  <si>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</si>
  <si>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</si>
  <si>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</si>
  <si>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</si>
  <si>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</si>
  <si>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</si>
  <si>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</si>
  <si>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</si>
  <si>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</si>
  <si>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</si>
  <si>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</si>
  <si>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</si>
  <si>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</si>
  <si>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</si>
  <si>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</si>
  <si>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</si>
  <si>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</si>
  <si>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</si>
  <si>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</si>
  <si>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</si>
  <si>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</si>
  <si>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</si>
  <si>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</si>
  <si>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</si>
  <si>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</si>
  <si>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</si>
  <si>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</si>
  <si>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</si>
  <si>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</si>
  <si>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</si>
  <si>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</si>
  <si>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</si>
  <si>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</si>
  <si>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</si>
  <si>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</si>
  <si>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</si>
  <si>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</si>
  <si>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</si>
  <si>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</si>
  <si>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</si>
  <si>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</si>
  <si>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</si>
  <si>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</si>
  <si>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</si>
  <si>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</si>
  <si>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</si>
  <si>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</si>
  <si>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</si>
  <si>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</si>
  <si>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</si>
  <si>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</si>
  <si>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</si>
  <si>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</si>
  <si>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</si>
  <si>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</si>
  <si>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</si>
  <si>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</si>
  <si>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</si>
  <si>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</si>
  <si>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</si>
  <si>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</si>
  <si>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</si>
  <si>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</si>
  <si>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</si>
  <si>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</si>
  <si>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</si>
  <si>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</si>
  <si>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</si>
  <si>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</si>
  <si>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</si>
  <si>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</si>
  <si>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</si>
  <si>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</si>
  <si>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</si>
  <si>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</si>
  <si>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</si>
  <si>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</si>
  <si>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</si>
  <si>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</si>
  <si>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</si>
  <si>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</si>
  <si>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</si>
  <si>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</si>
  <si>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</si>
  <si>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</si>
  <si>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</si>
  <si>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</si>
  <si>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</si>
  <si>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</si>
  <si>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</si>
  <si>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</si>
  <si>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</si>
  <si>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</si>
  <si>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</si>
  <si>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</si>
  <si>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</si>
  <si>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</si>
  <si>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</si>
  <si>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</si>
  <si>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</si>
  <si>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</si>
  <si>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</si>
  <si>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</si>
  <si>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</si>
  <si>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</si>
  <si>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</si>
  <si>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</si>
  <si>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</si>
  <si>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</si>
  <si>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</si>
  <si>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</si>
  <si>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</si>
  <si>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</si>
  <si>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</si>
  <si>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</si>
  <si>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</si>
  <si>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</si>
  <si>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</si>
  <si>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</si>
  <si>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</si>
  <si>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</si>
  <si>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</si>
  <si>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</si>
  <si>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</si>
  <si>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</si>
  <si>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</si>
  <si>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</si>
  <si>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</si>
  <si>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</si>
  <si>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</si>
  <si>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</si>
  <si>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</si>
  <si>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</si>
  <si>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</si>
  <si>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</si>
  <si>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</si>
  <si>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</si>
  <si>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</si>
  <si>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</si>
  <si>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</si>
  <si>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</si>
  <si>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</si>
  <si>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</si>
  <si>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</si>
  <si>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</si>
  <si>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</si>
  <si>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</si>
  <si>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</si>
  <si>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</si>
  <si>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</si>
  <si>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</si>
  <si>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</si>
  <si>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</si>
  <si>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</si>
  <si>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</si>
  <si>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</si>
  <si>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</si>
  <si>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</si>
  <si>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</si>
  <si>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</si>
  <si>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</si>
  <si>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</si>
  <si>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</si>
  <si>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</si>
  <si>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</si>
  <si>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</si>
  <si>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</si>
  <si>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</si>
  <si>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</si>
  <si>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</si>
  <si>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</si>
  <si>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</si>
  <si>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</si>
  <si>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</si>
  <si>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</si>
  <si>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</si>
  <si>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</si>
  <si>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</si>
  <si>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</si>
  <si>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</si>
  <si>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</si>
  <si>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</si>
  <si>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</si>
  <si>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</si>
  <si>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</si>
  <si>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</si>
  <si>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</si>
  <si>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</si>
  <si>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</si>
  <si>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</si>
  <si>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</si>
  <si>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</si>
  <si>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</si>
  <si>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</si>
  <si>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</si>
  <si>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</si>
  <si>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</si>
  <si>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</si>
  <si>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</si>
  <si>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</si>
  <si>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</si>
  <si>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</si>
  <si>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</si>
  <si>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</si>
  <si>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</si>
  <si>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</si>
  <si>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</si>
  <si>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</si>
  <si>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</si>
  <si>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</si>
  <si>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</si>
  <si>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</si>
  <si>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</si>
  <si>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</si>
  <si>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</si>
  <si>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</si>
  <si>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</si>
  <si>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</si>
  <si>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</si>
  <si>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</si>
  <si>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</si>
  <si>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</si>
  <si>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</si>
  <si>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</si>
  <si>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</si>
  <si>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</si>
  <si>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</si>
  <si>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</si>
  <si>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</si>
  <si>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</si>
  <si>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</si>
  <si>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</si>
  <si>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</si>
  <si>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</si>
  <si>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</si>
  <si>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</si>
  <si>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</si>
  <si>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</si>
  <si>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</si>
  <si>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</si>
  <si>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</si>
  <si>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</si>
  <si>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</si>
  <si>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</si>
  <si>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</si>
  <si>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</si>
  <si>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</si>
  <si>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</si>
  <si>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</si>
  <si>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</si>
  <si>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</si>
  <si>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</si>
  <si>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</si>
  <si>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</si>
  <si>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</si>
  <si>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</si>
  <si>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</si>
  <si>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</si>
  <si>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</si>
  <si>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</si>
  <si>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</si>
  <si>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</si>
  <si>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</si>
  <si>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</si>
  <si>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</si>
  <si>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</si>
  <si>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</si>
  <si>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</si>
  <si>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</si>
  <si>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</si>
  <si>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</si>
  <si>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</si>
  <si>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</si>
  <si>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</si>
  <si>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</si>
  <si>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</si>
  <si>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</si>
  <si>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</si>
  <si>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</si>
  <si>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</si>
  <si>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</si>
  <si>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</si>
  <si>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</si>
  <si>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</si>
  <si>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</si>
  <si>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</si>
  <si>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</si>
  <si>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</si>
  <si>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</si>
  <si>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</si>
  <si>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</si>
  <si>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</si>
  <si>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</si>
  <si>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</si>
  <si>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</si>
  <si>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</si>
  <si>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</si>
  <si>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</si>
  <si>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</si>
  <si>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</si>
  <si>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</si>
  <si>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</si>
  <si>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</si>
  <si>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</si>
  <si>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</si>
  <si>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</si>
  <si>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</si>
  <si>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</si>
  <si>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</si>
  <si>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</si>
  <si>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</si>
  <si>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</si>
  <si>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</si>
  <si>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</si>
  <si>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</si>
  <si>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</si>
  <si>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</si>
  <si>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</si>
  <si>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</si>
  <si>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</si>
  <si>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</si>
  <si>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</si>
  <si>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</si>
  <si>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</si>
  <si>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</si>
  <si>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</si>
  <si>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</si>
  <si>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</si>
  <si>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</si>
  <si>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</si>
  <si>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</si>
  <si>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</si>
  <si>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</si>
  <si>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</si>
  <si>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</si>
  <si>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</si>
  <si>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</si>
  <si>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</si>
  <si>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</si>
  <si>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</si>
  <si>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</si>
  <si>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</si>
  <si>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</si>
  <si>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</si>
  <si>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</si>
  <si>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</si>
  <si>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</si>
  <si>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</si>
  <si>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</si>
  <si>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</si>
  <si>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</si>
  <si>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</si>
  <si>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</si>
  <si>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</si>
  <si>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</si>
  <si>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</si>
  <si>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</si>
  <si>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</si>
  <si>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</si>
  <si>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</si>
  <si>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</si>
  <si>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</si>
  <si>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</si>
  <si>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</si>
  <si>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</si>
  <si>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</si>
  <si>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</si>
  <si>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</si>
  <si>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</si>
  <si>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</si>
  <si>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</si>
  <si>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</si>
  <si>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</si>
  <si>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</si>
  <si>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</si>
  <si>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</si>
  <si>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</si>
  <si>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</si>
  <si>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</si>
  <si>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</si>
  <si>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</si>
  <si>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</si>
  <si>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</si>
  <si>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</si>
  <si>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</si>
  <si>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</si>
  <si>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</si>
  <si>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</si>
  <si>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</si>
  <si>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</si>
  <si>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</si>
  <si>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</si>
  <si>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</si>
  <si>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</si>
  <si>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</si>
  <si>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</si>
  <si>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</si>
  <si>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</si>
  <si>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</si>
  <si>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</si>
  <si>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</si>
  <si>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</si>
  <si>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</si>
  <si>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</si>
  <si>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</si>
  <si>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</si>
  <si>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</si>
  <si>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</si>
  <si>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</si>
  <si>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</si>
  <si>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</si>
  <si>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</si>
  <si>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</si>
  <si>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</si>
  <si>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</si>
  <si>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</si>
  <si>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</si>
  <si>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</si>
  <si>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</si>
  <si>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</si>
  <si>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</si>
  <si>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</si>
  <si>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</si>
  <si>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</si>
  <si>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</si>
  <si>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</si>
  <si>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</si>
  <si>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</si>
  <si>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</si>
  <si>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</si>
  <si>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</si>
  <si>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</si>
  <si>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</si>
  <si>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</si>
  <si>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</si>
  <si>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</si>
  <si>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</si>
  <si>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</si>
  <si>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</si>
  <si>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</si>
  <si>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</si>
  <si>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</si>
  <si>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</si>
  <si>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</si>
  <si>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</si>
  <si>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</si>
  <si>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</si>
  <si>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</si>
  <si>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</si>
  <si>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</si>
  <si>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</si>
  <si>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</si>
  <si>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</si>
  <si>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</si>
  <si>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</si>
  <si>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</si>
  <si>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</si>
  <si>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</si>
  <si>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</si>
  <si>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</si>
  <si>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</si>
  <si>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</si>
  <si>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</si>
  <si>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</si>
  <si>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</si>
  <si>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</si>
  <si>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</si>
  <si>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</si>
  <si>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</si>
  <si>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</si>
  <si>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</si>
  <si>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</si>
  <si>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</si>
  <si>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</si>
  <si>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</si>
  <si>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</si>
  <si>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</si>
  <si>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</si>
  <si>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</si>
  <si>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</si>
  <si>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</si>
  <si>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</si>
  <si>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</si>
  <si>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</si>
  <si>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</si>
  <si>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</si>
  <si>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</si>
  <si>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</si>
  <si>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</si>
  <si>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</si>
  <si>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</si>
  <si>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</si>
  <si>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</si>
  <si>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</si>
  <si>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</si>
  <si>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</si>
  <si>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</si>
  <si>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</si>
  <si>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</si>
  <si>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</si>
  <si>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</si>
  <si>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</si>
  <si>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</si>
  <si>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</si>
  <si>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</si>
  <si>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</si>
  <si>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</si>
  <si>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</si>
  <si>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</si>
  <si>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</si>
  <si>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</si>
  <si>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</si>
  <si>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</si>
  <si>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</si>
  <si>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</si>
  <si>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</si>
  <si>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</si>
  <si>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</si>
  <si>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</si>
  <si>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</si>
  <si>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</si>
  <si>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</si>
  <si>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</si>
  <si>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</si>
  <si>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</si>
  <si>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</si>
  <si>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</si>
  <si>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</si>
  <si>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</si>
  <si>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</si>
  <si>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</si>
  <si>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</si>
  <si>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</si>
  <si>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</si>
  <si>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</si>
  <si>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</si>
  <si>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</si>
  <si>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</si>
  <si>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</si>
  <si>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</si>
  <si>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</si>
  <si>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</si>
  <si>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</si>
  <si>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</si>
  <si>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</si>
  <si>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</si>
  <si>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</si>
  <si>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</si>
  <si>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</si>
  <si>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</si>
  <si>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</si>
  <si>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</si>
  <si>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</si>
  <si>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</si>
  <si>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</si>
  <si>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</si>
  <si>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</si>
  <si>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</si>
  <si>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</si>
  <si>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</si>
  <si>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</si>
  <si>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</si>
  <si>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</si>
  <si>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</si>
  <si>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</si>
  <si>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</si>
  <si>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</si>
  <si>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</si>
  <si>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</si>
  <si>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</si>
  <si>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</si>
  <si>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</si>
  <si>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</si>
  <si>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</si>
  <si>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</si>
  <si>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</si>
  <si>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</si>
  <si>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</si>
  <si>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</si>
  <si>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</si>
  <si>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</si>
  <si>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</si>
  <si>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</si>
  <si>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</si>
  <si>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</si>
  <si>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</si>
  <si>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</si>
  <si>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</si>
  <si>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</si>
  <si>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</si>
  <si>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</si>
  <si>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</si>
  <si>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</si>
  <si>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</si>
  <si>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</si>
  <si>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</si>
  <si>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</si>
  <si>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</si>
  <si>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</si>
  <si>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</si>
  <si>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</si>
  <si>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</si>
  <si>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</si>
  <si>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</si>
  <si>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</si>
  <si>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</si>
  <si>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</si>
  <si>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</si>
  <si>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</si>
  <si>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</si>
  <si>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</si>
  <si>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</si>
  <si>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</si>
  <si>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</si>
  <si>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</si>
  <si>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</si>
  <si>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</si>
  <si>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</si>
  <si>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</si>
  <si>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</si>
  <si>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</si>
  <si>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</si>
  <si>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</si>
  <si>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</si>
  <si>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</si>
  <si>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</si>
  <si>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</si>
  <si>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</si>
  <si>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</si>
  <si>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</si>
  <si>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</si>
  <si>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</si>
  <si>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</si>
  <si>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</si>
  <si>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</si>
  <si>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</si>
  <si>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</si>
  <si>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</si>
  <si>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</si>
  <si>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</si>
  <si>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</si>
  <si>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</si>
  <si>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</si>
  <si>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</si>
  <si>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</si>
  <si>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</si>
  <si>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</si>
  <si>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</si>
  <si>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</si>
  <si>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</si>
  <si>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</si>
  <si>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</si>
  <si>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</si>
  <si>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</si>
  <si>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</si>
  <si>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</si>
  <si>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</si>
  <si>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</si>
  <si>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</si>
  <si>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</si>
  <si>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</si>
  <si>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</si>
  <si>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</si>
  <si>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</si>
  <si>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</si>
  <si>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</si>
  <si>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</si>
  <si>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</si>
  <si>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</si>
  <si>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</si>
  <si>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</si>
  <si>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</si>
  <si>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</si>
  <si>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</si>
  <si>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</si>
  <si>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</si>
  <si>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</si>
  <si>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</si>
  <si>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</si>
  <si>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</si>
  <si>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</si>
  <si>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</si>
  <si>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</si>
  <si>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</si>
  <si>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</si>
  <si>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</si>
  <si>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</si>
  <si>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</si>
  <si>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</si>
  <si>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</si>
  <si>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</si>
  <si>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</si>
  <si>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</si>
  <si>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</si>
  <si>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</si>
  <si>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</si>
  <si>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</si>
  <si>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</si>
  <si>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</si>
  <si>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</si>
  <si>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</si>
  <si>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</si>
  <si>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</si>
  <si>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</si>
  <si>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</si>
  <si>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</si>
  <si>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</si>
  <si>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</si>
  <si>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</si>
  <si>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</si>
  <si>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</si>
  <si>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</si>
  <si>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</si>
  <si>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</si>
  <si>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</si>
  <si>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</si>
  <si>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</si>
  <si>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</si>
  <si>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</si>
  <si>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</si>
  <si>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</si>
  <si>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</si>
  <si>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</si>
  <si>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</si>
  <si>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</si>
  <si>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</si>
  <si>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</si>
  <si>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</si>
  <si>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</si>
  <si>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</si>
  <si>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</si>
  <si>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</si>
  <si>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</si>
  <si>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</si>
  <si>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</si>
  <si>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</si>
  <si>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</si>
  <si>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</si>
  <si>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</si>
  <si>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</si>
  <si>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</si>
  <si>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</si>
  <si>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</si>
  <si>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</si>
  <si>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</si>
  <si>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</si>
  <si>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</si>
  <si>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</si>
  <si>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</si>
  <si>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</si>
  <si>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</si>
  <si>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</si>
  <si>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</si>
  <si>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</si>
  <si>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</si>
  <si>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</si>
  <si>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</si>
  <si>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</si>
  <si>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</si>
  <si>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</si>
  <si>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</si>
  <si>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</si>
  <si>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</si>
  <si>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</si>
  <si>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</si>
  <si>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</si>
  <si>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</si>
  <si>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</si>
  <si>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</si>
  <si>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</si>
  <si>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</si>
  <si>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</si>
  <si>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</si>
  <si>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</si>
  <si>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</si>
  <si>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</si>
  <si>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</si>
  <si>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</si>
  <si>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</si>
  <si>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</si>
  <si>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</si>
  <si>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</si>
  <si>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</si>
  <si>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</si>
  <si>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</si>
  <si>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</si>
  <si>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</si>
  <si>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</si>
  <si>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</si>
  <si>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</si>
  <si>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</si>
  <si>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</si>
  <si>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</si>
  <si>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</si>
  <si>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</si>
  <si>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</si>
  <si>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</si>
  <si>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</si>
  <si>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</si>
  <si>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</si>
  <si>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</si>
  <si>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</si>
  <si>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</si>
  <si>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</si>
  <si>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</si>
  <si>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</si>
  <si>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</si>
  <si>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</si>
  <si>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</si>
  <si>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</si>
  <si>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</si>
  <si>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</si>
  <si>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</si>
  <si>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</si>
  <si>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</si>
  <si>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</si>
  <si>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</si>
  <si>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</si>
  <si>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</si>
  <si>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</si>
  <si>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</si>
  <si>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</si>
  <si>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</si>
  <si>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</si>
  <si>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</si>
  <si>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</si>
  <si>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</si>
  <si>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</si>
  <si>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</si>
  <si>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</si>
  <si>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</si>
  <si>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</si>
  <si>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</si>
  <si>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</si>
  <si>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</si>
  <si>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</si>
  <si>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</si>
  <si>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</si>
  <si>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</si>
  <si>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</si>
  <si>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</si>
  <si>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</si>
  <si>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</si>
  <si>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</si>
  <si>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</si>
  <si>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</si>
  <si>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</si>
  <si>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</si>
  <si>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</si>
  <si>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</si>
  <si>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</si>
  <si>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</si>
  <si>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</si>
  <si>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</si>
  <si>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</si>
  <si>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</si>
  <si>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</si>
  <si>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</si>
  <si>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</si>
  <si>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</si>
  <si>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</si>
  <si>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</si>
  <si>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</si>
  <si>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</si>
  <si>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</si>
  <si>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</si>
  <si>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</si>
  <si>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</si>
  <si>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</si>
  <si>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</si>
  <si>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</si>
  <si>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</si>
  <si>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</si>
  <si>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</si>
  <si>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</si>
  <si>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</si>
  <si>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</si>
  <si>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</si>
  <si>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</si>
  <si>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</si>
  <si>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</si>
  <si>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</si>
  <si>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</si>
  <si>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</si>
  <si>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</si>
  <si>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</si>
  <si>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</si>
  <si>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</si>
  <si>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</si>
  <si>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</si>
  <si>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</si>
  <si>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</si>
  <si>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</si>
  <si>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</si>
  <si>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</si>
  <si>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</si>
  <si>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</si>
  <si>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</si>
  <si>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</si>
  <si>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</si>
  <si>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</si>
  <si>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</si>
  <si>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</si>
  <si>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</si>
  <si>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</si>
  <si>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</si>
  <si>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</si>
  <si>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</si>
  <si>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</si>
  <si>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</si>
  <si>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</si>
  <si>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</si>
  <si>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</si>
  <si>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</si>
  <si>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</si>
  <si>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</si>
  <si>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</si>
  <si>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</si>
  <si>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</si>
  <si>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</si>
  <si>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</si>
  <si>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</si>
  <si>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</si>
  <si>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</si>
  <si>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</si>
  <si>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</si>
  <si>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</si>
  <si>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</si>
  <si>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</si>
  <si>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</si>
  <si>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</si>
  <si>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</si>
  <si>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</si>
  <si>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</si>
  <si>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</si>
  <si>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</si>
  <si>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</si>
  <si>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</si>
  <si>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</si>
  <si>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</si>
  <si>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</si>
  <si>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</si>
  <si>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</si>
  <si>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</si>
  <si>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</si>
  <si>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</si>
  <si>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</si>
  <si>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</si>
  <si>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</si>
  <si>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</si>
  <si>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</si>
  <si>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</si>
  <si>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</si>
  <si>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</si>
  <si>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</si>
  <si>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</si>
  <si>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</si>
  <si>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</si>
  <si>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</si>
  <si>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</si>
  <si>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</si>
  <si>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</si>
  <si>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</si>
  <si>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</si>
  <si>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</si>
  <si>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</si>
  <si>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</si>
  <si>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</si>
  <si>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</si>
  <si>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</si>
  <si>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</si>
  <si>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</si>
  <si>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</si>
  <si>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</si>
  <si>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</si>
  <si>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</si>
  <si>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</si>
  <si>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</si>
  <si>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</si>
  <si>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</si>
  <si>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</si>
  <si>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</si>
  <si>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</si>
  <si>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</si>
  <si>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</si>
  <si>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</si>
  <si>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</si>
  <si>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</si>
  <si>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</si>
  <si>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</si>
  <si>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</si>
  <si>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</si>
  <si>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</si>
  <si>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</si>
  <si>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</si>
  <si>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</si>
  <si>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</si>
  <si>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</si>
  <si>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</si>
  <si>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</si>
  <si>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</si>
  <si>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</si>
  <si>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</si>
  <si>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</si>
  <si>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</si>
  <si>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</si>
  <si>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</si>
  <si>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</si>
  <si>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</si>
  <si>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</si>
  <si>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</si>
  <si>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</si>
  <si>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</si>
  <si>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</si>
  <si>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</si>
  <si>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</si>
  <si>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</si>
  <si>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</si>
  <si>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</si>
  <si>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</si>
  <si>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</si>
  <si>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</si>
  <si>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</si>
  <si>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</si>
  <si>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</si>
  <si>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</si>
  <si>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</si>
  <si>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</si>
  <si>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</si>
  <si>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</si>
  <si>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</si>
  <si>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</si>
  <si>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</si>
  <si>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</si>
  <si>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</si>
  <si>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</si>
  <si>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</si>
  <si>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</si>
  <si>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</si>
  <si>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</si>
  <si>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</si>
  <si>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</si>
  <si>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</si>
  <si>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</si>
  <si>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</si>
  <si>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</si>
  <si>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</si>
  <si>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</si>
  <si>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</si>
  <si>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</si>
  <si>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</si>
  <si>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</si>
  <si>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</si>
  <si>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</si>
  <si>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</si>
  <si>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</si>
  <si>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</si>
  <si>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</si>
  <si>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</si>
  <si>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</si>
  <si>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</si>
  <si>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</si>
  <si>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</si>
  <si>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</si>
  <si>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</si>
  <si>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</si>
  <si>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</si>
  <si>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</si>
  <si>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</si>
  <si>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</si>
  <si>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</si>
  <si>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</si>
  <si>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</si>
  <si>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</si>
  <si>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</si>
  <si>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</si>
  <si>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</si>
  <si>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</si>
  <si>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</si>
  <si>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</si>
  <si>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</si>
  <si>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</si>
  <si>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</si>
  <si>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</si>
  <si>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</si>
  <si>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</si>
  <si>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</si>
  <si>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</si>
  <si>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</si>
  <si>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</si>
  <si>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</si>
  <si>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</si>
  <si>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</si>
  <si>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</si>
  <si>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</si>
  <si>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</si>
  <si>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</si>
  <si>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</si>
  <si>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</si>
  <si>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</si>
  <si>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</si>
  <si>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</si>
  <si>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</si>
  <si>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</si>
  <si>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</si>
  <si>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</si>
  <si>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</si>
  <si>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</si>
  <si>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</si>
  <si>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</si>
  <si>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</si>
  <si>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</si>
  <si>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</si>
  <si>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</si>
  <si>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</si>
  <si>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</si>
  <si>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</si>
  <si>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</si>
  <si>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</si>
  <si>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</si>
  <si>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</si>
  <si>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</si>
  <si>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</si>
  <si>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</si>
  <si>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</si>
  <si>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</si>
  <si>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</si>
  <si>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</si>
  <si>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</si>
  <si>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</si>
  <si>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</si>
  <si>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</si>
  <si>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</si>
  <si>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</si>
  <si>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</si>
  <si>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</si>
  <si>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</si>
  <si>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</si>
  <si>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</si>
  <si>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</si>
  <si>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</si>
  <si>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</si>
  <si>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</si>
  <si>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</si>
  <si>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</si>
  <si>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</si>
  <si>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</si>
  <si>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</si>
  <si>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</si>
  <si>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</si>
  <si>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</si>
  <si>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</si>
  <si>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</si>
  <si>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</si>
  <si>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</si>
  <si>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</si>
  <si>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</si>
  <si>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</si>
  <si>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</si>
  <si>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</si>
  <si>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</si>
  <si>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</si>
  <si>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</si>
  <si>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</si>
  <si>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</si>
  <si>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</si>
  <si>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</si>
  <si>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</si>
  <si>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</si>
  <si>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</si>
  <si>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</si>
  <si>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</si>
  <si>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</si>
  <si>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</si>
  <si>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</si>
  <si>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</si>
  <si>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</si>
  <si>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</si>
  <si>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</si>
  <si>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</si>
  <si>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</si>
  <si>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</si>
  <si>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</si>
  <si>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</si>
  <si>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</si>
  <si>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</si>
  <si>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</si>
  <si>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</si>
  <si>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</si>
  <si>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</si>
  <si>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</si>
  <si>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</si>
  <si>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</si>
  <si>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</si>
  <si>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</si>
  <si>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</si>
  <si>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</si>
  <si>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</si>
  <si>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</si>
  <si>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</si>
  <si>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</si>
  <si>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</si>
  <si>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</si>
  <si>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</si>
  <si>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</si>
  <si>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</si>
  <si>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</si>
  <si>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</si>
  <si>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</si>
  <si>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</si>
  <si>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</si>
  <si>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</si>
  <si>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</si>
  <si>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</si>
  <si>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</si>
  <si>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</si>
  <si>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</si>
  <si>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</si>
  <si>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</si>
  <si>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</si>
  <si>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</si>
  <si>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</si>
  <si>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</si>
  <si>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</si>
  <si>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</si>
  <si>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</si>
  <si>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</si>
  <si>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</si>
  <si>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</si>
  <si>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</si>
  <si>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</si>
  <si>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</si>
  <si>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</si>
  <si>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</si>
  <si>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</si>
  <si>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</si>
  <si>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</si>
  <si>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</si>
  <si>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</si>
  <si>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</si>
  <si>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plays</t>
  </si>
  <si>
    <t>television</t>
  </si>
  <si>
    <t>electronic music</t>
  </si>
  <si>
    <t>spaces</t>
  </si>
  <si>
    <t>photobooks</t>
  </si>
  <si>
    <t>animation</t>
  </si>
  <si>
    <t>indie rock</t>
  </si>
  <si>
    <t>drama</t>
  </si>
  <si>
    <t>jazz</t>
  </si>
  <si>
    <t>rock</t>
  </si>
  <si>
    <t>restaurants</t>
  </si>
  <si>
    <t>shorts</t>
  </si>
  <si>
    <t>children's books</t>
  </si>
  <si>
    <t>faith</t>
  </si>
  <si>
    <t>musical</t>
  </si>
  <si>
    <t>metal</t>
  </si>
  <si>
    <t>documentary</t>
  </si>
  <si>
    <t>hardware</t>
  </si>
  <si>
    <t>translations</t>
  </si>
  <si>
    <t>world music</t>
  </si>
  <si>
    <t>nonfiction</t>
  </si>
  <si>
    <t>food trucks</t>
  </si>
  <si>
    <t>science fiction</t>
  </si>
  <si>
    <t>art books</t>
  </si>
  <si>
    <t>tabletop games</t>
  </si>
  <si>
    <t>web</t>
  </si>
  <si>
    <t>fiction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</si>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</sst>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[hw#1.xlsx]category stats!PivotTable1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A-054E-B53D-075EF1ED950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A-054E-B53D-075EF1ED950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A-054E-B53D-075EF1ED950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A-054E-B53D-075EF1ED9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6979296"/>
        <c:axId val="562664240"/>
      </c:barChart>
      <c:catAx>
        <c:axId val="6469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64240"/>
        <c:crosses val="autoZero"/>
        <c:auto val="1"/>
        <c:lblAlgn val="ctr"/>
        <c:lblOffset val="100"/>
        <c:noMultiLvlLbl val="0"/>
      </c:catAx>
      <c:valAx>
        <c:axId val="5626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9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[hw#1.xlsx]sub-cate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C-2046-9D97-BFAE86580151}"/>
            </c:ext>
          </c:extLst>
        </c:ser>
        <c:ser>
          <c:idx val="1"/>
          <c:order val="1"/>
          <c:tx>
            <c:strRef>
              <c:f>'sub-cate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6C-2046-9D97-BFAE86580151}"/>
            </c:ext>
          </c:extLst>
        </c:ser>
        <c:ser>
          <c:idx val="2"/>
          <c:order val="2"/>
          <c:tx>
            <c:strRef>
              <c:f>'sub-cate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6C-2046-9D97-BFAE86580151}"/>
            </c:ext>
          </c:extLst>
        </c:ser>
        <c:ser>
          <c:idx val="3"/>
          <c:order val="3"/>
          <c:tx>
            <c:strRef>
              <c:f>'sub-cate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36C-2046-9D97-BFAE86580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123392"/>
        <c:axId val="638125072"/>
      </c:barChart>
      <c:catAx>
        <c:axId val="63812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25072"/>
        <c:crosses val="autoZero"/>
        <c:auto val="1"/>
        <c:lblAlgn val="ctr"/>
        <c:lblOffset val="100"/>
        <c:noMultiLvlLbl val="0"/>
      </c:catAx>
      <c:valAx>
        <c:axId val="6381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2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[hw#1.xlsx]date pivot!PivotTable2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C-8E46-9B6C-C4F910417352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6C-8E46-9B6C-C4F910417352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6C-8E46-9B6C-C4F910417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078976"/>
        <c:axId val="639080656"/>
      </c:lineChart>
      <c:catAx>
        <c:axId val="63907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80656"/>
        <c:crosses val="autoZero"/>
        <c:auto val="1"/>
        <c:lblAlgn val="ctr"/>
        <c:lblOffset val="100"/>
        <c:noMultiLvlLbl val="0"/>
      </c:catAx>
      <c:valAx>
        <c:axId val="63908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7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relationship</a:t>
            </a:r>
          </a:p>
        </c:rich>
      </c:tx>
      <c:layout>
        <c:manualLayout>
          <c:xMode val="edge"/>
          <c:yMode val="edge"/>
          <c:x val="0.42829744574611101"/>
          <c:y val="6.94444634307916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317073170731704E-2"/>
          <c:y val="6.9739739102072151E-2"/>
          <c:w val="0.91921951219512199"/>
          <c:h val="0.65595298992590489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0-4B48-9371-42FB8B61E40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0-4B48-9371-42FB8B61E40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3.9735099337748381E-2</c:v>
                </c:pt>
                <c:pt idx="1">
                  <c:v>4.2492917847025524E-2</c:v>
                </c:pt>
                <c:pt idx="2">
                  <c:v>7.2625698324022381E-2</c:v>
                </c:pt>
                <c:pt idx="3">
                  <c:v>0.11363636363636359</c:v>
                </c:pt>
                <c:pt idx="4">
                  <c:v>8.45771144278607E-2</c:v>
                </c:pt>
                <c:pt idx="5">
                  <c:v>9.4594594594594628E-2</c:v>
                </c:pt>
                <c:pt idx="6">
                  <c:v>0.13138686131386856</c:v>
                </c:pt>
                <c:pt idx="7">
                  <c:v>0.15853658536585363</c:v>
                </c:pt>
                <c:pt idx="8">
                  <c:v>0.12727272727272732</c:v>
                </c:pt>
                <c:pt idx="9">
                  <c:v>0.13953488372093026</c:v>
                </c:pt>
                <c:pt idx="10">
                  <c:v>0.19047619047619047</c:v>
                </c:pt>
                <c:pt idx="11">
                  <c:v>0.22522522522522526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0-4B48-9371-42FB8B61E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860896"/>
        <c:axId val="642094192"/>
      </c:lineChart>
      <c:catAx>
        <c:axId val="64186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94192"/>
        <c:crosses val="autoZero"/>
        <c:auto val="1"/>
        <c:lblAlgn val="ctr"/>
        <c:lblOffset val="100"/>
        <c:noMultiLvlLbl val="0"/>
      </c:catAx>
      <c:valAx>
        <c:axId val="64209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8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407458</xdr:colOff>
      <xdr:row>3</xdr:row>
      <xdr:rowOff>25400</xdr:rowOff>
    </xdr:from>
    <xdr:to>
      <xdr:col>12</xdr:col>
      <xdr:colOff>26458</xdr:colOff>
      <xdr:row>17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B00F0D-080F-E344-BC3A-239B43089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9</xdr:row>
      <xdr:rowOff>127000</xdr:rowOff>
    </xdr:from>
    <xdr:to>
      <xdr:col>15</xdr:col>
      <xdr:colOff>215900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83E14-AF74-274F-821B-94B20BFC7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3</xdr:row>
      <xdr:rowOff>25400</xdr:rowOff>
    </xdr:from>
    <xdr:to>
      <xdr:col>12</xdr:col>
      <xdr:colOff>787400</xdr:colOff>
      <xdr:row>21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54D030-8CE5-BC49-9F9D-6BCA11029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539750</xdr:colOff>
      <xdr:row>15</xdr:row>
      <xdr:rowOff>88900</xdr:rowOff>
    </xdr:from>
    <xdr:to>
      <xdr:col>7</xdr:col>
      <xdr:colOff>1047750</xdr:colOff>
      <xdr:row>37</xdr:row>
      <xdr:rowOff>74084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64D91-7E83-B84C-B6E8-0391EF671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43.679492129631" createdVersion="6" refreshedVersion="6" minRefreshableVersion="3" recordCount="4114" xr:uid="{EC304ABF-E5A9-9C41-A34E-B8E34A1E3435}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g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45.56617997685" createdVersion="6" refreshedVersion="6" minRefreshableVersion="3" recordCount="4115" xr:uid="{7BF49F88-AD3F-E94D-8F80-49084B153014}">
  <cacheSource type="worksheet">
    <worksheetSource ref="B1:T1048576" sheet="Sheet1"/>
  </cacheSource>
  <cacheFields count="21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 (date created conversion)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07449-0936-2946-9512-C148A785C5A3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7"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4D96E-E4EF-EE44-B84A-68C995D09515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FA86C-A5FF-4F44-92C0-DA70D0B0A4A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3"/>
    </i>
    <i t="grand">
      <x/>
    </i>
  </colItems>
  <pageFields count="2">
    <pageField fld="20" hier="-1"/>
    <pageField fld="15" hier="-1"/>
  </pageFields>
  <dataFields count="1">
    <dataField name="Count of state" fld="4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99" zoomScale="80" zoomScaleNormal="80" workbookViewId="0">
      <selection activeCell="D8" sqref="D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customWidth="1"/>
    <col min="16" max="16" width="18.6640625" customWidth="1"/>
    <col min="17" max="17" width="11.83203125" customWidth="1"/>
    <col min="18" max="18" width="14.1640625" customWidth="1"/>
    <col min="19" max="19" width="21.1640625" customWidth="1"/>
    <col min="20" max="20" width="19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SEARCH("/", N2, 1)-1)</f>
        <v>film &amp; video</v>
      </c>
      <c r="R2" t="str">
        <f>RIGHT(N2, 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SEARCH("/", N3, 1)-1)</f>
        <v>film &amp; video</v>
      </c>
      <c r="R3" t="str">
        <f t="shared" ref="R3:R66" si="3">RIGHT(N3, 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 SEARCH("/", N67, 1)-1)</f>
        <v>film &amp; video</v>
      </c>
      <c r="R67" t="str">
        <f t="shared" ref="R67:R130" si="9">RIGHT(N67, 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 SEARCH("/", N131, 1)-1)</f>
        <v>film &amp; video</v>
      </c>
      <c r="R131" t="str">
        <f t="shared" ref="R131:R194" si="15">RIGHT(N131, 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 SEARCH("/", N195, 1)-1)</f>
        <v>film &amp; video</v>
      </c>
      <c r="R195" t="str">
        <f t="shared" ref="R195:R258" si="21">RIGHT(N195, 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 SEARCH("/", N259, 1)-1)</f>
        <v>film &amp; video</v>
      </c>
      <c r="R259" t="str">
        <f t="shared" ref="R259:R322" si="27">RIGHT(N259, 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 SEARCH("/", N323, 1)-1)</f>
        <v>film &amp; video</v>
      </c>
      <c r="R323" t="str">
        <f t="shared" ref="R323:R386" si="33">RIGHT(N323, 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 SEARCH("/", N387, 1)-1)</f>
        <v>film &amp; video</v>
      </c>
      <c r="R387" t="str">
        <f t="shared" ref="R387:R450" si="39">RIGHT(N387, 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 SEARCH("/", N451, 1)-1)</f>
        <v>film &amp; video</v>
      </c>
      <c r="R451" t="str">
        <f t="shared" ref="R451:R514" si="45">RIGHT(N451, 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 SEARCH("/", N515, 1)-1)</f>
        <v>film &amp; video</v>
      </c>
      <c r="R515" t="str">
        <f t="shared" ref="R515:R578" si="51">RIGHT(N515, 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 SEARCH("/", N579, 1)-1)</f>
        <v>technology</v>
      </c>
      <c r="R579" t="str">
        <f t="shared" ref="R579:R642" si="57">RIGHT(N579, 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 SEARCH("/", N643, 1)-1)</f>
        <v>technology</v>
      </c>
      <c r="R643" t="str">
        <f t="shared" ref="R643:R706" si="63">RIGHT(N643, 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 SEARCH("/", N707, 1)-1)</f>
        <v>technology</v>
      </c>
      <c r="R707" t="str">
        <f t="shared" ref="R707:R770" si="69">RIGHT(N707, 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 SEARCH("/", N771, 1)-1)</f>
        <v>publishing</v>
      </c>
      <c r="R771" t="str">
        <f t="shared" ref="R771:R834" si="75">RIGHT(N771, 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 SEARCH("/", N835, 1)-1)</f>
        <v>music</v>
      </c>
      <c r="R835" t="str">
        <f t="shared" ref="R835:R898" si="81">RIGHT(N835, 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 SEARCH("/", N899, 1)-1)</f>
        <v>music</v>
      </c>
      <c r="R899" t="str">
        <f t="shared" ref="R899:R962" si="87">RIGHT(N899, 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 SEARCH("/", N963, 1)-1)</f>
        <v>technology</v>
      </c>
      <c r="R963" t="str">
        <f t="shared" ref="R963:R1026" si="93">RIGHT(N963, 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 SEARCH("/", N1027, 1)-1)</f>
        <v>music</v>
      </c>
      <c r="R1027" t="str">
        <f t="shared" ref="R1027:R1090" si="99">RIGHT(N1027, 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 SEARCH("/", N1091, 1)-1)</f>
        <v>games</v>
      </c>
      <c r="R1091" t="str">
        <f t="shared" ref="R1091:R1154" si="105">RIGHT(N1091, 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 SEARCH("/", N1155, 1)-1)</f>
        <v>food</v>
      </c>
      <c r="R1155" t="str">
        <f t="shared" ref="R1155:R1218" si="111">RIGHT(N1155, 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 SEARCH("/", N1219, 1)-1)</f>
        <v>photography</v>
      </c>
      <c r="R1219" t="str">
        <f t="shared" ref="R1219:R1282" si="117">RIGHT(N1219, 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 SEARCH("/", N1283, 1)-1)</f>
        <v>music</v>
      </c>
      <c r="R1283" t="str">
        <f t="shared" ref="R1283:R1346" si="123">RIGHT(N1283, 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 SEARCH("/", N1347, 1)-1)</f>
        <v>publishing</v>
      </c>
      <c r="R1347" t="str">
        <f t="shared" ref="R1347:R1410" si="129">RIGHT(N1347, 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 SEARCH("/", N1411, 1)-1)</f>
        <v>publishing</v>
      </c>
      <c r="R1411" t="str">
        <f t="shared" ref="R1411:R1474" si="135">RIGHT(N1411, 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 SEARCH("/", N1475, 1)-1)</f>
        <v>publishing</v>
      </c>
      <c r="R1475" t="str">
        <f t="shared" ref="R1475:R1538" si="141">RIGHT(N1475, 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 SEARCH("/", N1539, 1)-1)</f>
        <v>photography</v>
      </c>
      <c r="R1539" t="str">
        <f t="shared" ref="R1539:R1602" si="147">RIGHT(N1539, 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 SEARCH("/", N1603, 1)-1)</f>
        <v>music</v>
      </c>
      <c r="R1603" t="str">
        <f t="shared" ref="R1603:R1666" si="153">RIGHT(N1603, 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 SEARCH("/", N1667, 1)-1)</f>
        <v>music</v>
      </c>
      <c r="R1667" t="str">
        <f t="shared" ref="R1667:R1730" si="159">RIGHT(N1667, 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 SEARCH("/", N1731, 1)-1)</f>
        <v>music</v>
      </c>
      <c r="R1731" t="str">
        <f t="shared" ref="R1731:R1794" si="165">RIGHT(N1731, 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 SEARCH("/", N1795, 1)-1)</f>
        <v>photography</v>
      </c>
      <c r="R1795" t="str">
        <f t="shared" ref="R1795:R1858" si="171">RIGHT(N1795, 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 SEARCH("/", N1859, 1)-1)</f>
        <v>music</v>
      </c>
      <c r="R1859" t="str">
        <f t="shared" ref="R1859:R1922" si="177">RIGHT(N1859, 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 SEARCH("/", N1923, 1)-1)</f>
        <v>music</v>
      </c>
      <c r="R1923" t="str">
        <f t="shared" ref="R1923:R1986" si="183">RIGHT(N1923, 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 SEARCH("/", N1987, 1)-1)</f>
        <v>photography</v>
      </c>
      <c r="R1987" t="str">
        <f t="shared" ref="R1987:R2050" si="189">RIGHT(N1987, 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 SEARCH("/", N2051, 1)-1)</f>
        <v>technology</v>
      </c>
      <c r="R2051" t="str">
        <f t="shared" ref="R2051:R2114" si="195">RIGHT(N2051, 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 SEARCH("/", N2115, 1)-1)</f>
        <v>music</v>
      </c>
      <c r="R2115" t="str">
        <f t="shared" ref="R2115:R2178" si="201">RIGHT(N2115, 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 SEARCH("/", N2179, 1)-1)</f>
        <v>music</v>
      </c>
      <c r="R2179" t="str">
        <f t="shared" ref="R2179:R2242" si="207">RIGHT(N2179, 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 SEARCH("/", N2243, 1)-1)</f>
        <v>games</v>
      </c>
      <c r="R2243" t="str">
        <f t="shared" ref="R2243:R2306" si="213">RIGHT(N2243, 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 SEARCH("/", N2307, 1)-1)</f>
        <v>music</v>
      </c>
      <c r="R2307" t="str">
        <f t="shared" ref="R2307:R2370" si="219">RIGHT(N2307, 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 SEARCH("/", N2371, 1)-1)</f>
        <v>technology</v>
      </c>
      <c r="R2371" t="str">
        <f t="shared" ref="R2371:R2434" si="225">RIGHT(N2371, 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 SEARCH("/", N2435, 1)-1)</f>
        <v>food</v>
      </c>
      <c r="R2435" t="str">
        <f t="shared" ref="R2435:R2498" si="231">RIGHT(N2435, 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 SEARCH("/", N2499, 1)-1)</f>
        <v>music</v>
      </c>
      <c r="R2499" t="str">
        <f t="shared" ref="R2499:R2562" si="237">RIGHT(N2499, 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 SEARCH("/", N2563, 1)-1)</f>
        <v>food</v>
      </c>
      <c r="R2563" t="str">
        <f t="shared" ref="R2563:R2626" si="243">RIGHT(N2563, 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 SEARCH("/", N2627, 1)-1)</f>
        <v>technology</v>
      </c>
      <c r="R2627" t="str">
        <f t="shared" ref="R2627:R2690" si="249">RIGHT(N2627, 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 SEARCH("/", N2691, 1)-1)</f>
        <v>food</v>
      </c>
      <c r="R2691" t="str">
        <f t="shared" ref="R2691:R2754" si="255">RIGHT(N2691, 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 SEARCH("/", N2755, 1)-1)</f>
        <v>publishing</v>
      </c>
      <c r="R2755" t="str">
        <f t="shared" ref="R2755:R2818" si="261">RIGHT(N2755, 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 SEARCH("/", N2819, 1)-1)</f>
        <v>theater</v>
      </c>
      <c r="R2819" t="str">
        <f t="shared" ref="R2819:R2882" si="267">RIGHT(N2819, 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 SEARCH("/", N2883, 1)-1)</f>
        <v>theater</v>
      </c>
      <c r="R2883" t="str">
        <f t="shared" ref="R2883:R2946" si="273">RIGHT(N2883, 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 SEARCH("/", N2947, 1)-1)</f>
        <v>theater</v>
      </c>
      <c r="R2947" t="str">
        <f t="shared" ref="R2947:R3010" si="279">RIGHT(N2947, 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 SEARCH("/", N3011, 1)-1)</f>
        <v>theater</v>
      </c>
      <c r="R3011" t="str">
        <f t="shared" ref="R3011:R3074" si="285">RIGHT(N3011, 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 SEARCH("/", N3075, 1)-1)</f>
        <v>theater</v>
      </c>
      <c r="R3075" t="str">
        <f t="shared" ref="R3075:R3138" si="291">RIGHT(N3075, 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 SEARCH("/", N3139, 1)-1)</f>
        <v>theater</v>
      </c>
      <c r="R3139" t="str">
        <f t="shared" ref="R3139:R3202" si="297">RIGHT(N3139, 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 SEARCH("/", N3203, 1)-1)</f>
        <v>theater</v>
      </c>
      <c r="R3203" t="str">
        <f t="shared" ref="R3203:R3266" si="303">RIGHT(N3203, 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 SEARCH("/", N3267, 1)-1)</f>
        <v>theater</v>
      </c>
      <c r="R3267" t="str">
        <f t="shared" ref="R3267:R3330" si="309">RIGHT(N3267, 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 SEARCH("/", N3331, 1)-1)</f>
        <v>theater</v>
      </c>
      <c r="R3331" t="str">
        <f t="shared" ref="R3331:R3394" si="315">RIGHT(N3331, 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 SEARCH("/", N3395, 1)-1)</f>
        <v>theater</v>
      </c>
      <c r="R3395" t="str">
        <f t="shared" ref="R3395:R3458" si="321">RIGHT(N3395, 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 SEARCH("/", N3459, 1)-1)</f>
        <v>theater</v>
      </c>
      <c r="R3459" t="str">
        <f t="shared" ref="R3459:R3522" si="327">RIGHT(N3459, 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 SEARCH("/", N3523, 1)-1)</f>
        <v>theater</v>
      </c>
      <c r="R3523" t="str">
        <f t="shared" ref="R3523:R3586" si="333">RIGHT(N3523, 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 SEARCH("/", N3587, 1)-1)</f>
        <v>theater</v>
      </c>
      <c r="R3587" t="str">
        <f t="shared" ref="R3587:R3650" si="339">RIGHT(N3587, 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 SEARCH("/", N3651, 1)-1)</f>
        <v>theater</v>
      </c>
      <c r="R3651" t="str">
        <f t="shared" ref="R3651:R3714" si="345">RIGHT(N3651, 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 SEARCH("/", N3715, 1)-1)</f>
        <v>theater</v>
      </c>
      <c r="R3715" t="str">
        <f t="shared" ref="R3715:R3778" si="351">RIGHT(N3715, 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 SEARCH("/", N3779, 1)-1)</f>
        <v>theater</v>
      </c>
      <c r="R3779" t="str">
        <f t="shared" ref="R3779:R3842" si="357">RIGHT(N3779, 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 SEARCH("/", N3843, 1)-1)</f>
        <v>theater</v>
      </c>
      <c r="R3843" t="str">
        <f t="shared" ref="R3843:R3906" si="363">RIGHT(N3843, 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 SEARCH("/", N3907, 1)-1)</f>
        <v>theater</v>
      </c>
      <c r="R3907" t="str">
        <f t="shared" ref="R3907:R3970" si="369">RIGHT(N3907, 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 SEARCH("/", N3971, 1)-1)</f>
        <v>theater</v>
      </c>
      <c r="R3971" t="str">
        <f t="shared" ref="R3971:R4034" si="375">RIGHT(N3971, 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 SEARCH("/", N4035, 1)-1)</f>
        <v>theater</v>
      </c>
      <c r="R4035" t="str">
        <f t="shared" ref="R4035:R4098" si="381">RIGHT(N4035, 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 SEARCH("/", N4099, 1)-1)</f>
        <v>theater</v>
      </c>
      <c r="R4099" t="str">
        <f t="shared" ref="R4099:R4115" si="387">RIGHT(N4099, 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4115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3CC54-ACD0-DA4B-BE6B-17A2FE8F753E}">
  <dimension ref="A1:G29"/>
  <sheetViews>
    <sheetView tabSelected="1" zoomScale="120" zoomScaleNormal="120" workbookViewId="0">
      <selection activeCell="A22" sqref="A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8313</v>
      </c>
    </row>
    <row r="3" spans="1:6" x14ac:dyDescent="0.2">
      <c r="A3" s="7" t="s">
        <v>8312</v>
      </c>
      <c r="B3" s="7" t="s">
        <v>8314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8316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8322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8323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21" spans="5:7" x14ac:dyDescent="0.2">
      <c r="E21" s="9">
        <v>300</v>
      </c>
      <c r="F21" s="9">
        <v>520</v>
      </c>
      <c r="G21" s="5">
        <f>E21/F21</f>
        <v>0.57692307692307687</v>
      </c>
    </row>
    <row r="22" spans="5:7" x14ac:dyDescent="0.2">
      <c r="E22" s="9">
        <v>34</v>
      </c>
      <c r="F22" s="9">
        <v>200</v>
      </c>
      <c r="G22" s="5">
        <f t="shared" ref="G22:G29" si="0">E22/F22</f>
        <v>0.17</v>
      </c>
    </row>
    <row r="23" spans="5:7" x14ac:dyDescent="0.2">
      <c r="E23" s="9">
        <v>80</v>
      </c>
      <c r="F23" s="9">
        <v>220</v>
      </c>
      <c r="G23" s="5">
        <f t="shared" si="0"/>
        <v>0.36363636363636365</v>
      </c>
    </row>
    <row r="24" spans="5:7" x14ac:dyDescent="0.2">
      <c r="E24" s="9"/>
      <c r="F24" s="9">
        <v>24</v>
      </c>
      <c r="G24" s="5">
        <f t="shared" si="0"/>
        <v>0</v>
      </c>
    </row>
    <row r="25" spans="5:7" x14ac:dyDescent="0.2">
      <c r="E25" s="9">
        <v>540</v>
      </c>
      <c r="F25" s="9">
        <v>700</v>
      </c>
      <c r="G25" s="5">
        <f t="shared" si="0"/>
        <v>0.77142857142857146</v>
      </c>
    </row>
    <row r="26" spans="5:7" x14ac:dyDescent="0.2">
      <c r="E26" s="9">
        <v>103</v>
      </c>
      <c r="F26" s="9">
        <v>220</v>
      </c>
      <c r="G26" s="5">
        <f t="shared" si="0"/>
        <v>0.4681818181818182</v>
      </c>
    </row>
    <row r="27" spans="5:7" x14ac:dyDescent="0.2">
      <c r="E27" s="9">
        <v>80</v>
      </c>
      <c r="F27" s="9">
        <v>237</v>
      </c>
      <c r="G27" s="5">
        <f t="shared" si="0"/>
        <v>0.33755274261603374</v>
      </c>
    </row>
    <row r="28" spans="5:7" x14ac:dyDescent="0.2">
      <c r="E28" s="9">
        <v>209</v>
      </c>
      <c r="F28" s="9">
        <v>600</v>
      </c>
      <c r="G28" s="5">
        <f t="shared" si="0"/>
        <v>0.34833333333333333</v>
      </c>
    </row>
    <row r="29" spans="5:7" x14ac:dyDescent="0.2">
      <c r="E29" s="9">
        <v>839</v>
      </c>
      <c r="F29" s="9">
        <v>1393</v>
      </c>
      <c r="G29" s="5">
        <f t="shared" si="0"/>
        <v>0.60229720028715006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DF7F6-C14A-5340-B4CF-E75115641447}">
  <dimension ref="A1:F47"/>
  <sheetViews>
    <sheetView workbookViewId="0">
      <selection activeCell="G7" sqref="G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8313</v>
      </c>
    </row>
    <row r="2" spans="1:6" x14ac:dyDescent="0.2">
      <c r="A2" s="7" t="s">
        <v>8308</v>
      </c>
      <c r="B2" t="s">
        <v>8313</v>
      </c>
    </row>
    <row r="4" spans="1:6" x14ac:dyDescent="0.2">
      <c r="A4" s="7" t="s">
        <v>8312</v>
      </c>
      <c r="B4" s="7" t="s">
        <v>8314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8" t="s">
        <v>8329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8347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8351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8336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8340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8326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8350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8364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8341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8332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8360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8358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8338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8355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8363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8328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8361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8324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8362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8356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8334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8333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8346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8335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8352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8327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8348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8325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8354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8357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8349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8343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20C1A-E92B-804E-93D6-BD7AFF445DAE}">
  <dimension ref="A1:E18"/>
  <sheetViews>
    <sheetView workbookViewId="0">
      <selection activeCell="O24" sqref="O24"/>
    </sheetView>
  </sheetViews>
  <sheetFormatPr baseColWidth="10" defaultRowHeight="15" x14ac:dyDescent="0.2"/>
  <cols>
    <col min="1" max="1" width="24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7" t="s">
        <v>8379</v>
      </c>
      <c r="B1" t="s">
        <v>8313</v>
      </c>
    </row>
    <row r="2" spans="1:5" x14ac:dyDescent="0.2">
      <c r="A2" s="7" t="s">
        <v>8308</v>
      </c>
      <c r="B2" t="s">
        <v>8313</v>
      </c>
    </row>
    <row r="4" spans="1:5" x14ac:dyDescent="0.2">
      <c r="A4" s="7" t="s">
        <v>8312</v>
      </c>
      <c r="B4" s="7" t="s">
        <v>8314</v>
      </c>
    </row>
    <row r="5" spans="1:5" x14ac:dyDescent="0.2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E982C-0725-8649-93A0-DF3CF00E708B}">
  <dimension ref="A1:H13"/>
  <sheetViews>
    <sheetView zoomScale="120" zoomScaleNormal="120" workbookViewId="0">
      <selection activeCell="I25" sqref="I25"/>
    </sheetView>
  </sheetViews>
  <sheetFormatPr baseColWidth="10" defaultRowHeight="15" x14ac:dyDescent="0.2"/>
  <cols>
    <col min="1" max="1" width="23.83203125" style="11" customWidth="1"/>
    <col min="2" max="5" width="17.1640625" style="11" customWidth="1"/>
    <col min="6" max="6" width="20.33203125" style="11" customWidth="1"/>
    <col min="7" max="7" width="17.1640625" style="11" customWidth="1"/>
    <col min="8" max="8" width="19.6640625" style="11" customWidth="1"/>
  </cols>
  <sheetData>
    <row r="1" spans="1:8" s="13" customFormat="1" ht="16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s="11" t="s">
        <v>8388</v>
      </c>
      <c r="B2" s="11">
        <f>COUNTIFS(Sheet1!$F$2:$F$4115, "successful", Sheet1!$D$2:$D$4115, "&lt;1000")</f>
        <v>322</v>
      </c>
      <c r="C2" s="11">
        <f>COUNTIFS(Sheet1!$F$2:$F$4115, "failed", Sheet1!$D$2:$D$4115, "&lt;1000")</f>
        <v>113</v>
      </c>
      <c r="D2" s="11">
        <f>COUNTIFS(Sheet1!$F$2:$F$4115, "canceled", Sheet1!$D$2:$D$4115, "&lt;1000")</f>
        <v>18</v>
      </c>
      <c r="E2" s="11">
        <f>SUM(B2:D2)</f>
        <v>453</v>
      </c>
      <c r="F2" s="14">
        <f>B2/E2</f>
        <v>0.71081677704194257</v>
      </c>
      <c r="G2" s="14">
        <f>C2/E2</f>
        <v>0.24944812362030905</v>
      </c>
      <c r="H2" s="14">
        <f>1-F2-G2</f>
        <v>3.9735099337748381E-2</v>
      </c>
    </row>
    <row r="3" spans="1:8" x14ac:dyDescent="0.2">
      <c r="A3" s="11" t="s">
        <v>8389</v>
      </c>
      <c r="B3" s="11">
        <f>COUNTIFS(Sheet1!$F$2:$F$4115, "successful", Sheet1!$D$2:$D$4115, "&gt;=1000", Sheet1!$D$2:$D$4115, "&lt;=4999")</f>
        <v>932</v>
      </c>
      <c r="C3" s="11">
        <f>COUNTIFS(Sheet1!$F$2:$F$4115, "failed", Sheet1!$D$2:$D$4115, "&gt;=1000", Sheet1!$D$2:$D$4115, "&lt;=4999")</f>
        <v>420</v>
      </c>
      <c r="D3" s="11">
        <f>COUNTIFS(Sheet1!$F$2:$F$4115, "canceled", Sheet1!$D$2:$D$4115, "&gt;=1000", Sheet1!$D$2:$D$4115, "&lt;=4999")</f>
        <v>60</v>
      </c>
      <c r="E3" s="11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1-F3-G3</f>
        <v>4.2492917847025524E-2</v>
      </c>
    </row>
    <row r="4" spans="1:8" x14ac:dyDescent="0.2">
      <c r="A4" s="11" t="s">
        <v>8390</v>
      </c>
      <c r="B4" s="11">
        <f>COUNTIFS(Sheet1!$F$2:$F$4115, "successful", Sheet1!$D$2:$D$4115, "&gt;=5000", Sheet1!$D$2:$D$4115, "&lt;=9999")</f>
        <v>381</v>
      </c>
      <c r="C4" s="11">
        <f>COUNTIFS(Sheet1!$F$2:$F$4115, "failed", Sheet1!$D$2:$D$4115, "&gt;=5000", Sheet1!$D$2:$D$4115, "&lt;=9999")</f>
        <v>283</v>
      </c>
      <c r="D4" s="11">
        <f>COUNTIFS(Sheet1!$F$2:$F$4115, "canceled", Sheet1!$D$2:$D$4115, "&gt;=5000", Sheet1!$D$2:$D$4115, "&lt;=9999")</f>
        <v>52</v>
      </c>
      <c r="E4" s="11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7.2625698324022381E-2</v>
      </c>
    </row>
    <row r="5" spans="1:8" x14ac:dyDescent="0.2">
      <c r="A5" s="11" t="s">
        <v>8391</v>
      </c>
      <c r="B5" s="11">
        <f>COUNTIFS(Sheet1!$F$2:$F$4115, "successful", Sheet1!$D$2:$D$4115, "&gt;=10000", Sheet1!$D$2:$D$4115, "&lt;=14999")</f>
        <v>168</v>
      </c>
      <c r="C5" s="11">
        <f>COUNTIFS(Sheet1!$F$2:$F$4115, "failed", Sheet1!$D$2:$D$4115, "&gt;=10000", Sheet1!$D$2:$D$4115, "&lt;=14999")</f>
        <v>144</v>
      </c>
      <c r="D5" s="11">
        <f>COUNTIFS(Sheet1!$F$2:$F$4115, "canceled", Sheet1!$D$2:$D$4115, "&gt;=10000", Sheet1!$D$2:$D$4115, "&lt;=14999")</f>
        <v>40</v>
      </c>
      <c r="E5" s="11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0.11363636363636359</v>
      </c>
    </row>
    <row r="6" spans="1:8" x14ac:dyDescent="0.2">
      <c r="A6" s="11" t="s">
        <v>8392</v>
      </c>
      <c r="B6" s="11">
        <f>COUNTIFS(Sheet1!$F$2:$F$4115, "successful", Sheet1!$D$2:$D$4115, "&gt;=15000", Sheet1!$D$2:$D$4115, "&lt;=19999")</f>
        <v>94</v>
      </c>
      <c r="C6" s="11">
        <f>COUNTIFS(Sheet1!$F$2:$F$4115, "failed", Sheet1!$D$2:$D$4115, "&gt;=15000", Sheet1!$D$2:$D$4115, "&lt;=19999")</f>
        <v>90</v>
      </c>
      <c r="D6" s="11">
        <f>COUNTIFS(Sheet1!$F$2:$F$4115, "canceled", Sheet1!$D$2:$D$4115, "&gt;=15000", Sheet1!$D$2:$D$4115, "&lt;=19999")</f>
        <v>17</v>
      </c>
      <c r="E6" s="11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1" t="s">
        <v>8393</v>
      </c>
      <c r="B7" s="11">
        <f>COUNTIFS(Sheet1!$F$2:$F$4115, "successful", Sheet1!$D$2:$D$4115, "&gt;=20000", Sheet1!$D$2:$D$4115, "&lt;=24999")</f>
        <v>62</v>
      </c>
      <c r="C7" s="11">
        <f>COUNTIFS(Sheet1!$F$2:$F$4115, "failed", Sheet1!$D$2:$D$4115, "&gt;=20000", Sheet1!$D$2:$D$4115, "&lt;=24999")</f>
        <v>72</v>
      </c>
      <c r="D7" s="11">
        <f>COUNTIFS(Sheet1!$F$2:$F$4115, "canceled", Sheet1!$D$2:$D$4115, "&gt;=20000", Sheet1!$D$2:$D$4115, "&lt;=24999")</f>
        <v>14</v>
      </c>
      <c r="E7" s="11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9.4594594594594628E-2</v>
      </c>
    </row>
    <row r="8" spans="1:8" x14ac:dyDescent="0.2">
      <c r="A8" s="11" t="s">
        <v>8394</v>
      </c>
      <c r="B8" s="11">
        <f>COUNTIFS(Sheet1!$F$2:$F$4115, "successful", Sheet1!$D$2:$D$4115, "&gt;=25000", Sheet1!$D$2:$D$4115, "&lt;=29999")</f>
        <v>55</v>
      </c>
      <c r="C8" s="11">
        <f>COUNTIFS(Sheet1!$F$2:$F$4115, "failed", Sheet1!$D$2:$D$4115, "&gt;=25000", Sheet1!$D$2:$D$4115, "&lt;=29999")</f>
        <v>64</v>
      </c>
      <c r="D8" s="11">
        <f>COUNTIFS(Sheet1!$F$2:$F$4115, "canceled", Sheet1!$D$2:$D$4115, "&gt;=25000", Sheet1!$D$2:$D$4115, "&lt;=29999")</f>
        <v>18</v>
      </c>
      <c r="E8" s="11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0.13138686131386856</v>
      </c>
    </row>
    <row r="9" spans="1:8" x14ac:dyDescent="0.2">
      <c r="A9" s="11" t="s">
        <v>8395</v>
      </c>
      <c r="B9" s="11">
        <f>COUNTIFS(Sheet1!$F$2:$F$4115, "successful", Sheet1!$D$2:$D$4115, "&gt;=30000", Sheet1!$D$2:$D$4115, "&lt;=34999")</f>
        <v>32</v>
      </c>
      <c r="C9" s="11">
        <f>COUNTIFS(Sheet1!$F$2:$F$4115, "failed", Sheet1!$D$2:$D$4115, "&gt;=30000", Sheet1!$D$2:$D$4115, "&lt;=34999")</f>
        <v>37</v>
      </c>
      <c r="D9" s="11">
        <f>COUNTIFS(Sheet1!$F$2:$F$4115, "canceled", Sheet1!$D$2:$D$4115, "&gt;=30000", Sheet1!$D$2:$D$4115, "&lt;=34999")</f>
        <v>13</v>
      </c>
      <c r="E9" s="11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0.15853658536585363</v>
      </c>
    </row>
    <row r="10" spans="1:8" x14ac:dyDescent="0.2">
      <c r="A10" s="11" t="s">
        <v>8396</v>
      </c>
      <c r="B10" s="11">
        <f>COUNTIFS(Sheet1!$F$2:$F$4115, "successful", Sheet1!$D$2:$D$4115, "&gt;=35000", Sheet1!$D$2:$D$4115, "&lt;=39999")</f>
        <v>26</v>
      </c>
      <c r="C10" s="11">
        <f>COUNTIFS(Sheet1!$F$2:$F$4115, "failed", Sheet1!$D$2:$D$4115, "&gt;=35000", Sheet1!$D$2:$D$4115, "&lt;=39999")</f>
        <v>22</v>
      </c>
      <c r="D10" s="11">
        <f>COUNTIFS(Sheet1!$F$2:$F$4115, "canceled", Sheet1!$D$2:$D$4115, "&gt;=35000", Sheet1!$D$2:$D$4115, "&lt;=39999")</f>
        <v>7</v>
      </c>
      <c r="E10" s="11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0.12727272727272732</v>
      </c>
    </row>
    <row r="11" spans="1:8" x14ac:dyDescent="0.2">
      <c r="A11" s="11" t="s">
        <v>8397</v>
      </c>
      <c r="B11" s="11">
        <f>COUNTIFS(Sheet1!$F$2:$F$4115, "successful", Sheet1!$D$2:$D$4115, "&gt;=40000", Sheet1!$D$2:$D$4115, "&lt;=44999")</f>
        <v>21</v>
      </c>
      <c r="C11" s="11">
        <f>COUNTIFS(Sheet1!$F$2:$F$4115, "failed", Sheet1!$D$2:$D$4115, "&gt;=40000", Sheet1!$D$2:$D$4115, "&lt;=44999")</f>
        <v>16</v>
      </c>
      <c r="D11" s="11">
        <f>COUNTIFS(Sheet1!$F$2:$F$4115, "canceled", Sheet1!$D$2:$D$4115, "&gt;=40000", Sheet1!$D$2:$D$4115, "&lt;=44999")</f>
        <v>6</v>
      </c>
      <c r="E11" s="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0.13953488372093026</v>
      </c>
    </row>
    <row r="12" spans="1:8" x14ac:dyDescent="0.2">
      <c r="A12" s="11" t="s">
        <v>8398</v>
      </c>
      <c r="B12" s="11">
        <f>COUNTIFS(Sheet1!$F$2:$F$4115, "successful", Sheet1!$D$2:$D$4115, "&gt;=45000", Sheet1!$D$2:$D$4115, "&lt;=49999")</f>
        <v>6</v>
      </c>
      <c r="C12" s="11">
        <f>COUNTIFS(Sheet1!$F$2:$F$4115, "failed", Sheet1!$D$2:$D$4115, "&gt;=45000", Sheet1!$D$2:$D$4115, "&lt;=49999")</f>
        <v>11</v>
      </c>
      <c r="D12" s="11">
        <f>COUNTIFS(Sheet1!$F$2:$F$4115, "canceled", Sheet1!$D$2:$D$4115, "&gt;=45000", Sheet1!$D$2:$D$4115, "&lt;=49999")</f>
        <v>4</v>
      </c>
      <c r="E12" s="11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s="11" t="s">
        <v>8399</v>
      </c>
      <c r="B13" s="11">
        <f>COUNTIFS(Sheet1!$F$2:$F$4115, "successful", Sheet1!$D$2:$D$4115, "&gt;=50000")</f>
        <v>86</v>
      </c>
      <c r="C13" s="11">
        <f>COUNTIFS(Sheet1!$F$2:$F$4115, "failed", Sheet1!$D$2:$D$4115, "&gt;=50000")</f>
        <v>258</v>
      </c>
      <c r="D13" s="11">
        <f>COUNTIFS(Sheet1!$F$2:$F$4115, "canceled", Sheet1!$D$2:$D$4115, "&gt;=50000")</f>
        <v>100</v>
      </c>
      <c r="E13" s="11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stats</vt:lpstr>
      <vt:lpstr>sub-cate stats</vt:lpstr>
      <vt:lpstr>date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2019-10-08T23:41:56Z</dcterms:modified>
</cp:coreProperties>
</file>