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Books\UofU\UofU_Fall_2013\Undergrad Lab Physics 3719\Lab2013\Experiments\ThePendulum\"/>
    </mc:Choice>
  </mc:AlternateContent>
  <bookViews>
    <workbookView xWindow="0" yWindow="0" windowWidth="24000" windowHeight="8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17" i="1"/>
  <c r="D18" i="1"/>
  <c r="D19" i="1"/>
  <c r="D20" i="1"/>
  <c r="D21" i="1"/>
  <c r="D22" i="1"/>
  <c r="D23" i="1"/>
  <c r="D24" i="1"/>
  <c r="D25" i="1"/>
  <c r="D26" i="1"/>
  <c r="D17" i="1"/>
  <c r="K18" i="1"/>
  <c r="K19" i="1"/>
  <c r="K20" i="1"/>
  <c r="K21" i="1"/>
  <c r="K22" i="1"/>
  <c r="K23" i="1"/>
  <c r="K24" i="1"/>
  <c r="K25" i="1"/>
  <c r="K26" i="1"/>
  <c r="K17" i="1"/>
  <c r="J17" i="1"/>
  <c r="J18" i="1"/>
  <c r="J19" i="1"/>
  <c r="J20" i="1"/>
  <c r="J21" i="1"/>
  <c r="J22" i="1"/>
  <c r="J23" i="1"/>
  <c r="J24" i="1"/>
  <c r="J25" i="1"/>
  <c r="J26" i="1"/>
  <c r="I18" i="1"/>
  <c r="I19" i="1"/>
  <c r="I20" i="1"/>
  <c r="I21" i="1"/>
  <c r="I22" i="1"/>
  <c r="I23" i="1"/>
  <c r="I24" i="1"/>
  <c r="I25" i="1"/>
  <c r="I26" i="1"/>
  <c r="I17" i="1"/>
  <c r="D38" i="1"/>
  <c r="D37" i="1"/>
  <c r="D36" i="1"/>
  <c r="D33" i="1"/>
  <c r="C36" i="1"/>
  <c r="C33" i="1"/>
  <c r="C32" i="1"/>
  <c r="H18" i="1"/>
  <c r="H19" i="1"/>
  <c r="H20" i="1"/>
  <c r="H21" i="1"/>
  <c r="H22" i="1"/>
  <c r="H23" i="1"/>
  <c r="H24" i="1"/>
  <c r="H25" i="1"/>
  <c r="H26" i="1"/>
  <c r="H17" i="1"/>
  <c r="G18" i="1"/>
  <c r="G19" i="1"/>
  <c r="G20" i="1"/>
  <c r="G21" i="1"/>
  <c r="G22" i="1"/>
  <c r="G23" i="1"/>
  <c r="G24" i="1"/>
  <c r="G25" i="1"/>
  <c r="G26" i="1"/>
  <c r="G17" i="1"/>
  <c r="Z11" i="1" l="1"/>
  <c r="Z9" i="1"/>
  <c r="Y11" i="1"/>
  <c r="Y12" i="1" s="1"/>
  <c r="W11" i="1"/>
  <c r="W12" i="1" s="1"/>
  <c r="AC5" i="1" s="1"/>
  <c r="Y9" i="1"/>
  <c r="Y10" i="1" s="1"/>
  <c r="W9" i="1"/>
  <c r="W10" i="1" s="1"/>
  <c r="J12" i="1"/>
  <c r="K12" i="1" s="1"/>
  <c r="M12" i="1"/>
  <c r="P12" i="1" s="1"/>
  <c r="R12" i="1" s="1"/>
  <c r="J13" i="1"/>
  <c r="K13" i="1" s="1"/>
  <c r="M13" i="1"/>
  <c r="P13" i="1" s="1"/>
  <c r="R13" i="1" s="1"/>
  <c r="M4" i="1"/>
  <c r="M5" i="1"/>
  <c r="M6" i="1"/>
  <c r="P6" i="1" s="1"/>
  <c r="R6" i="1" s="1"/>
  <c r="M7" i="1"/>
  <c r="P7" i="1" s="1"/>
  <c r="R7" i="1" s="1"/>
  <c r="M8" i="1"/>
  <c r="P8" i="1" s="1"/>
  <c r="R8" i="1" s="1"/>
  <c r="M9" i="1"/>
  <c r="P9" i="1" s="1"/>
  <c r="R9" i="1" s="1"/>
  <c r="M10" i="1"/>
  <c r="P10" i="1" s="1"/>
  <c r="R10" i="1" s="1"/>
  <c r="M11" i="1"/>
  <c r="P11" i="1" s="1"/>
  <c r="R11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4" i="1"/>
  <c r="K4" i="1" s="1"/>
  <c r="Z12" i="1" l="1"/>
  <c r="AC6" i="1"/>
  <c r="T13" i="1" s="1"/>
  <c r="C26" i="1" s="1"/>
  <c r="T12" i="1"/>
  <c r="C25" i="1" s="1"/>
  <c r="N9" i="1"/>
  <c r="Q9" i="1" s="1"/>
  <c r="S9" i="1" s="1"/>
  <c r="L9" i="1"/>
  <c r="L11" i="1"/>
  <c r="N11" i="1"/>
  <c r="L7" i="1"/>
  <c r="N7" i="1"/>
  <c r="N13" i="1"/>
  <c r="L13" i="1"/>
  <c r="N10" i="1"/>
  <c r="L10" i="1"/>
  <c r="N6" i="1"/>
  <c r="Q6" i="1" s="1"/>
  <c r="L6" i="1"/>
  <c r="N5" i="1"/>
  <c r="Q5" i="1" s="1"/>
  <c r="S5" i="1" s="1"/>
  <c r="L5" i="1"/>
  <c r="L12" i="1"/>
  <c r="N12" i="1"/>
  <c r="N4" i="1"/>
  <c r="Q4" i="1" s="1"/>
  <c r="S4" i="1" s="1"/>
  <c r="L4" i="1"/>
  <c r="L8" i="1"/>
  <c r="N8" i="1"/>
  <c r="Q12" i="1"/>
  <c r="S12" i="1" s="1"/>
  <c r="Q8" i="1"/>
  <c r="P4" i="1"/>
  <c r="R4" i="1" s="1"/>
  <c r="T4" i="1" s="1"/>
  <c r="C17" i="1" s="1"/>
  <c r="P5" i="1"/>
  <c r="R5" i="1" s="1"/>
  <c r="Q11" i="1"/>
  <c r="S11" i="1" s="1"/>
  <c r="Q7" i="1"/>
  <c r="Q10" i="1"/>
  <c r="S10" i="1" s="1"/>
  <c r="Q13" i="1"/>
  <c r="S13" i="1" s="1"/>
  <c r="O7" i="1" l="1"/>
  <c r="B20" i="1"/>
  <c r="T5" i="1"/>
  <c r="C18" i="1" s="1"/>
  <c r="O4" i="1"/>
  <c r="B17" i="1"/>
  <c r="O5" i="1"/>
  <c r="B18" i="1"/>
  <c r="O10" i="1"/>
  <c r="B23" i="1"/>
  <c r="O9" i="1"/>
  <c r="B22" i="1"/>
  <c r="T7" i="1"/>
  <c r="C20" i="1" s="1"/>
  <c r="T11" i="1"/>
  <c r="C24" i="1" s="1"/>
  <c r="S7" i="1"/>
  <c r="S8" i="1"/>
  <c r="O6" i="1"/>
  <c r="B19" i="1"/>
  <c r="O13" i="1"/>
  <c r="B26" i="1"/>
  <c r="T8" i="1"/>
  <c r="C21" i="1" s="1"/>
  <c r="T9" i="1"/>
  <c r="C22" i="1" s="1"/>
  <c r="O8" i="1"/>
  <c r="B21" i="1"/>
  <c r="O12" i="1"/>
  <c r="B25" i="1"/>
  <c r="S6" i="1"/>
  <c r="O11" i="1"/>
  <c r="B24" i="1"/>
  <c r="T6" i="1"/>
  <c r="C19" i="1" s="1"/>
  <c r="T10" i="1"/>
  <c r="C23" i="1" s="1"/>
</calcChain>
</file>

<file path=xl/sharedStrings.xml><?xml version="1.0" encoding="utf-8"?>
<sst xmlns="http://schemas.openxmlformats.org/spreadsheetml/2006/main" count="69" uniqueCount="46">
  <si>
    <t>T s</t>
  </si>
  <si>
    <t>At 5 deg</t>
  </si>
  <si>
    <t>10 Different Lengths 5 measurments for 20 periods each</t>
  </si>
  <si>
    <t>Avergage T_20</t>
  </si>
  <si>
    <t>Sigma_T_20</t>
  </si>
  <si>
    <t>-----------</t>
  </si>
  <si>
    <t>Length Measuring stick '+-' 0.2cm</t>
  </si>
  <si>
    <t>Length Measuring tape '+-' 0.2</t>
  </si>
  <si>
    <t>----------</t>
  </si>
  <si>
    <t>AvgSigma_T20</t>
  </si>
  <si>
    <t>Atomic Clock</t>
  </si>
  <si>
    <t>Time Inc</t>
  </si>
  <si>
    <t>Stop Watch</t>
  </si>
  <si>
    <t>Dimenstions of the Bob</t>
  </si>
  <si>
    <t>Mass g '+- 0.1</t>
  </si>
  <si>
    <t>Time inc</t>
  </si>
  <si>
    <t>AvgSigma_T</t>
  </si>
  <si>
    <t>Errors</t>
  </si>
  <si>
    <t>50s</t>
  </si>
  <si>
    <t>20s</t>
  </si>
  <si>
    <t>Avg</t>
  </si>
  <si>
    <t>Weighting Factor</t>
  </si>
  <si>
    <t>O_column</t>
  </si>
  <si>
    <t>Sigma_T_Atomic</t>
  </si>
  <si>
    <t>AvgSigma_Atomic</t>
  </si>
  <si>
    <t>Reaction Time</t>
  </si>
  <si>
    <t>Average_T^2</t>
  </si>
  <si>
    <t>Average T Weighted</t>
  </si>
  <si>
    <t>Error_T Weighted</t>
  </si>
  <si>
    <t>AvgSigma_T^2</t>
  </si>
  <si>
    <t>Sigma_T^2 Weighted</t>
  </si>
  <si>
    <t>Sigma_T Weighted</t>
  </si>
  <si>
    <t>Error_T^2 Weighted</t>
  </si>
  <si>
    <t>Origin</t>
  </si>
  <si>
    <t>Length Total</t>
  </si>
  <si>
    <t>Error_L</t>
  </si>
  <si>
    <t>Total_Length_To_Center Stick</t>
  </si>
  <si>
    <t>Total_Length_To_Center Tape</t>
  </si>
  <si>
    <t>Avg Diamter</t>
  </si>
  <si>
    <t>Error</t>
  </si>
  <si>
    <t>Diameter '+- 0.03 mm</t>
  </si>
  <si>
    <t>Top Hook '+- 0.05 mm</t>
  </si>
  <si>
    <t>Length m</t>
  </si>
  <si>
    <t>Radius m</t>
  </si>
  <si>
    <t>Avg Hook m</t>
  </si>
  <si>
    <t>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</si>
</sst>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6" borderId="1" xfId="0" quotePrefix="1" applyFill="1" applyBorder="1"/>
    <xf numFmtId="0" fontId="0" fillId="11" borderId="1" xfId="0" applyFill="1" applyBorder="1"/>
    <xf numFmtId="0" fontId="0" fillId="13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1" borderId="2" xfId="0" applyFill="1" applyBorder="1"/>
    <xf numFmtId="0" fontId="0" fillId="12" borderId="1" xfId="0" applyFill="1" applyBorder="1"/>
    <xf numFmtId="0" fontId="0" fillId="12" borderId="2" xfId="0" applyFill="1" applyBorder="1"/>
    <xf numFmtId="0" fontId="0" fillId="6" borderId="2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9"/>
  <sheetViews>
    <sheetView tabSelected="1" workbookViewId="0">
      <selection activeCell="M26" sqref="M26"/>
    </sheetView>
  </sheetViews>
  <sheetFormatPr defaultRowHeight="15" x14ac:dyDescent="0.25"/>
  <cols>
    <col min="2" max="4" width="14.140625" customWidth="1"/>
    <col min="10" max="20" width="14.5703125" customWidth="1"/>
    <col min="22" max="22" width="18.42578125" customWidth="1"/>
    <col min="28" max="28" width="15.7109375" customWidth="1"/>
  </cols>
  <sheetData>
    <row r="2" spans="2:29" x14ac:dyDescent="0.25">
      <c r="B2" s="15" t="s">
        <v>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/>
      <c r="V2" s="20" t="s">
        <v>10</v>
      </c>
      <c r="W2" s="21"/>
      <c r="X2" s="21"/>
      <c r="Y2" s="21"/>
      <c r="Z2" s="22"/>
      <c r="AB2" s="19" t="s">
        <v>17</v>
      </c>
      <c r="AC2" s="19"/>
    </row>
    <row r="3" spans="2:29" x14ac:dyDescent="0.25">
      <c r="B3" s="2" t="s">
        <v>1</v>
      </c>
      <c r="C3" s="1" t="s">
        <v>6</v>
      </c>
      <c r="D3" s="1" t="s">
        <v>7</v>
      </c>
      <c r="E3" s="2" t="s">
        <v>0</v>
      </c>
      <c r="F3" s="3" t="s">
        <v>8</v>
      </c>
      <c r="G3" s="3" t="s">
        <v>8</v>
      </c>
      <c r="H3" s="3" t="s">
        <v>8</v>
      </c>
      <c r="I3" s="3" t="s">
        <v>8</v>
      </c>
      <c r="J3" s="1" t="s">
        <v>3</v>
      </c>
      <c r="K3" s="2" t="s">
        <v>27</v>
      </c>
      <c r="L3" s="2" t="s">
        <v>26</v>
      </c>
      <c r="M3" s="1" t="s">
        <v>4</v>
      </c>
      <c r="N3" s="1" t="s">
        <v>31</v>
      </c>
      <c r="O3" s="1" t="s">
        <v>30</v>
      </c>
      <c r="P3" s="2" t="s">
        <v>9</v>
      </c>
      <c r="Q3" s="14" t="s">
        <v>16</v>
      </c>
      <c r="R3" s="14" t="s">
        <v>29</v>
      </c>
      <c r="S3" s="1" t="s">
        <v>28</v>
      </c>
      <c r="T3" s="1" t="s">
        <v>32</v>
      </c>
      <c r="V3" s="4" t="s">
        <v>11</v>
      </c>
      <c r="W3" s="4" t="s">
        <v>12</v>
      </c>
      <c r="X3" s="4" t="s">
        <v>15</v>
      </c>
      <c r="Y3" s="11" t="s">
        <v>12</v>
      </c>
      <c r="Z3" s="4" t="s">
        <v>25</v>
      </c>
      <c r="AB3" s="7" t="s">
        <v>16</v>
      </c>
      <c r="AC3" s="10" t="s">
        <v>22</v>
      </c>
    </row>
    <row r="4" spans="2:29" x14ac:dyDescent="0.25">
      <c r="B4" s="3" t="s">
        <v>5</v>
      </c>
      <c r="C4" s="1">
        <v>149.69999999999999</v>
      </c>
      <c r="D4" s="1">
        <v>149.80000000000001</v>
      </c>
      <c r="E4" s="2">
        <v>49.77</v>
      </c>
      <c r="F4" s="2">
        <v>49.82</v>
      </c>
      <c r="G4" s="2">
        <v>49.81</v>
      </c>
      <c r="H4" s="2">
        <v>49.72</v>
      </c>
      <c r="I4" s="2">
        <v>49.7</v>
      </c>
      <c r="J4" s="1">
        <f>AVERAGE(E4:I4)</f>
        <v>49.763999999999996</v>
      </c>
      <c r="K4" s="2">
        <f t="shared" ref="K4:K13" si="0">(J4/20)*$W$10</f>
        <v>2.4878018879999999</v>
      </c>
      <c r="L4" s="2">
        <f>K4^2</f>
        <v>6.1891582339363644</v>
      </c>
      <c r="M4" s="1">
        <f>STDEV(E4:I4)</f>
        <v>5.319774431308158E-2</v>
      </c>
      <c r="N4" s="1">
        <f>K4/20</f>
        <v>0.1243900944</v>
      </c>
      <c r="O4" s="1">
        <f>L4/20</f>
        <v>0.30945791169681824</v>
      </c>
      <c r="P4" s="2">
        <f t="shared" ref="P4:P13" si="1">M4/SQRT(5)</f>
        <v>2.3790754506740654E-2</v>
      </c>
      <c r="Q4" s="14">
        <f t="shared" ref="Q4:Q13" si="2">N4/SQRT(5)</f>
        <v>5.562894136120318E-2</v>
      </c>
      <c r="R4" s="14">
        <f t="shared" ref="R4:R13" si="3">P4/SQRT(5)</f>
        <v>1.0639548862616316E-2</v>
      </c>
      <c r="S4" s="1">
        <f t="shared" ref="S4:S13" si="4">SQRT(($AC$4)^2+($AC$5)^2+($AC$6)^2+(Q4)^2)</f>
        <v>7.1264150292893985E-2</v>
      </c>
      <c r="T4" s="1">
        <f t="shared" ref="T4:T13" si="5">SQRT(($AC$4)^2+($AC$5)^2+($AC$6)^2+(R4)^2)</f>
        <v>4.5795196254629161E-2</v>
      </c>
      <c r="V4" s="12" t="s">
        <v>18</v>
      </c>
      <c r="W4" s="4">
        <v>49.85</v>
      </c>
      <c r="X4" s="12" t="s">
        <v>19</v>
      </c>
      <c r="Y4" s="11">
        <v>20.21</v>
      </c>
      <c r="Z4" s="4">
        <v>0.15</v>
      </c>
      <c r="AB4" s="7" t="s">
        <v>12</v>
      </c>
      <c r="AC4" s="10">
        <v>0.01</v>
      </c>
    </row>
    <row r="5" spans="2:29" x14ac:dyDescent="0.25">
      <c r="B5" s="3" t="s">
        <v>5</v>
      </c>
      <c r="C5" s="1">
        <v>139.1</v>
      </c>
      <c r="D5" s="1">
        <v>139.5</v>
      </c>
      <c r="E5" s="2">
        <v>48.01</v>
      </c>
      <c r="F5" s="2">
        <v>48.06</v>
      </c>
      <c r="G5" s="2">
        <v>48.12</v>
      </c>
      <c r="H5" s="2">
        <v>48.17</v>
      </c>
      <c r="I5" s="2">
        <v>48.09</v>
      </c>
      <c r="J5" s="1">
        <f t="shared" ref="J5:J11" si="6">AVERAGE(E5:I5)</f>
        <v>48.09</v>
      </c>
      <c r="K5" s="2">
        <f t="shared" si="0"/>
        <v>2.4041152800000001</v>
      </c>
      <c r="L5" s="2">
        <f t="shared" ref="L5:L13" si="7">K5^2</f>
        <v>5.7797702795294787</v>
      </c>
      <c r="M5" s="1">
        <f t="shared" ref="M5:M11" si="8">STDEV(E5:I5)</f>
        <v>6.0415229867973486E-2</v>
      </c>
      <c r="N5" s="1">
        <f t="shared" ref="N5:N13" si="9">K5/20</f>
        <v>0.12020576400000001</v>
      </c>
      <c r="O5" s="1">
        <f t="shared" ref="O5:O13" si="10">L5/20</f>
        <v>0.28898851397647396</v>
      </c>
      <c r="P5" s="2">
        <f t="shared" si="1"/>
        <v>2.701851217221287E-2</v>
      </c>
      <c r="Q5" s="14">
        <f t="shared" si="2"/>
        <v>5.375765191825941E-2</v>
      </c>
      <c r="R5" s="14">
        <f t="shared" si="3"/>
        <v>1.2083045973594697E-2</v>
      </c>
      <c r="S5" s="1">
        <f t="shared" si="4"/>
        <v>6.981321608237756E-2</v>
      </c>
      <c r="T5" s="1">
        <f t="shared" si="5"/>
        <v>4.6151923036857341E-2</v>
      </c>
      <c r="V5" s="4"/>
      <c r="W5" s="4">
        <v>49.99</v>
      </c>
      <c r="X5" s="4"/>
      <c r="Y5" s="11">
        <v>19.96</v>
      </c>
      <c r="Z5" s="4">
        <v>0.13</v>
      </c>
      <c r="AB5" s="7" t="s">
        <v>24</v>
      </c>
      <c r="AC5" s="10">
        <f>W12</f>
        <v>4.0792156108742282E-2</v>
      </c>
    </row>
    <row r="6" spans="2:29" x14ac:dyDescent="0.25">
      <c r="B6" s="3" t="s">
        <v>5</v>
      </c>
      <c r="C6" s="1">
        <v>129.19999999999999</v>
      </c>
      <c r="D6" s="1">
        <v>129.30000000000001</v>
      </c>
      <c r="E6" s="2">
        <v>46.33</v>
      </c>
      <c r="F6" s="2">
        <v>46.46</v>
      </c>
      <c r="G6" s="2">
        <v>46.4</v>
      </c>
      <c r="H6" s="2">
        <v>46.26</v>
      </c>
      <c r="I6" s="2">
        <v>46.29</v>
      </c>
      <c r="J6" s="1">
        <f t="shared" si="6"/>
        <v>46.347999999999999</v>
      </c>
      <c r="K6" s="2">
        <f t="shared" si="0"/>
        <v>2.3170292159999999</v>
      </c>
      <c r="L6" s="2">
        <f t="shared" si="7"/>
        <v>5.3686243877975741</v>
      </c>
      <c r="M6" s="1">
        <f t="shared" si="8"/>
        <v>8.1670067956382514E-2</v>
      </c>
      <c r="N6" s="1">
        <f t="shared" si="9"/>
        <v>0.1158514608</v>
      </c>
      <c r="O6" s="1">
        <f t="shared" si="10"/>
        <v>0.26843121938987868</v>
      </c>
      <c r="P6" s="2">
        <f t="shared" si="1"/>
        <v>3.6523964735499723E-2</v>
      </c>
      <c r="Q6" s="14">
        <f t="shared" si="2"/>
        <v>5.1810348328290429E-2</v>
      </c>
      <c r="R6" s="14">
        <f t="shared" si="3"/>
        <v>1.6334013591276501E-2</v>
      </c>
      <c r="S6" s="1">
        <f t="shared" si="4"/>
        <v>6.8325048070958475E-2</v>
      </c>
      <c r="T6" s="1">
        <f t="shared" si="5"/>
        <v>4.7442596893509173E-2</v>
      </c>
      <c r="V6" s="4"/>
      <c r="W6" s="4">
        <v>50.05</v>
      </c>
      <c r="X6" s="4"/>
      <c r="Y6" s="11">
        <v>20.12</v>
      </c>
      <c r="Z6" s="4">
        <v>0.15</v>
      </c>
      <c r="AB6" s="7" t="s">
        <v>25</v>
      </c>
      <c r="AC6" s="10">
        <f>Z11</f>
        <v>1.4832396974191326E-2</v>
      </c>
    </row>
    <row r="7" spans="2:29" x14ac:dyDescent="0.25">
      <c r="B7" s="3" t="s">
        <v>5</v>
      </c>
      <c r="C7" s="1">
        <v>114.2</v>
      </c>
      <c r="D7" s="1">
        <v>114.3</v>
      </c>
      <c r="E7" s="2">
        <v>43.6</v>
      </c>
      <c r="F7" s="2">
        <v>43.61</v>
      </c>
      <c r="G7" s="2">
        <v>43.59</v>
      </c>
      <c r="H7" s="2">
        <v>43.56</v>
      </c>
      <c r="I7" s="2">
        <v>43.53</v>
      </c>
      <c r="J7" s="1">
        <f t="shared" si="6"/>
        <v>43.578000000000003</v>
      </c>
      <c r="K7" s="2">
        <f t="shared" si="0"/>
        <v>2.1785513760000002</v>
      </c>
      <c r="L7" s="2">
        <f t="shared" si="7"/>
        <v>4.746086097871494</v>
      </c>
      <c r="M7" s="1">
        <f t="shared" si="8"/>
        <v>3.2710854467591935E-2</v>
      </c>
      <c r="N7" s="1">
        <f t="shared" si="9"/>
        <v>0.10892756880000001</v>
      </c>
      <c r="O7" s="1">
        <f t="shared" si="10"/>
        <v>0.23730430489357471</v>
      </c>
      <c r="P7" s="2">
        <f t="shared" si="1"/>
        <v>1.4628738838327651E-2</v>
      </c>
      <c r="Q7" s="14">
        <f t="shared" si="2"/>
        <v>4.8713889692117041E-2</v>
      </c>
      <c r="R7" s="14">
        <f t="shared" si="3"/>
        <v>6.5421708935183859E-3</v>
      </c>
      <c r="S7" s="1">
        <f t="shared" si="4"/>
        <v>6.6007901412904704E-2</v>
      </c>
      <c r="T7" s="1">
        <f t="shared" si="5"/>
        <v>4.5019995557529766E-2</v>
      </c>
      <c r="V7" s="4"/>
      <c r="W7" s="4">
        <v>50.09</v>
      </c>
      <c r="X7" s="4"/>
      <c r="Y7" s="11">
        <v>19.98</v>
      </c>
      <c r="Z7" s="4">
        <v>0.14000000000000001</v>
      </c>
      <c r="AB7" s="7"/>
      <c r="AC7" s="10"/>
    </row>
    <row r="8" spans="2:29" x14ac:dyDescent="0.25">
      <c r="B8" s="3" t="s">
        <v>5</v>
      </c>
      <c r="C8" s="1">
        <v>98.7</v>
      </c>
      <c r="D8" s="1">
        <v>98.9</v>
      </c>
      <c r="E8" s="2">
        <v>40.65</v>
      </c>
      <c r="F8" s="2">
        <v>40.729999999999997</v>
      </c>
      <c r="G8" s="2">
        <v>40.619999999999997</v>
      </c>
      <c r="H8" s="2">
        <v>40.619999999999997</v>
      </c>
      <c r="I8" s="2">
        <v>40.72</v>
      </c>
      <c r="J8" s="1">
        <f t="shared" si="6"/>
        <v>40.667999999999999</v>
      </c>
      <c r="K8" s="2">
        <f t="shared" si="0"/>
        <v>2.0330746559999997</v>
      </c>
      <c r="L8" s="2">
        <f t="shared" si="7"/>
        <v>4.1333925568695173</v>
      </c>
      <c r="M8" s="1">
        <f t="shared" si="8"/>
        <v>5.357238094391558E-2</v>
      </c>
      <c r="N8" s="1">
        <f t="shared" si="9"/>
        <v>0.10165373279999998</v>
      </c>
      <c r="O8" s="1">
        <f t="shared" si="10"/>
        <v>0.20666962784347587</v>
      </c>
      <c r="P8" s="2">
        <f t="shared" si="1"/>
        <v>2.3958297101421916E-2</v>
      </c>
      <c r="Q8" s="14">
        <f t="shared" si="2"/>
        <v>4.5460931341479993E-2</v>
      </c>
      <c r="R8" s="14">
        <f t="shared" si="3"/>
        <v>1.0714476188783115E-2</v>
      </c>
      <c r="S8" s="1">
        <f t="shared" si="4"/>
        <v>6.3645080551718677E-2</v>
      </c>
      <c r="T8" s="1">
        <f t="shared" si="5"/>
        <v>4.581266200517059E-2</v>
      </c>
      <c r="V8" s="4"/>
      <c r="W8" s="4">
        <v>49.98</v>
      </c>
      <c r="X8" s="4"/>
      <c r="Y8" s="11">
        <v>19.98</v>
      </c>
      <c r="Z8" s="4">
        <v>0.17</v>
      </c>
      <c r="AB8" s="7"/>
      <c r="AC8" s="10"/>
    </row>
    <row r="9" spans="2:29" x14ac:dyDescent="0.25">
      <c r="B9" s="3" t="s">
        <v>5</v>
      </c>
      <c r="C9" s="1">
        <v>79.900000000000006</v>
      </c>
      <c r="D9" s="1">
        <v>80</v>
      </c>
      <c r="E9" s="2">
        <v>36.700000000000003</v>
      </c>
      <c r="F9" s="2">
        <v>36.65</v>
      </c>
      <c r="G9" s="2">
        <v>36.729999999999997</v>
      </c>
      <c r="H9" s="2">
        <v>36.74</v>
      </c>
      <c r="I9" s="2">
        <v>36.71</v>
      </c>
      <c r="J9" s="1">
        <f t="shared" si="6"/>
        <v>36.706000000000003</v>
      </c>
      <c r="K9" s="2">
        <f t="shared" si="0"/>
        <v>1.8350063520000002</v>
      </c>
      <c r="L9" s="2">
        <f t="shared" si="7"/>
        <v>3.3672483118803487</v>
      </c>
      <c r="M9" s="1">
        <f t="shared" si="8"/>
        <v>3.5071355833500781E-2</v>
      </c>
      <c r="N9" s="1">
        <f t="shared" si="9"/>
        <v>9.1750317600000006E-2</v>
      </c>
      <c r="O9" s="1">
        <f t="shared" si="10"/>
        <v>0.16836241559401743</v>
      </c>
      <c r="P9" s="2">
        <f t="shared" si="1"/>
        <v>1.5684387141358308E-2</v>
      </c>
      <c r="Q9" s="14">
        <f t="shared" si="2"/>
        <v>4.1031989422159069E-2</v>
      </c>
      <c r="R9" s="14">
        <f t="shared" si="3"/>
        <v>7.0142711667001553E-3</v>
      </c>
      <c r="S9" s="1">
        <f t="shared" si="4"/>
        <v>6.056091277334065E-2</v>
      </c>
      <c r="T9" s="1">
        <f t="shared" si="5"/>
        <v>4.5091019061449494E-2</v>
      </c>
      <c r="V9" s="12" t="s">
        <v>20</v>
      </c>
      <c r="W9" s="12">
        <f>AVERAGE(W4:W8)</f>
        <v>49.991999999999997</v>
      </c>
      <c r="X9" s="12"/>
      <c r="Y9" s="13">
        <f>AVERAGE(Y4:Y8)</f>
        <v>20.050000000000004</v>
      </c>
      <c r="Z9" s="13">
        <f>AVERAGE(Z4:Z8)</f>
        <v>0.14800000000000002</v>
      </c>
      <c r="AB9" s="7"/>
      <c r="AC9" s="10"/>
    </row>
    <row r="10" spans="2:29" x14ac:dyDescent="0.25">
      <c r="B10" s="3" t="s">
        <v>5</v>
      </c>
      <c r="C10" s="1">
        <v>63.8</v>
      </c>
      <c r="D10" s="1">
        <v>63.8</v>
      </c>
      <c r="E10" s="2">
        <v>32.97</v>
      </c>
      <c r="F10" s="2">
        <v>33.04</v>
      </c>
      <c r="G10" s="2">
        <v>33.049999999999997</v>
      </c>
      <c r="H10" s="2">
        <v>33.03</v>
      </c>
      <c r="I10" s="2">
        <v>32.96</v>
      </c>
      <c r="J10" s="1">
        <f t="shared" si="6"/>
        <v>33.01</v>
      </c>
      <c r="K10" s="2">
        <f t="shared" si="0"/>
        <v>1.6502359199999999</v>
      </c>
      <c r="L10" s="2">
        <f t="shared" si="7"/>
        <v>2.723278591658246</v>
      </c>
      <c r="M10" s="1">
        <f t="shared" si="8"/>
        <v>4.1833001326703097E-2</v>
      </c>
      <c r="N10" s="1">
        <f t="shared" si="9"/>
        <v>8.2511795999999998E-2</v>
      </c>
      <c r="O10" s="1">
        <f t="shared" si="10"/>
        <v>0.13616392958291229</v>
      </c>
      <c r="P10" s="2">
        <f t="shared" si="1"/>
        <v>1.8708286933869403E-2</v>
      </c>
      <c r="Q10" s="14">
        <f t="shared" si="2"/>
        <v>3.6900396960319042E-2</v>
      </c>
      <c r="R10" s="14">
        <f t="shared" si="3"/>
        <v>8.3666002653406193E-3</v>
      </c>
      <c r="S10" s="1">
        <f t="shared" si="4"/>
        <v>5.784150150047216E-2</v>
      </c>
      <c r="T10" s="1">
        <f t="shared" si="5"/>
        <v>4.532107677449862E-2</v>
      </c>
      <c r="V10" s="12" t="s">
        <v>21</v>
      </c>
      <c r="W10" s="12">
        <f>1-(50-W9)/50</f>
        <v>0.99983999999999995</v>
      </c>
      <c r="X10" s="12"/>
      <c r="Y10" s="12">
        <f t="shared" ref="Y10" si="11">1-(50-Y9)/50</f>
        <v>0.40100000000000013</v>
      </c>
      <c r="Z10" s="12"/>
      <c r="AB10" s="7"/>
      <c r="AC10" s="10"/>
    </row>
    <row r="11" spans="2:29" x14ac:dyDescent="0.25">
      <c r="B11" s="3" t="s">
        <v>5</v>
      </c>
      <c r="C11" s="1">
        <v>54.4</v>
      </c>
      <c r="D11" s="1">
        <v>54.6</v>
      </c>
      <c r="E11" s="2">
        <v>30.61</v>
      </c>
      <c r="F11" s="2">
        <v>30.74</v>
      </c>
      <c r="G11" s="2">
        <v>30.57</v>
      </c>
      <c r="H11" s="2">
        <v>30.65</v>
      </c>
      <c r="I11" s="2">
        <v>30.58</v>
      </c>
      <c r="J11" s="1">
        <f t="shared" si="6"/>
        <v>30.629999999999995</v>
      </c>
      <c r="K11" s="2">
        <f t="shared" si="0"/>
        <v>1.5312549599999998</v>
      </c>
      <c r="L11" s="2">
        <f t="shared" si="7"/>
        <v>2.3447417525246013</v>
      </c>
      <c r="M11" s="1">
        <f t="shared" si="8"/>
        <v>6.8920243760450681E-2</v>
      </c>
      <c r="N11" s="1">
        <f t="shared" si="9"/>
        <v>7.6562747999999986E-2</v>
      </c>
      <c r="O11" s="1">
        <f t="shared" si="10"/>
        <v>0.11723708762623006</v>
      </c>
      <c r="P11" s="2">
        <f t="shared" si="1"/>
        <v>3.0822070014844688E-2</v>
      </c>
      <c r="Q11" s="14">
        <f t="shared" si="2"/>
        <v>3.4239901814437208E-2</v>
      </c>
      <c r="R11" s="14">
        <f t="shared" si="3"/>
        <v>1.3784048752090133E-2</v>
      </c>
      <c r="S11" s="1">
        <f t="shared" si="4"/>
        <v>5.618158840992573E-2</v>
      </c>
      <c r="T11" s="1">
        <f t="shared" si="5"/>
        <v>4.6626172907499049E-2</v>
      </c>
      <c r="V11" s="12" t="s">
        <v>23</v>
      </c>
      <c r="W11" s="12">
        <f>STDEV(W4:W8)</f>
        <v>9.1214034007931044E-2</v>
      </c>
      <c r="X11" s="12"/>
      <c r="Y11" s="12">
        <f t="shared" ref="Y11" si="12">STDEV(Y4:Y8)</f>
        <v>0.11000000000000015</v>
      </c>
      <c r="Z11" s="12">
        <f t="shared" ref="Z11" si="13">STDEV(Z4:Z8)</f>
        <v>1.4832396974191326E-2</v>
      </c>
      <c r="AB11" s="7"/>
      <c r="AC11" s="10"/>
    </row>
    <row r="12" spans="2:29" x14ac:dyDescent="0.25">
      <c r="B12" s="3" t="s">
        <v>5</v>
      </c>
      <c r="C12" s="1">
        <v>41.5</v>
      </c>
      <c r="D12" s="1">
        <v>41.5</v>
      </c>
      <c r="E12" s="2">
        <v>27.03</v>
      </c>
      <c r="F12" s="2">
        <v>27.05</v>
      </c>
      <c r="G12" s="2">
        <v>27.07</v>
      </c>
      <c r="H12" s="2">
        <v>27.03</v>
      </c>
      <c r="I12" s="2">
        <v>27.06</v>
      </c>
      <c r="J12" s="1">
        <f t="shared" ref="J12:J13" si="14">AVERAGE(E12:I12)</f>
        <v>27.048000000000002</v>
      </c>
      <c r="K12" s="2">
        <f t="shared" si="0"/>
        <v>1.352183616</v>
      </c>
      <c r="L12" s="2">
        <f t="shared" si="7"/>
        <v>1.8284005313788356</v>
      </c>
      <c r="M12" s="1">
        <f t="shared" ref="M12:M13" si="15">STDEV(E12:I12)</f>
        <v>1.7888543819997639E-2</v>
      </c>
      <c r="N12" s="1">
        <f t="shared" si="9"/>
        <v>6.7609180800000002E-2</v>
      </c>
      <c r="O12" s="1">
        <f t="shared" si="10"/>
        <v>9.1420026568941784E-2</v>
      </c>
      <c r="P12" s="2">
        <f t="shared" si="1"/>
        <v>7.9999999999996966E-3</v>
      </c>
      <c r="Q12" s="14">
        <f t="shared" si="2"/>
        <v>3.0235744834374721E-2</v>
      </c>
      <c r="R12" s="14">
        <f t="shared" si="3"/>
        <v>3.5777087639995275E-3</v>
      </c>
      <c r="S12" s="1">
        <f t="shared" si="4"/>
        <v>5.3834935364402717E-2</v>
      </c>
      <c r="T12" s="1">
        <f t="shared" si="5"/>
        <v>4.4685568140060604E-2</v>
      </c>
      <c r="V12" s="12" t="s">
        <v>24</v>
      </c>
      <c r="W12" s="12">
        <f>W11/SQRT(5)</f>
        <v>4.0792156108742282E-2</v>
      </c>
      <c r="X12" s="12"/>
      <c r="Y12" s="12">
        <f t="shared" ref="Y12:Z12" si="16">Y11/SQRT(5)</f>
        <v>4.9193495504995438E-2</v>
      </c>
      <c r="Z12" s="12">
        <f t="shared" si="16"/>
        <v>6.6332495807107997E-3</v>
      </c>
      <c r="AB12" s="7"/>
      <c r="AC12" s="10"/>
    </row>
    <row r="13" spans="2:29" x14ac:dyDescent="0.25">
      <c r="B13" s="3" t="s">
        <v>5</v>
      </c>
      <c r="C13" s="1">
        <v>28</v>
      </c>
      <c r="D13" s="1">
        <v>28</v>
      </c>
      <c r="E13" s="2">
        <v>22.68</v>
      </c>
      <c r="F13" s="2">
        <v>22.64</v>
      </c>
      <c r="G13" s="2">
        <v>22.64</v>
      </c>
      <c r="H13" s="2">
        <v>22.58</v>
      </c>
      <c r="I13" s="2">
        <v>22.56</v>
      </c>
      <c r="J13" s="1">
        <f t="shared" si="14"/>
        <v>22.62</v>
      </c>
      <c r="K13" s="2">
        <f t="shared" si="0"/>
        <v>1.13081904</v>
      </c>
      <c r="L13" s="2">
        <f t="shared" si="7"/>
        <v>1.2787517012265215</v>
      </c>
      <c r="M13" s="1">
        <f t="shared" si="15"/>
        <v>4.8989794855664327E-2</v>
      </c>
      <c r="N13" s="1">
        <f t="shared" si="9"/>
        <v>5.6540951999999998E-2</v>
      </c>
      <c r="O13" s="1">
        <f t="shared" si="10"/>
        <v>6.3937585061326074E-2</v>
      </c>
      <c r="P13" s="2">
        <f t="shared" si="1"/>
        <v>2.1908902300206985E-2</v>
      </c>
      <c r="Q13" s="14">
        <f t="shared" si="2"/>
        <v>2.5285882436910535E-2</v>
      </c>
      <c r="R13" s="14">
        <f t="shared" si="3"/>
        <v>9.7979589711328641E-3</v>
      </c>
      <c r="S13" s="1">
        <f t="shared" si="4"/>
        <v>5.1218901302285479E-2</v>
      </c>
      <c r="T13" s="1">
        <f t="shared" si="5"/>
        <v>4.5607017003965557E-2</v>
      </c>
      <c r="V13" s="12"/>
      <c r="W13" s="12"/>
      <c r="X13" s="12"/>
      <c r="Y13" s="13"/>
      <c r="Z13" s="12"/>
      <c r="AB13" s="7"/>
      <c r="AC13" s="10"/>
    </row>
    <row r="15" spans="2:29" x14ac:dyDescent="0.25">
      <c r="B15" s="26" t="s">
        <v>33</v>
      </c>
      <c r="C15" s="27"/>
      <c r="D15" s="27"/>
      <c r="E15" s="27"/>
      <c r="G15" s="23" t="s">
        <v>45</v>
      </c>
      <c r="H15" s="24"/>
      <c r="I15" s="24"/>
      <c r="J15" s="24"/>
      <c r="K15" s="25"/>
    </row>
    <row r="16" spans="2:29" x14ac:dyDescent="0.25">
      <c r="B16" s="8" t="s">
        <v>26</v>
      </c>
      <c r="C16" s="9" t="s">
        <v>32</v>
      </c>
      <c r="D16" s="8" t="s">
        <v>34</v>
      </c>
      <c r="E16" s="9" t="s">
        <v>35</v>
      </c>
      <c r="G16" s="6" t="s">
        <v>6</v>
      </c>
      <c r="H16" s="5" t="s">
        <v>7</v>
      </c>
      <c r="I16" s="6" t="s">
        <v>36</v>
      </c>
      <c r="J16" s="5" t="s">
        <v>37</v>
      </c>
      <c r="K16" s="6" t="s">
        <v>39</v>
      </c>
    </row>
    <row r="17" spans="2:11" x14ac:dyDescent="0.25">
      <c r="B17" s="8">
        <f>L4</f>
        <v>6.1891582339363644</v>
      </c>
      <c r="C17" s="9">
        <f>T4</f>
        <v>4.5795196254629161E-2</v>
      </c>
      <c r="D17" s="8">
        <f>I17</f>
        <v>1.49730955</v>
      </c>
      <c r="E17" s="9">
        <f>K17</f>
        <v>2.0002812302273897E-3</v>
      </c>
      <c r="G17" s="6">
        <f>C4</f>
        <v>149.69999999999999</v>
      </c>
      <c r="H17" s="5">
        <f>D4</f>
        <v>149.80000000000001</v>
      </c>
      <c r="I17" s="6">
        <f>(G17+$C$33+$C$36)/100</f>
        <v>1.49730955</v>
      </c>
      <c r="J17" s="6">
        <f>(H17+$C$33+$C$36)/100</f>
        <v>1.4983095500000001</v>
      </c>
      <c r="K17" s="6">
        <f>$D$38</f>
        <v>2.0002812302273897E-3</v>
      </c>
    </row>
    <row r="18" spans="2:11" x14ac:dyDescent="0.25">
      <c r="B18" s="8">
        <f t="shared" ref="B18:B26" si="17">L5</f>
        <v>5.7797702795294787</v>
      </c>
      <c r="C18" s="9">
        <f t="shared" ref="C18:C26" si="18">T5</f>
        <v>4.6151923036857341E-2</v>
      </c>
      <c r="D18" s="8">
        <f t="shared" ref="D18:D26" si="19">I18</f>
        <v>1.3913095499999999</v>
      </c>
      <c r="E18" s="9">
        <f t="shared" ref="E18:E26" si="20">K18</f>
        <v>2.0002812302273897E-3</v>
      </c>
      <c r="G18" s="6">
        <f>C5</f>
        <v>139.1</v>
      </c>
      <c r="H18" s="5">
        <f>D5</f>
        <v>139.5</v>
      </c>
      <c r="I18" s="6">
        <f t="shared" ref="I18:J26" si="21">(G18+$C$33+$C$36)/100</f>
        <v>1.3913095499999999</v>
      </c>
      <c r="J18" s="6">
        <f t="shared" si="21"/>
        <v>1.3953095500000001</v>
      </c>
      <c r="K18" s="6">
        <f t="shared" ref="K18:K26" si="22">$D$38</f>
        <v>2.0002812302273897E-3</v>
      </c>
    </row>
    <row r="19" spans="2:11" x14ac:dyDescent="0.25">
      <c r="B19" s="8">
        <f t="shared" si="17"/>
        <v>5.3686243877975741</v>
      </c>
      <c r="C19" s="9">
        <f t="shared" si="18"/>
        <v>4.7442596893509173E-2</v>
      </c>
      <c r="D19" s="8">
        <f t="shared" si="19"/>
        <v>1.2923095499999999</v>
      </c>
      <c r="E19" s="9">
        <f t="shared" si="20"/>
        <v>2.0002812302273897E-3</v>
      </c>
      <c r="G19" s="6">
        <f>C6</f>
        <v>129.19999999999999</v>
      </c>
      <c r="H19" s="5">
        <f>D6</f>
        <v>129.30000000000001</v>
      </c>
      <c r="I19" s="6">
        <f t="shared" si="21"/>
        <v>1.2923095499999999</v>
      </c>
      <c r="J19" s="6">
        <f t="shared" si="21"/>
        <v>1.2933095500000003</v>
      </c>
      <c r="K19" s="6">
        <f t="shared" si="22"/>
        <v>2.0002812302273897E-3</v>
      </c>
    </row>
    <row r="20" spans="2:11" x14ac:dyDescent="0.25">
      <c r="B20" s="8">
        <f t="shared" si="17"/>
        <v>4.746086097871494</v>
      </c>
      <c r="C20" s="9">
        <f t="shared" si="18"/>
        <v>4.5019995557529766E-2</v>
      </c>
      <c r="D20" s="8">
        <f t="shared" si="19"/>
        <v>1.14230955</v>
      </c>
      <c r="E20" s="9">
        <f t="shared" si="20"/>
        <v>2.0002812302273897E-3</v>
      </c>
      <c r="G20" s="6">
        <f>C7</f>
        <v>114.2</v>
      </c>
      <c r="H20" s="5">
        <f>D7</f>
        <v>114.3</v>
      </c>
      <c r="I20" s="6">
        <f t="shared" si="21"/>
        <v>1.14230955</v>
      </c>
      <c r="J20" s="6">
        <f t="shared" si="21"/>
        <v>1.1433095499999999</v>
      </c>
      <c r="K20" s="6">
        <f t="shared" si="22"/>
        <v>2.0002812302273897E-3</v>
      </c>
    </row>
    <row r="21" spans="2:11" x14ac:dyDescent="0.25">
      <c r="B21" s="8">
        <f t="shared" si="17"/>
        <v>4.1333925568695173</v>
      </c>
      <c r="C21" s="9">
        <f t="shared" si="18"/>
        <v>4.581266200517059E-2</v>
      </c>
      <c r="D21" s="8">
        <f t="shared" si="19"/>
        <v>0.98730954999999998</v>
      </c>
      <c r="E21" s="9">
        <f t="shared" si="20"/>
        <v>2.0002812302273897E-3</v>
      </c>
      <c r="G21" s="6">
        <f>C8</f>
        <v>98.7</v>
      </c>
      <c r="H21" s="5">
        <f>D8</f>
        <v>98.9</v>
      </c>
      <c r="I21" s="6">
        <f t="shared" si="21"/>
        <v>0.98730954999999998</v>
      </c>
      <c r="J21" s="6">
        <f t="shared" si="21"/>
        <v>0.98930954999999998</v>
      </c>
      <c r="K21" s="6">
        <f t="shared" si="22"/>
        <v>2.0002812302273897E-3</v>
      </c>
    </row>
    <row r="22" spans="2:11" x14ac:dyDescent="0.25">
      <c r="B22" s="8">
        <f t="shared" si="17"/>
        <v>3.3672483118803487</v>
      </c>
      <c r="C22" s="9">
        <f t="shared" si="18"/>
        <v>4.5091019061449494E-2</v>
      </c>
      <c r="D22" s="8">
        <f t="shared" si="19"/>
        <v>0.79930954999999992</v>
      </c>
      <c r="E22" s="9">
        <f t="shared" si="20"/>
        <v>2.0002812302273897E-3</v>
      </c>
      <c r="G22" s="6">
        <f>C9</f>
        <v>79.900000000000006</v>
      </c>
      <c r="H22" s="5">
        <f>D9</f>
        <v>80</v>
      </c>
      <c r="I22" s="6">
        <f t="shared" si="21"/>
        <v>0.79930954999999992</v>
      </c>
      <c r="J22" s="6">
        <f t="shared" si="21"/>
        <v>0.80030954999999993</v>
      </c>
      <c r="K22" s="6">
        <f t="shared" si="22"/>
        <v>2.0002812302273897E-3</v>
      </c>
    </row>
    <row r="23" spans="2:11" x14ac:dyDescent="0.25">
      <c r="B23" s="8">
        <f t="shared" si="17"/>
        <v>2.723278591658246</v>
      </c>
      <c r="C23" s="9">
        <f t="shared" si="18"/>
        <v>4.532107677449862E-2</v>
      </c>
      <c r="D23" s="8">
        <f t="shared" si="19"/>
        <v>0.63830955</v>
      </c>
      <c r="E23" s="9">
        <f t="shared" si="20"/>
        <v>2.0002812302273897E-3</v>
      </c>
      <c r="G23" s="6">
        <f>C10</f>
        <v>63.8</v>
      </c>
      <c r="H23" s="5">
        <f>D10</f>
        <v>63.8</v>
      </c>
      <c r="I23" s="6">
        <f t="shared" si="21"/>
        <v>0.63830955</v>
      </c>
      <c r="J23" s="6">
        <f t="shared" si="21"/>
        <v>0.63830955</v>
      </c>
      <c r="K23" s="6">
        <f t="shared" si="22"/>
        <v>2.0002812302273897E-3</v>
      </c>
    </row>
    <row r="24" spans="2:11" x14ac:dyDescent="0.25">
      <c r="B24" s="8">
        <f t="shared" si="17"/>
        <v>2.3447417525246013</v>
      </c>
      <c r="C24" s="9">
        <f t="shared" si="18"/>
        <v>4.6626172907499049E-2</v>
      </c>
      <c r="D24" s="8">
        <f t="shared" si="19"/>
        <v>0.54430954999999992</v>
      </c>
      <c r="E24" s="9">
        <f t="shared" si="20"/>
        <v>2.0002812302273897E-3</v>
      </c>
      <c r="G24" s="6">
        <f>C11</f>
        <v>54.4</v>
      </c>
      <c r="H24" s="5">
        <f>D11</f>
        <v>54.6</v>
      </c>
      <c r="I24" s="6">
        <f t="shared" si="21"/>
        <v>0.54430954999999992</v>
      </c>
      <c r="J24" s="6">
        <f t="shared" si="21"/>
        <v>0.54630955000000003</v>
      </c>
      <c r="K24" s="6">
        <f t="shared" si="22"/>
        <v>2.0002812302273897E-3</v>
      </c>
    </row>
    <row r="25" spans="2:11" x14ac:dyDescent="0.25">
      <c r="B25" s="8">
        <f t="shared" si="17"/>
        <v>1.8284005313788356</v>
      </c>
      <c r="C25" s="9">
        <f t="shared" si="18"/>
        <v>4.4685568140060604E-2</v>
      </c>
      <c r="D25" s="8">
        <f t="shared" si="19"/>
        <v>0.41530954999999997</v>
      </c>
      <c r="E25" s="9">
        <f t="shared" si="20"/>
        <v>2.0002812302273897E-3</v>
      </c>
      <c r="G25" s="6">
        <f>C12</f>
        <v>41.5</v>
      </c>
      <c r="H25" s="5">
        <f>D12</f>
        <v>41.5</v>
      </c>
      <c r="I25" s="6">
        <f t="shared" si="21"/>
        <v>0.41530954999999997</v>
      </c>
      <c r="J25" s="6">
        <f t="shared" si="21"/>
        <v>0.41530954999999997</v>
      </c>
      <c r="K25" s="6">
        <f t="shared" si="22"/>
        <v>2.0002812302273897E-3</v>
      </c>
    </row>
    <row r="26" spans="2:11" x14ac:dyDescent="0.25">
      <c r="B26" s="8">
        <f t="shared" si="17"/>
        <v>1.2787517012265215</v>
      </c>
      <c r="C26" s="9">
        <f t="shared" si="18"/>
        <v>4.5607017003965557E-2</v>
      </c>
      <c r="D26" s="8">
        <f t="shared" si="19"/>
        <v>0.28030955000000002</v>
      </c>
      <c r="E26" s="9">
        <f t="shared" si="20"/>
        <v>2.0002812302273897E-3</v>
      </c>
      <c r="G26" s="6">
        <f>C13</f>
        <v>28</v>
      </c>
      <c r="H26" s="5">
        <f>D13</f>
        <v>28</v>
      </c>
      <c r="I26" s="6">
        <f t="shared" si="21"/>
        <v>0.28030955000000002</v>
      </c>
      <c r="J26" s="6">
        <f t="shared" si="21"/>
        <v>0.28030955000000002</v>
      </c>
      <c r="K26" s="6">
        <f t="shared" si="22"/>
        <v>2.0002812302273897E-3</v>
      </c>
    </row>
    <row r="28" spans="2:11" x14ac:dyDescent="0.25">
      <c r="B28" s="18" t="s">
        <v>13</v>
      </c>
      <c r="C28" s="18"/>
    </row>
    <row r="29" spans="2:11" x14ac:dyDescent="0.25">
      <c r="B29" s="5" t="s">
        <v>14</v>
      </c>
      <c r="C29" s="6">
        <v>226.2</v>
      </c>
      <c r="D29" s="6" t="s">
        <v>39</v>
      </c>
    </row>
    <row r="30" spans="2:11" x14ac:dyDescent="0.25">
      <c r="B30" s="5" t="s">
        <v>40</v>
      </c>
      <c r="C30" s="6">
        <v>38.01</v>
      </c>
      <c r="D30" s="6"/>
    </row>
    <row r="31" spans="2:11" x14ac:dyDescent="0.25">
      <c r="B31" s="5"/>
      <c r="C31" s="6">
        <v>38.03</v>
      </c>
      <c r="D31" s="6"/>
    </row>
    <row r="32" spans="2:11" x14ac:dyDescent="0.25">
      <c r="B32" s="5" t="s">
        <v>38</v>
      </c>
      <c r="C32" s="6">
        <f>AVERAGE(C30:C31)</f>
        <v>38.019999999999996</v>
      </c>
      <c r="D32" s="6">
        <v>0.03</v>
      </c>
    </row>
    <row r="33" spans="2:4" x14ac:dyDescent="0.25">
      <c r="B33" s="5" t="s">
        <v>43</v>
      </c>
      <c r="C33" s="6">
        <f>C32/(2*1000)</f>
        <v>1.9009999999999999E-2</v>
      </c>
      <c r="D33" s="6">
        <f>D32/(2*1000)</f>
        <v>1.4999999999999999E-5</v>
      </c>
    </row>
    <row r="34" spans="2:4" x14ac:dyDescent="0.25">
      <c r="B34" s="5" t="s">
        <v>41</v>
      </c>
      <c r="C34" s="6">
        <v>11.87</v>
      </c>
      <c r="D34" s="6"/>
    </row>
    <row r="35" spans="2:4" x14ac:dyDescent="0.25">
      <c r="B35" s="5"/>
      <c r="C35" s="6">
        <v>12.02</v>
      </c>
      <c r="D35" s="6"/>
    </row>
    <row r="36" spans="2:4" x14ac:dyDescent="0.25">
      <c r="B36" s="5" t="s">
        <v>44</v>
      </c>
      <c r="C36" s="6">
        <f>AVERAGE(C34:C35)/1000</f>
        <v>1.1945000000000001E-2</v>
      </c>
      <c r="D36" s="6">
        <f>0.03/1000</f>
        <v>2.9999999999999997E-5</v>
      </c>
    </row>
    <row r="37" spans="2:4" x14ac:dyDescent="0.25">
      <c r="B37" s="5" t="s">
        <v>42</v>
      </c>
      <c r="C37" s="6"/>
      <c r="D37" s="6">
        <f>0.2/100</f>
        <v>2E-3</v>
      </c>
    </row>
    <row r="38" spans="2:4" x14ac:dyDescent="0.25">
      <c r="B38" s="5" t="s">
        <v>34</v>
      </c>
      <c r="C38" s="6"/>
      <c r="D38" s="6">
        <f>SQRT(D33^2+D36^2+D37^2)</f>
        <v>2.0002812302273897E-3</v>
      </c>
    </row>
    <row r="39" spans="2:4" x14ac:dyDescent="0.25">
      <c r="B39" s="5"/>
      <c r="C39" s="6"/>
      <c r="D39" s="6"/>
    </row>
  </sheetData>
  <mergeCells count="6">
    <mergeCell ref="B2:T2"/>
    <mergeCell ref="B28:C28"/>
    <mergeCell ref="AB2:AC2"/>
    <mergeCell ref="V2:Z2"/>
    <mergeCell ref="G15:K15"/>
    <mergeCell ref="B15:E15"/>
  </mergeCells>
  <pageMargins left="0.7" right="0.7" top="0.75" bottom="0.75" header="0.3" footer="0.3"/>
  <ignoredErrors>
    <ignoredError sqref="J4 J5:J11 J12:J13 C32" formulaRange="1"/>
    <ignoredError sqref="M12:M13 M4:M11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Garcia</dc:creator>
  <cp:lastModifiedBy>Anthony Garcia</cp:lastModifiedBy>
  <dcterms:created xsi:type="dcterms:W3CDTF">2013-09-13T15:57:09Z</dcterms:created>
  <dcterms:modified xsi:type="dcterms:W3CDTF">2013-09-14T19:05:06Z</dcterms:modified>
</cp:coreProperties>
</file>