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jpe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olitontech.sharepoint.com/sites/SolitonSpartans893/Shared Documents/Spartans - Group Challenge/"/>
    </mc:Choice>
  </mc:AlternateContent>
  <xr:revisionPtr revIDLastSave="0" documentId="8_{CB2A6CF4-EBA1-4A40-8469-BEC64ACBBBC7}" xr6:coauthVersionLast="47" xr6:coauthVersionMax="47" xr10:uidLastSave="{00000000-0000-0000-0000-000000000000}"/>
  <bookViews>
    <workbookView xWindow="-118" yWindow="-118" windowWidth="25370" windowHeight="13667" firstSheet="3" activeTab="3" xr2:uid="{00000000-000D-0000-FFFF-FFFF00000000}"/>
  </bookViews>
  <sheets>
    <sheet name="Dashboard" sheetId="28" r:id="rId1"/>
    <sheet name="Projects" sheetId="26" state="hidden" r:id="rId2"/>
    <sheet name="Plan" sheetId="23" state="hidden" r:id="rId3"/>
    <sheet name="Challenge Tracker" sheetId="14" r:id="rId4"/>
    <sheet name="Activity Converter" sheetId="25" r:id="rId5"/>
    <sheet name="Chart &amp; Plan" sheetId="24" r:id="rId6"/>
    <sheet name="Training Plan" sheetId="33" r:id="rId7"/>
    <sheet name="FAQ" sheetId="29" state="hidden" r:id="rId8"/>
  </sheets>
  <definedNames>
    <definedName name="_xlnm._FilterDatabase" localSheetId="3" hidden="1">'Challenge Tracker'!$A$3:$X$401</definedName>
    <definedName name="a">'Challenge Tracker'!$H:$H</definedName>
    <definedName name="Slicer_Sign_up_for_Challenge?">#N/A</definedName>
  </definedNames>
  <calcPr calcId="191028"/>
  <pivotCaches>
    <pivotCache cacheId="725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8" i="14" l="1"/>
  <c r="F148" i="14" s="1"/>
  <c r="F347" i="14"/>
  <c r="F391" i="14"/>
  <c r="F392" i="14"/>
  <c r="F393" i="14"/>
  <c r="F394" i="14"/>
  <c r="F395" i="14"/>
  <c r="F396" i="14"/>
  <c r="F397" i="14"/>
  <c r="F398" i="14"/>
  <c r="F399" i="14"/>
  <c r="F400" i="14"/>
  <c r="Y399" i="14"/>
  <c r="AG399" i="14" s="1"/>
  <c r="K31" i="14"/>
  <c r="F31" i="14" s="1"/>
  <c r="X216" i="14"/>
  <c r="X82" i="14"/>
  <c r="T27" i="14"/>
  <c r="W216" i="14"/>
  <c r="K49" i="14"/>
  <c r="F49" i="14" s="1"/>
  <c r="K372" i="14"/>
  <c r="K389" i="14"/>
  <c r="F389" i="14" s="1"/>
  <c r="K365" i="14"/>
  <c r="N41" i="25"/>
  <c r="I41" i="25"/>
  <c r="D41" i="25"/>
  <c r="N40" i="25"/>
  <c r="I40" i="25"/>
  <c r="D40" i="25"/>
  <c r="N39" i="25"/>
  <c r="I39" i="25"/>
  <c r="D39" i="25"/>
  <c r="N38" i="25"/>
  <c r="I38" i="25"/>
  <c r="D38" i="25"/>
  <c r="N37" i="25"/>
  <c r="I37" i="25"/>
  <c r="D37" i="25"/>
  <c r="N36" i="25"/>
  <c r="I36" i="25"/>
  <c r="D36" i="25"/>
  <c r="N35" i="25"/>
  <c r="I35" i="25"/>
  <c r="D35" i="25"/>
  <c r="N34" i="25"/>
  <c r="I34" i="25"/>
  <c r="D34" i="25"/>
  <c r="N33" i="25"/>
  <c r="I33" i="25"/>
  <c r="D33" i="25"/>
  <c r="N32" i="25"/>
  <c r="N42" i="25"/>
  <c r="I32" i="25"/>
  <c r="D32" i="25"/>
  <c r="D42" i="25"/>
  <c r="S15" i="14"/>
  <c r="V15" i="14"/>
  <c r="W15" i="14"/>
  <c r="W82" i="14"/>
  <c r="D19" i="25"/>
  <c r="D20" i="25"/>
  <c r="D21" i="25"/>
  <c r="D23" i="25"/>
  <c r="D24" i="25"/>
  <c r="D25" i="25"/>
  <c r="D26" i="25"/>
  <c r="D27" i="25"/>
  <c r="I19" i="25"/>
  <c r="I20" i="25"/>
  <c r="I21" i="25"/>
  <c r="I22" i="25"/>
  <c r="I23" i="25"/>
  <c r="I24" i="25"/>
  <c r="I25" i="25"/>
  <c r="I26" i="25"/>
  <c r="I27" i="25"/>
  <c r="N19" i="25"/>
  <c r="N20" i="25"/>
  <c r="N21" i="25"/>
  <c r="N22" i="25"/>
  <c r="N23" i="25"/>
  <c r="N24" i="25"/>
  <c r="N25" i="25"/>
  <c r="N26" i="25"/>
  <c r="N5" i="25"/>
  <c r="N6" i="25"/>
  <c r="N7" i="25"/>
  <c r="N8" i="25"/>
  <c r="N9" i="25"/>
  <c r="N10" i="25"/>
  <c r="N11" i="25"/>
  <c r="N12" i="25"/>
  <c r="N13" i="25"/>
  <c r="I6" i="25"/>
  <c r="I7" i="25"/>
  <c r="I8" i="25"/>
  <c r="I9" i="25"/>
  <c r="I10" i="25"/>
  <c r="I11" i="25"/>
  <c r="I12" i="25"/>
  <c r="I13" i="25"/>
  <c r="E6" i="24"/>
  <c r="N18" i="25"/>
  <c r="I18" i="25"/>
  <c r="N4" i="25"/>
  <c r="N14" i="25"/>
  <c r="I4" i="25"/>
  <c r="D8" i="25"/>
  <c r="D9" i="25"/>
  <c r="D10" i="25"/>
  <c r="D11" i="25"/>
  <c r="D12" i="25"/>
  <c r="D13" i="25"/>
  <c r="D4" i="25"/>
  <c r="E4" i="24"/>
  <c r="E17" i="24"/>
  <c r="G17" i="24"/>
  <c r="E5" i="24"/>
  <c r="G5" i="24"/>
  <c r="E7" i="24"/>
  <c r="D8" i="28"/>
  <c r="D9" i="28"/>
  <c r="D10" i="28"/>
  <c r="D11" i="28"/>
  <c r="D12" i="28"/>
  <c r="D13" i="28"/>
  <c r="D14" i="28"/>
  <c r="D15" i="28"/>
  <c r="D16" i="28"/>
  <c r="D17" i="28"/>
  <c r="D18" i="28"/>
  <c r="D19" i="28"/>
  <c r="K390" i="14"/>
  <c r="F390" i="14" s="1"/>
  <c r="L390" i="14"/>
  <c r="V216" i="14"/>
  <c r="C20" i="28"/>
  <c r="C5" i="28"/>
  <c r="B5" i="28"/>
  <c r="V36" i="14"/>
  <c r="B17" i="28"/>
  <c r="U308" i="14"/>
  <c r="U216" i="14"/>
  <c r="T159" i="14"/>
  <c r="K159" i="14" s="1"/>
  <c r="F159" i="14" s="1"/>
  <c r="L159" i="14"/>
  <c r="T307" i="14"/>
  <c r="K307" i="14"/>
  <c r="F307" i="14" s="1"/>
  <c r="T308" i="14"/>
  <c r="K308" i="14"/>
  <c r="F308" i="14" s="1"/>
  <c r="T191" i="14"/>
  <c r="K191" i="14"/>
  <c r="F191" i="14" s="1"/>
  <c r="L191" i="14"/>
  <c r="E5" i="28"/>
  <c r="D5" i="28"/>
  <c r="K346" i="14"/>
  <c r="F346" i="14" s="1"/>
  <c r="K350" i="14"/>
  <c r="F350" i="14" s="1"/>
  <c r="K351" i="14"/>
  <c r="K348" i="14"/>
  <c r="F348" i="14" s="1"/>
  <c r="K353" i="14"/>
  <c r="F353" i="14" s="1"/>
  <c r="L353" i="14"/>
  <c r="K354" i="14"/>
  <c r="F354" i="14" s="1"/>
  <c r="K355" i="14"/>
  <c r="F355" i="14" s="1"/>
  <c r="K373" i="14"/>
  <c r="K360" i="14"/>
  <c r="F360" i="14" s="1"/>
  <c r="L360" i="14"/>
  <c r="K366" i="14"/>
  <c r="F366" i="14" s="1"/>
  <c r="K362" i="14"/>
  <c r="K377" i="14"/>
  <c r="F377" i="14" s="1"/>
  <c r="L377" i="14"/>
  <c r="K364" i="14"/>
  <c r="F364" i="14" s="1"/>
  <c r="K378" i="14"/>
  <c r="F378" i="14" s="1"/>
  <c r="K379" i="14"/>
  <c r="K367" i="14"/>
  <c r="K368" i="14"/>
  <c r="F368" i="14" s="1"/>
  <c r="L368" i="14"/>
  <c r="K356" i="14"/>
  <c r="F356" i="14" s="1"/>
  <c r="K380" i="14"/>
  <c r="K381" i="14"/>
  <c r="F381" i="14" s="1"/>
  <c r="K382" i="14"/>
  <c r="F382" i="14" s="1"/>
  <c r="L382" i="14"/>
  <c r="K358" i="14"/>
  <c r="F358" i="14" s="1"/>
  <c r="K374" i="14"/>
  <c r="F374" i="14" s="1"/>
  <c r="K375" i="14"/>
  <c r="K376" i="14"/>
  <c r="F376" i="14" s="1"/>
  <c r="L376" i="14"/>
  <c r="K369" i="14"/>
  <c r="F369" i="14" s="1"/>
  <c r="K370" i="14"/>
  <c r="K383" i="14"/>
  <c r="F383" i="14" s="1"/>
  <c r="L383" i="14"/>
  <c r="K361" i="14"/>
  <c r="F361" i="14" s="1"/>
  <c r="L361" i="14"/>
  <c r="K384" i="14"/>
  <c r="F384" i="14" s="1"/>
  <c r="K385" i="14"/>
  <c r="K386" i="14"/>
  <c r="K387" i="14"/>
  <c r="F387" i="14" s="1"/>
  <c r="L387" i="14"/>
  <c r="K363" i="14"/>
  <c r="F363" i="14" s="1"/>
  <c r="K388" i="14"/>
  <c r="K371" i="14"/>
  <c r="F371" i="14" s="1"/>
  <c r="K333" i="14"/>
  <c r="F333" i="14" s="1"/>
  <c r="L333" i="14"/>
  <c r="K334" i="14"/>
  <c r="F334" i="14" s="1"/>
  <c r="K335" i="14"/>
  <c r="F335" i="14" s="1"/>
  <c r="K336" i="14"/>
  <c r="K337" i="14"/>
  <c r="F337" i="14" s="1"/>
  <c r="L337" i="14"/>
  <c r="K338" i="14"/>
  <c r="F338" i="14" s="1"/>
  <c r="K339" i="14"/>
  <c r="K332" i="14"/>
  <c r="F332" i="14" s="1"/>
  <c r="K341" i="14"/>
  <c r="F341" i="14" s="1"/>
  <c r="L341" i="14"/>
  <c r="K342" i="14"/>
  <c r="F342" i="14" s="1"/>
  <c r="K340" i="14"/>
  <c r="K344" i="14"/>
  <c r="K345" i="14"/>
  <c r="F345" i="14" s="1"/>
  <c r="L345" i="14"/>
  <c r="K357" i="14"/>
  <c r="F357" i="14" s="1"/>
  <c r="K352" i="14"/>
  <c r="K359" i="14"/>
  <c r="F359" i="14" s="1"/>
  <c r="B19" i="28"/>
  <c r="B18" i="28"/>
  <c r="B16" i="28"/>
  <c r="B8" i="28"/>
  <c r="G32" i="24"/>
  <c r="G33" i="24"/>
  <c r="G34" i="24"/>
  <c r="G35" i="24"/>
  <c r="G36" i="24"/>
  <c r="G37" i="24"/>
  <c r="G38" i="24"/>
  <c r="S39" i="14"/>
  <c r="S35" i="14"/>
  <c r="B14" i="28"/>
  <c r="K349" i="14"/>
  <c r="K299" i="14"/>
  <c r="F299" i="14" s="1"/>
  <c r="K298" i="14"/>
  <c r="F298" i="14" s="1"/>
  <c r="L298" i="14"/>
  <c r="K331" i="14"/>
  <c r="F331" i="14" s="1"/>
  <c r="L331" i="14"/>
  <c r="R343" i="14"/>
  <c r="K343" i="14"/>
  <c r="F343" i="14" s="1"/>
  <c r="K119" i="14"/>
  <c r="R73" i="14"/>
  <c r="B13" i="28"/>
  <c r="Q73" i="14"/>
  <c r="B12" i="28"/>
  <c r="K201" i="14"/>
  <c r="F201" i="14" s="1"/>
  <c r="L201" i="14"/>
  <c r="K323" i="14"/>
  <c r="F323" i="14" s="1"/>
  <c r="K6" i="14"/>
  <c r="F6" i="14" s="1"/>
  <c r="K7" i="14"/>
  <c r="K8" i="14"/>
  <c r="K9" i="14"/>
  <c r="F9" i="14" s="1"/>
  <c r="L9" i="14"/>
  <c r="K10" i="14"/>
  <c r="F10" i="14" s="1"/>
  <c r="K11" i="14"/>
  <c r="K12" i="14"/>
  <c r="F12" i="14" s="1"/>
  <c r="K13" i="14"/>
  <c r="F13" i="14" s="1"/>
  <c r="L13" i="14"/>
  <c r="K14" i="14"/>
  <c r="F14" i="14" s="1"/>
  <c r="K15" i="14"/>
  <c r="F15" i="14" s="1"/>
  <c r="K16" i="14"/>
  <c r="K17" i="14"/>
  <c r="F17" i="14" s="1"/>
  <c r="K18" i="14"/>
  <c r="F18" i="14" s="1"/>
  <c r="K19" i="14"/>
  <c r="K21" i="14"/>
  <c r="K22" i="14"/>
  <c r="F22" i="14" s="1"/>
  <c r="L22" i="14"/>
  <c r="K23" i="14"/>
  <c r="F23" i="14" s="1"/>
  <c r="K20" i="14"/>
  <c r="K24" i="14"/>
  <c r="F24" i="14" s="1"/>
  <c r="K26" i="14"/>
  <c r="F26" i="14" s="1"/>
  <c r="K25" i="14"/>
  <c r="F25" i="14" s="1"/>
  <c r="L25" i="14"/>
  <c r="K28" i="14"/>
  <c r="F28" i="14" s="1"/>
  <c r="K27" i="14"/>
  <c r="F27" i="14" s="1"/>
  <c r="K29" i="14"/>
  <c r="F29" i="14" s="1"/>
  <c r="L29" i="14"/>
  <c r="K30" i="14"/>
  <c r="F30" i="14" s="1"/>
  <c r="L31" i="14"/>
  <c r="K32" i="14"/>
  <c r="F32" i="14" s="1"/>
  <c r="L32" i="14"/>
  <c r="K34" i="14"/>
  <c r="K33" i="14"/>
  <c r="K37" i="14"/>
  <c r="F37" i="14" s="1"/>
  <c r="K39" i="14"/>
  <c r="F39" i="14" s="1"/>
  <c r="K38" i="14"/>
  <c r="F38" i="14" s="1"/>
  <c r="K41" i="14"/>
  <c r="K42" i="14"/>
  <c r="F42" i="14" s="1"/>
  <c r="K40" i="14"/>
  <c r="F40" i="14" s="1"/>
  <c r="K44" i="14"/>
  <c r="F44" i="14" s="1"/>
  <c r="L44" i="14"/>
  <c r="K45" i="14"/>
  <c r="F45" i="14" s="1"/>
  <c r="K46" i="14"/>
  <c r="F46" i="14" s="1"/>
  <c r="K47" i="14"/>
  <c r="K48" i="14"/>
  <c r="K43" i="14"/>
  <c r="F43" i="14" s="1"/>
  <c r="K50" i="14"/>
  <c r="F50" i="14" s="1"/>
  <c r="L50" i="14"/>
  <c r="K51" i="14"/>
  <c r="F51" i="14" s="1"/>
  <c r="K52" i="14"/>
  <c r="F52" i="14" s="1"/>
  <c r="K53" i="14"/>
  <c r="K54" i="14"/>
  <c r="F54" i="14" s="1"/>
  <c r="L54" i="14"/>
  <c r="K55" i="14"/>
  <c r="F55" i="14" s="1"/>
  <c r="L55" i="14"/>
  <c r="K57" i="14"/>
  <c r="K58" i="14"/>
  <c r="F58" i="14" s="1"/>
  <c r="K59" i="14"/>
  <c r="F59" i="14" s="1"/>
  <c r="K56" i="14"/>
  <c r="F56" i="14" s="1"/>
  <c r="K61" i="14"/>
  <c r="F61" i="14" s="1"/>
  <c r="L61" i="14"/>
  <c r="K62" i="14"/>
  <c r="F62" i="14" s="1"/>
  <c r="L62" i="14"/>
  <c r="K60" i="14"/>
  <c r="K64" i="14"/>
  <c r="K63" i="14"/>
  <c r="K65" i="14"/>
  <c r="K67" i="14"/>
  <c r="K68" i="14"/>
  <c r="F68" i="14" s="1"/>
  <c r="L68" i="14"/>
  <c r="K66" i="14"/>
  <c r="K70" i="14"/>
  <c r="K71" i="14"/>
  <c r="K72" i="14"/>
  <c r="F72" i="14" s="1"/>
  <c r="K73" i="14"/>
  <c r="F73" i="14" s="1"/>
  <c r="K74" i="14"/>
  <c r="F74" i="14" s="1"/>
  <c r="K75" i="14"/>
  <c r="F75" i="14" s="1"/>
  <c r="K69" i="14"/>
  <c r="F69" i="14" s="1"/>
  <c r="K76" i="14"/>
  <c r="F76" i="14" s="1"/>
  <c r="L76" i="14"/>
  <c r="K78" i="14"/>
  <c r="F78" i="14" s="1"/>
  <c r="K79" i="14"/>
  <c r="F79" i="14" s="1"/>
  <c r="L79" i="14"/>
  <c r="K80" i="14"/>
  <c r="F80" i="14" s="1"/>
  <c r="L80" i="14"/>
  <c r="K77" i="14"/>
  <c r="K81" i="14"/>
  <c r="F81" i="14" s="1"/>
  <c r="K83" i="14"/>
  <c r="K84" i="14"/>
  <c r="F84" i="14" s="1"/>
  <c r="K82" i="14"/>
  <c r="F82" i="14" s="1"/>
  <c r="K86" i="14"/>
  <c r="F86" i="14" s="1"/>
  <c r="L86" i="14"/>
  <c r="K87" i="14"/>
  <c r="F87" i="14" s="1"/>
  <c r="L87" i="14"/>
  <c r="K88" i="14"/>
  <c r="F88" i="14" s="1"/>
  <c r="K89" i="14"/>
  <c r="K85" i="14"/>
  <c r="K90" i="14"/>
  <c r="F90" i="14" s="1"/>
  <c r="L90" i="14"/>
  <c r="K92" i="14"/>
  <c r="F92" i="14" s="1"/>
  <c r="K91" i="14"/>
  <c r="F91" i="14" s="1"/>
  <c r="L91" i="14"/>
  <c r="K94" i="14"/>
  <c r="F94" i="14" s="1"/>
  <c r="K93" i="14"/>
  <c r="K95" i="14"/>
  <c r="K96" i="14"/>
  <c r="K97" i="14"/>
  <c r="K99" i="14"/>
  <c r="K100" i="14"/>
  <c r="F100" i="14" s="1"/>
  <c r="K101" i="14"/>
  <c r="K102" i="14"/>
  <c r="K98" i="14"/>
  <c r="F98" i="14" s="1"/>
  <c r="L98" i="14"/>
  <c r="K104" i="14"/>
  <c r="F104" i="14" s="1"/>
  <c r="K103" i="14"/>
  <c r="F103" i="14" s="1"/>
  <c r="K106" i="14"/>
  <c r="F106" i="14" s="1"/>
  <c r="L106" i="14"/>
  <c r="K107" i="14"/>
  <c r="F107" i="14" s="1"/>
  <c r="K108" i="14"/>
  <c r="F108" i="14" s="1"/>
  <c r="K109" i="14"/>
  <c r="K110" i="14"/>
  <c r="F110" i="14" s="1"/>
  <c r="L110" i="14"/>
  <c r="K111" i="14"/>
  <c r="F111" i="14" s="1"/>
  <c r="L111" i="14"/>
  <c r="K112" i="14"/>
  <c r="K105" i="14"/>
  <c r="K114" i="14"/>
  <c r="F114" i="14" s="1"/>
  <c r="K113" i="14"/>
  <c r="F113" i="14" s="1"/>
  <c r="L113" i="14"/>
  <c r="K116" i="14"/>
  <c r="F116" i="14" s="1"/>
  <c r="K115" i="14"/>
  <c r="F115" i="14" s="1"/>
  <c r="K118" i="14"/>
  <c r="K117" i="14"/>
  <c r="F117" i="14" s="1"/>
  <c r="K121" i="14"/>
  <c r="F121" i="14" s="1"/>
  <c r="L121" i="14"/>
  <c r="K120" i="14"/>
  <c r="K123" i="14"/>
  <c r="F123" i="14" s="1"/>
  <c r="L123" i="14"/>
  <c r="K124" i="14"/>
  <c r="F124" i="14" s="1"/>
  <c r="K125" i="14"/>
  <c r="F125" i="14" s="1"/>
  <c r="K126" i="14"/>
  <c r="F126" i="14" s="1"/>
  <c r="L126" i="14"/>
  <c r="K127" i="14"/>
  <c r="F127" i="14" s="1"/>
  <c r="L127" i="14"/>
  <c r="K122" i="14"/>
  <c r="F122" i="14" s="1"/>
  <c r="L122" i="14"/>
  <c r="K128" i="14"/>
  <c r="K130" i="14"/>
  <c r="K131" i="14"/>
  <c r="K132" i="14"/>
  <c r="K129" i="14"/>
  <c r="F129" i="14" s="1"/>
  <c r="K133" i="14"/>
  <c r="K134" i="14"/>
  <c r="K136" i="14"/>
  <c r="F136" i="14" s="1"/>
  <c r="L136" i="14"/>
  <c r="K135" i="14"/>
  <c r="F135" i="14" s="1"/>
  <c r="K138" i="14"/>
  <c r="F138" i="14" s="1"/>
  <c r="K139" i="14"/>
  <c r="F139" i="14" s="1"/>
  <c r="L139" i="14"/>
  <c r="K140" i="14"/>
  <c r="F140" i="14" s="1"/>
  <c r="L140" i="14"/>
  <c r="K141" i="14"/>
  <c r="F141" i="14" s="1"/>
  <c r="K142" i="14"/>
  <c r="F142" i="14" s="1"/>
  <c r="K137" i="14"/>
  <c r="F137" i="14" s="1"/>
  <c r="K144" i="14"/>
  <c r="F144" i="14" s="1"/>
  <c r="K145" i="14"/>
  <c r="F145" i="14" s="1"/>
  <c r="K146" i="14"/>
  <c r="K147" i="14"/>
  <c r="F147" i="14" s="1"/>
  <c r="K149" i="14"/>
  <c r="F149" i="14" s="1"/>
  <c r="L149" i="14"/>
  <c r="K143" i="14"/>
  <c r="F143" i="14" s="1"/>
  <c r="K151" i="14"/>
  <c r="F151" i="14" s="1"/>
  <c r="L151" i="14"/>
  <c r="K150" i="14"/>
  <c r="F150" i="14" s="1"/>
  <c r="K153" i="14"/>
  <c r="F153" i="14" s="1"/>
  <c r="L153" i="14"/>
  <c r="K154" i="14"/>
  <c r="K155" i="14"/>
  <c r="K156" i="14"/>
  <c r="F156" i="14" s="1"/>
  <c r="K157" i="14"/>
  <c r="F157" i="14" s="1"/>
  <c r="K152" i="14"/>
  <c r="F152" i="14" s="1"/>
  <c r="L152" i="14"/>
  <c r="K158" i="14"/>
  <c r="F158" i="14" s="1"/>
  <c r="K160" i="14"/>
  <c r="F160" i="14" s="1"/>
  <c r="K161" i="14"/>
  <c r="F161" i="14" s="1"/>
  <c r="K162" i="14"/>
  <c r="F162" i="14" s="1"/>
  <c r="K163" i="14"/>
  <c r="F163" i="14" s="1"/>
  <c r="L163" i="14"/>
  <c r="K164" i="14"/>
  <c r="K165" i="14"/>
  <c r="K166" i="14"/>
  <c r="K167" i="14"/>
  <c r="F167" i="14" s="1"/>
  <c r="L167" i="14"/>
  <c r="K168" i="14"/>
  <c r="F168" i="14" s="1"/>
  <c r="K170" i="14"/>
  <c r="F170" i="14" s="1"/>
  <c r="L170" i="14"/>
  <c r="K169" i="14"/>
  <c r="F169" i="14" s="1"/>
  <c r="L169" i="14"/>
  <c r="K172" i="14"/>
  <c r="F172" i="14" s="1"/>
  <c r="K173" i="14"/>
  <c r="K171" i="14"/>
  <c r="K174" i="14"/>
  <c r="F174" i="14" s="1"/>
  <c r="K176" i="14"/>
  <c r="K177" i="14"/>
  <c r="F177" i="14" s="1"/>
  <c r="L177" i="14"/>
  <c r="K178" i="14"/>
  <c r="F178" i="14" s="1"/>
  <c r="L178" i="14"/>
  <c r="K175" i="14"/>
  <c r="K180" i="14"/>
  <c r="F180" i="14" s="1"/>
  <c r="K181" i="14"/>
  <c r="F181" i="14" s="1"/>
  <c r="L181" i="14"/>
  <c r="K182" i="14"/>
  <c r="F182" i="14" s="1"/>
  <c r="K183" i="14"/>
  <c r="K184" i="14"/>
  <c r="K185" i="14"/>
  <c r="F185" i="14" s="1"/>
  <c r="K186" i="14"/>
  <c r="K187" i="14"/>
  <c r="F187" i="14" s="1"/>
  <c r="L187" i="14"/>
  <c r="K188" i="14"/>
  <c r="K189" i="14"/>
  <c r="F189" i="14" s="1"/>
  <c r="K179" i="14"/>
  <c r="K190" i="14"/>
  <c r="F190" i="14" s="1"/>
  <c r="K192" i="14"/>
  <c r="F192" i="14" s="1"/>
  <c r="K193" i="14"/>
  <c r="F193" i="14" s="1"/>
  <c r="K194" i="14"/>
  <c r="F194" i="14" s="1"/>
  <c r="K195" i="14"/>
  <c r="F195" i="14" s="1"/>
  <c r="K196" i="14"/>
  <c r="F196" i="14" s="1"/>
  <c r="L196" i="14"/>
  <c r="K197" i="14"/>
  <c r="F197" i="14" s="1"/>
  <c r="L197" i="14"/>
  <c r="K198" i="14"/>
  <c r="K200" i="14"/>
  <c r="F200" i="14" s="1"/>
  <c r="L200" i="14"/>
  <c r="K199" i="14"/>
  <c r="F199" i="14" s="1"/>
  <c r="L199" i="14"/>
  <c r="K203" i="14"/>
  <c r="F203" i="14" s="1"/>
  <c r="K204" i="14"/>
  <c r="F204" i="14" s="1"/>
  <c r="K205" i="14"/>
  <c r="F205" i="14" s="1"/>
  <c r="K206" i="14"/>
  <c r="F206" i="14" s="1"/>
  <c r="L206" i="14"/>
  <c r="K207" i="14"/>
  <c r="K202" i="14"/>
  <c r="K208" i="14"/>
  <c r="F208" i="14" s="1"/>
  <c r="K210" i="14"/>
  <c r="K211" i="14"/>
  <c r="F211" i="14" s="1"/>
  <c r="K212" i="14"/>
  <c r="F212" i="14" s="1"/>
  <c r="L212" i="14"/>
  <c r="K209" i="14"/>
  <c r="K214" i="14"/>
  <c r="F214" i="14" s="1"/>
  <c r="L214" i="14"/>
  <c r="K213" i="14"/>
  <c r="F213" i="14" s="1"/>
  <c r="K215" i="14"/>
  <c r="F215" i="14" s="1"/>
  <c r="K217" i="14"/>
  <c r="K216" i="14"/>
  <c r="F216" i="14" s="1"/>
  <c r="L216" i="14"/>
  <c r="K219" i="14"/>
  <c r="F219" i="14" s="1"/>
  <c r="K220" i="14"/>
  <c r="K221" i="14"/>
  <c r="K222" i="14"/>
  <c r="F222" i="14" s="1"/>
  <c r="L222" i="14"/>
  <c r="K218" i="14"/>
  <c r="F218" i="14" s="1"/>
  <c r="K224" i="14"/>
  <c r="K225" i="14"/>
  <c r="F225" i="14" s="1"/>
  <c r="K226" i="14"/>
  <c r="F226" i="14" s="1"/>
  <c r="K227" i="14"/>
  <c r="F227" i="14" s="1"/>
  <c r="K228" i="14"/>
  <c r="F228" i="14" s="1"/>
  <c r="L228" i="14"/>
  <c r="K229" i="14"/>
  <c r="F229" i="14" s="1"/>
  <c r="K230" i="14"/>
  <c r="F230" i="14" s="1"/>
  <c r="K231" i="14"/>
  <c r="F231" i="14" s="1"/>
  <c r="L231" i="14"/>
  <c r="K233" i="14"/>
  <c r="K234" i="14"/>
  <c r="F234" i="14" s="1"/>
  <c r="K235" i="14"/>
  <c r="F235" i="14" s="1"/>
  <c r="L235" i="14"/>
  <c r="K236" i="14"/>
  <c r="F236" i="14" s="1"/>
  <c r="K237" i="14"/>
  <c r="F237" i="14" s="1"/>
  <c r="L237" i="14"/>
  <c r="K238" i="14"/>
  <c r="F238" i="14" s="1"/>
  <c r="L238" i="14"/>
  <c r="K239" i="14"/>
  <c r="F239" i="14" s="1"/>
  <c r="L239" i="14"/>
  <c r="K240" i="14"/>
  <c r="K241" i="14"/>
  <c r="K242" i="14"/>
  <c r="F242" i="14" s="1"/>
  <c r="L242" i="14"/>
  <c r="K232" i="14"/>
  <c r="K244" i="14"/>
  <c r="F244" i="14" s="1"/>
  <c r="K245" i="14"/>
  <c r="F245" i="14" s="1"/>
  <c r="L245" i="14"/>
  <c r="K246" i="14"/>
  <c r="K247" i="14"/>
  <c r="F247" i="14" s="1"/>
  <c r="K248" i="14"/>
  <c r="F248" i="14" s="1"/>
  <c r="L248" i="14"/>
  <c r="K243" i="14"/>
  <c r="F243" i="14" s="1"/>
  <c r="K250" i="14"/>
  <c r="K251" i="14"/>
  <c r="F251" i="14" s="1"/>
  <c r="L251" i="14"/>
  <c r="K249" i="14"/>
  <c r="F249" i="14" s="1"/>
  <c r="K253" i="14"/>
  <c r="K254" i="14"/>
  <c r="F254" i="14" s="1"/>
  <c r="K255" i="14"/>
  <c r="K256" i="14"/>
  <c r="F256" i="14" s="1"/>
  <c r="K257" i="14"/>
  <c r="K258" i="14"/>
  <c r="F258" i="14" s="1"/>
  <c r="K259" i="14"/>
  <c r="F259" i="14" s="1"/>
  <c r="K260" i="14"/>
  <c r="F260" i="14" s="1"/>
  <c r="K261" i="14"/>
  <c r="F261" i="14" s="1"/>
  <c r="K262" i="14"/>
  <c r="F262" i="14" s="1"/>
  <c r="K252" i="14"/>
  <c r="K264" i="14"/>
  <c r="F264" i="14" s="1"/>
  <c r="L264" i="14"/>
  <c r="K265" i="14"/>
  <c r="K266" i="14"/>
  <c r="F266" i="14" s="1"/>
  <c r="K263" i="14"/>
  <c r="F263" i="14" s="1"/>
  <c r="L263" i="14"/>
  <c r="K268" i="14"/>
  <c r="F268" i="14" s="1"/>
  <c r="K267" i="14"/>
  <c r="F267" i="14" s="1"/>
  <c r="L267" i="14"/>
  <c r="K270" i="14"/>
  <c r="K271" i="14"/>
  <c r="F271" i="14" s="1"/>
  <c r="K272" i="14"/>
  <c r="K273" i="14"/>
  <c r="K274" i="14"/>
  <c r="F274" i="14" s="1"/>
  <c r="L274" i="14"/>
  <c r="K275" i="14"/>
  <c r="K269" i="14"/>
  <c r="K277" i="14"/>
  <c r="K276" i="14"/>
  <c r="F276" i="14" s="1"/>
  <c r="K278" i="14"/>
  <c r="F278" i="14" s="1"/>
  <c r="K279" i="14"/>
  <c r="F279" i="14" s="1"/>
  <c r="L279" i="14"/>
  <c r="K281" i="14"/>
  <c r="K280" i="14"/>
  <c r="F280" i="14" s="1"/>
  <c r="L280" i="14"/>
  <c r="K283" i="14"/>
  <c r="K282" i="14"/>
  <c r="K285" i="14"/>
  <c r="F285" i="14" s="1"/>
  <c r="K284" i="14"/>
  <c r="F284" i="14" s="1"/>
  <c r="K286" i="14"/>
  <c r="F286" i="14" s="1"/>
  <c r="K287" i="14"/>
  <c r="F287" i="14" s="1"/>
  <c r="L287" i="14"/>
  <c r="K289" i="14"/>
  <c r="F289" i="14" s="1"/>
  <c r="K288" i="14"/>
  <c r="F288" i="14" s="1"/>
  <c r="K291" i="14"/>
  <c r="K292" i="14"/>
  <c r="K293" i="14"/>
  <c r="F293" i="14" s="1"/>
  <c r="K290" i="14"/>
  <c r="F290" i="14" s="1"/>
  <c r="L290" i="14"/>
  <c r="K294" i="14"/>
  <c r="F294" i="14" s="1"/>
  <c r="K295" i="14"/>
  <c r="F295" i="14" s="1"/>
  <c r="K297" i="14"/>
  <c r="K296" i="14"/>
  <c r="F296" i="14" s="1"/>
  <c r="L296" i="14"/>
  <c r="K300" i="14"/>
  <c r="K302" i="14"/>
  <c r="K303" i="14"/>
  <c r="K304" i="14"/>
  <c r="F304" i="14" s="1"/>
  <c r="K305" i="14"/>
  <c r="F305" i="14" s="1"/>
  <c r="K306" i="14"/>
  <c r="F306" i="14" s="1"/>
  <c r="K301" i="14"/>
  <c r="K309" i="14"/>
  <c r="F309" i="14" s="1"/>
  <c r="L309" i="14"/>
  <c r="K311" i="14"/>
  <c r="K312" i="14"/>
  <c r="K313" i="14"/>
  <c r="F313" i="14" s="1"/>
  <c r="K314" i="14"/>
  <c r="F314" i="14" s="1"/>
  <c r="K315" i="14"/>
  <c r="F315" i="14" s="1"/>
  <c r="K310" i="14"/>
  <c r="F310" i="14" s="1"/>
  <c r="L310" i="14"/>
  <c r="K317" i="14"/>
  <c r="F317" i="14" s="1"/>
  <c r="K318" i="14"/>
  <c r="F318" i="14" s="1"/>
  <c r="L318" i="14"/>
  <c r="K319" i="14"/>
  <c r="K316" i="14"/>
  <c r="K320" i="14"/>
  <c r="F320" i="14" s="1"/>
  <c r="L320" i="14"/>
  <c r="K322" i="14"/>
  <c r="F322" i="14" s="1"/>
  <c r="K324" i="14"/>
  <c r="F324" i="14" s="1"/>
  <c r="K325" i="14"/>
  <c r="F325" i="14" s="1"/>
  <c r="L325" i="14"/>
  <c r="K321" i="14"/>
  <c r="F321" i="14" s="1"/>
  <c r="K326" i="14"/>
  <c r="F326" i="14" s="1"/>
  <c r="K327" i="14"/>
  <c r="K328" i="14"/>
  <c r="K329" i="14"/>
  <c r="F329" i="14" s="1"/>
  <c r="L329" i="14"/>
  <c r="K330" i="14"/>
  <c r="F330" i="14" s="1"/>
  <c r="K5" i="14"/>
  <c r="F5" i="14" s="1"/>
  <c r="K4" i="14"/>
  <c r="F4" i="14" s="1"/>
  <c r="D43" i="23"/>
  <c r="D53" i="23"/>
  <c r="D52" i="23"/>
  <c r="D51" i="23"/>
  <c r="D50" i="23"/>
  <c r="D49" i="23"/>
  <c r="D48" i="23"/>
  <c r="D47" i="23"/>
  <c r="D46" i="23"/>
  <c r="D45" i="23"/>
  <c r="D44" i="23"/>
  <c r="D56" i="23"/>
  <c r="E39" i="24"/>
  <c r="E31" i="24"/>
  <c r="G31" i="24"/>
  <c r="E30" i="24"/>
  <c r="G30" i="24"/>
  <c r="E29" i="24"/>
  <c r="G29" i="24"/>
  <c r="E28" i="24"/>
  <c r="G28" i="24"/>
  <c r="E27" i="24"/>
  <c r="G27" i="24"/>
  <c r="E26" i="24"/>
  <c r="G26" i="24"/>
  <c r="E25" i="24"/>
  <c r="G25" i="24"/>
  <c r="E24" i="24"/>
  <c r="G24" i="24"/>
  <c r="E23" i="24"/>
  <c r="G23" i="24"/>
  <c r="E22" i="24"/>
  <c r="G22" i="24"/>
  <c r="E21" i="24"/>
  <c r="G21" i="24"/>
  <c r="E20" i="24"/>
  <c r="G20" i="24"/>
  <c r="E19" i="24"/>
  <c r="G19" i="24"/>
  <c r="E18" i="24"/>
  <c r="G18" i="24"/>
  <c r="E16" i="24"/>
  <c r="G16" i="24"/>
  <c r="E15" i="24"/>
  <c r="G15" i="24"/>
  <c r="E14" i="24"/>
  <c r="G14" i="24"/>
  <c r="E13" i="24"/>
  <c r="G13" i="24"/>
  <c r="E12" i="24"/>
  <c r="G12" i="24"/>
  <c r="E11" i="24"/>
  <c r="G11" i="24"/>
  <c r="E10" i="24"/>
  <c r="D6" i="25"/>
  <c r="G10" i="24"/>
  <c r="E9" i="24"/>
  <c r="G9" i="24"/>
  <c r="E8" i="24"/>
  <c r="G8" i="24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19" i="23"/>
  <c r="E12" i="23"/>
  <c r="E14" i="23"/>
  <c r="C12" i="23"/>
  <c r="C13" i="23"/>
  <c r="C14" i="23"/>
  <c r="C11" i="23"/>
  <c r="D15" i="23"/>
  <c r="F12" i="23"/>
  <c r="F13" i="23"/>
  <c r="F14" i="23"/>
  <c r="E11" i="23"/>
  <c r="F34" i="23"/>
  <c r="F5" i="23"/>
  <c r="E34" i="23"/>
  <c r="E15" i="23"/>
  <c r="F11" i="23"/>
  <c r="F15" i="23"/>
  <c r="F4" i="23"/>
  <c r="F7" i="23"/>
  <c r="G6" i="24"/>
  <c r="D22" i="25"/>
  <c r="I5" i="25"/>
  <c r="D18" i="25"/>
  <c r="I42" i="25"/>
  <c r="K36" i="14"/>
  <c r="F36" i="14" s="1"/>
  <c r="L36" i="14"/>
  <c r="K35" i="14"/>
  <c r="B15" i="28"/>
  <c r="D28" i="25"/>
  <c r="G39" i="24"/>
  <c r="D7" i="25"/>
  <c r="G7" i="24"/>
  <c r="D5" i="25"/>
  <c r="G4" i="24"/>
  <c r="N27" i="25"/>
  <c r="N28" i="25"/>
  <c r="I28" i="25"/>
  <c r="I14" i="25"/>
  <c r="D14" i="25"/>
  <c r="B11" i="28"/>
  <c r="B9" i="28"/>
  <c r="B10" i="28"/>
  <c r="K223" i="14"/>
  <c r="F223" i="14" s="1"/>
  <c r="B20" i="28" l="1"/>
  <c r="L306" i="14"/>
  <c r="L247" i="14"/>
  <c r="L230" i="14"/>
  <c r="L193" i="14"/>
  <c r="L180" i="14"/>
  <c r="L174" i="14"/>
  <c r="L156" i="14"/>
  <c r="L94" i="14"/>
  <c r="L84" i="14"/>
  <c r="L59" i="14"/>
  <c r="L30" i="14"/>
  <c r="L323" i="14"/>
  <c r="L308" i="14"/>
  <c r="E15" i="28"/>
  <c r="L158" i="14"/>
  <c r="L321" i="14"/>
  <c r="L288" i="14"/>
  <c r="L271" i="14"/>
  <c r="L266" i="14"/>
  <c r="L211" i="14"/>
  <c r="L205" i="14"/>
  <c r="L142" i="14"/>
  <c r="L125" i="14"/>
  <c r="L117" i="14"/>
  <c r="L88" i="14"/>
  <c r="L37" i="14"/>
  <c r="L17" i="14"/>
  <c r="L332" i="14"/>
  <c r="L364" i="14"/>
  <c r="L346" i="14"/>
  <c r="L35" i="14"/>
  <c r="F35" i="14"/>
  <c r="L328" i="14"/>
  <c r="F328" i="14"/>
  <c r="L327" i="14"/>
  <c r="F327" i="14"/>
  <c r="L316" i="14"/>
  <c r="F316" i="14"/>
  <c r="L319" i="14"/>
  <c r="F319" i="14"/>
  <c r="L312" i="14"/>
  <c r="F312" i="14"/>
  <c r="L311" i="14"/>
  <c r="F311" i="14"/>
  <c r="L301" i="14"/>
  <c r="F301" i="14"/>
  <c r="L303" i="14"/>
  <c r="F303" i="14"/>
  <c r="L302" i="14"/>
  <c r="F302" i="14"/>
  <c r="L300" i="14"/>
  <c r="F300" i="14"/>
  <c r="L297" i="14"/>
  <c r="F297" i="14"/>
  <c r="L292" i="14"/>
  <c r="F292" i="14"/>
  <c r="L291" i="14"/>
  <c r="F291" i="14"/>
  <c r="L282" i="14"/>
  <c r="F282" i="14"/>
  <c r="L283" i="14"/>
  <c r="F283" i="14"/>
  <c r="L281" i="14"/>
  <c r="F281" i="14"/>
  <c r="L277" i="14"/>
  <c r="F277" i="14"/>
  <c r="L269" i="14"/>
  <c r="F269" i="14"/>
  <c r="L275" i="14"/>
  <c r="F275" i="14"/>
  <c r="L273" i="14"/>
  <c r="F273" i="14"/>
  <c r="L272" i="14"/>
  <c r="F272" i="14"/>
  <c r="L270" i="14"/>
  <c r="F270" i="14"/>
  <c r="L265" i="14"/>
  <c r="F265" i="14"/>
  <c r="L252" i="14"/>
  <c r="F252" i="14"/>
  <c r="L257" i="14"/>
  <c r="F257" i="14"/>
  <c r="L255" i="14"/>
  <c r="F255" i="14"/>
  <c r="L253" i="14"/>
  <c r="F253" i="14"/>
  <c r="L250" i="14"/>
  <c r="F250" i="14"/>
  <c r="L246" i="14"/>
  <c r="F246" i="14"/>
  <c r="L232" i="14"/>
  <c r="F232" i="14"/>
  <c r="L241" i="14"/>
  <c r="F241" i="14"/>
  <c r="L240" i="14"/>
  <c r="F240" i="14"/>
  <c r="L233" i="14"/>
  <c r="F233" i="14"/>
  <c r="L224" i="14"/>
  <c r="F224" i="14"/>
  <c r="L221" i="14"/>
  <c r="F221" i="14"/>
  <c r="L220" i="14"/>
  <c r="F220" i="14"/>
  <c r="L217" i="14"/>
  <c r="F217" i="14"/>
  <c r="L209" i="14"/>
  <c r="F209" i="14"/>
  <c r="L210" i="14"/>
  <c r="F210" i="14"/>
  <c r="L202" i="14"/>
  <c r="F202" i="14"/>
  <c r="L207" i="14"/>
  <c r="F207" i="14"/>
  <c r="L198" i="14"/>
  <c r="F198" i="14"/>
  <c r="L179" i="14"/>
  <c r="F179" i="14"/>
  <c r="L188" i="14"/>
  <c r="F188" i="14"/>
  <c r="L186" i="14"/>
  <c r="F186" i="14"/>
  <c r="L184" i="14"/>
  <c r="F184" i="14"/>
  <c r="L183" i="14"/>
  <c r="F183" i="14"/>
  <c r="L175" i="14"/>
  <c r="F175" i="14"/>
  <c r="L176" i="14"/>
  <c r="F176" i="14"/>
  <c r="L171" i="14"/>
  <c r="F171" i="14"/>
  <c r="L173" i="14"/>
  <c r="F173" i="14"/>
  <c r="L166" i="14"/>
  <c r="F166" i="14"/>
  <c r="L165" i="14"/>
  <c r="F165" i="14"/>
  <c r="L164" i="14"/>
  <c r="F164" i="14"/>
  <c r="L155" i="14"/>
  <c r="F155" i="14"/>
  <c r="L154" i="14"/>
  <c r="F154" i="14"/>
  <c r="L148" i="14"/>
  <c r="L146" i="14"/>
  <c r="F146" i="14"/>
  <c r="L134" i="14"/>
  <c r="F134" i="14"/>
  <c r="L133" i="14"/>
  <c r="F133" i="14"/>
  <c r="L132" i="14"/>
  <c r="F132" i="14"/>
  <c r="L131" i="14"/>
  <c r="F131" i="14"/>
  <c r="L130" i="14"/>
  <c r="F130" i="14"/>
  <c r="L128" i="14"/>
  <c r="F128" i="14"/>
  <c r="L120" i="14"/>
  <c r="F120" i="14"/>
  <c r="L118" i="14"/>
  <c r="F118" i="14"/>
  <c r="L105" i="14"/>
  <c r="F105" i="14"/>
  <c r="L112" i="14"/>
  <c r="F112" i="14"/>
  <c r="L109" i="14"/>
  <c r="F109" i="14"/>
  <c r="L102" i="14"/>
  <c r="F102" i="14"/>
  <c r="L101" i="14"/>
  <c r="F101" i="14"/>
  <c r="L99" i="14"/>
  <c r="F99" i="14"/>
  <c r="L97" i="14"/>
  <c r="F97" i="14"/>
  <c r="L96" i="14"/>
  <c r="F96" i="14"/>
  <c r="L95" i="14"/>
  <c r="F95" i="14"/>
  <c r="L93" i="14"/>
  <c r="F93" i="14"/>
  <c r="L85" i="14"/>
  <c r="F85" i="14"/>
  <c r="L89" i="14"/>
  <c r="F89" i="14"/>
  <c r="L83" i="14"/>
  <c r="F83" i="14"/>
  <c r="L77" i="14"/>
  <c r="F77" i="14"/>
  <c r="L71" i="14"/>
  <c r="F71" i="14"/>
  <c r="L70" i="14"/>
  <c r="F70" i="14"/>
  <c r="L66" i="14"/>
  <c r="F66" i="14"/>
  <c r="L67" i="14"/>
  <c r="F67" i="14"/>
  <c r="L65" i="14"/>
  <c r="F65" i="14"/>
  <c r="L63" i="14"/>
  <c r="F63" i="14"/>
  <c r="L64" i="14"/>
  <c r="F64" i="14"/>
  <c r="L60" i="14"/>
  <c r="F60" i="14"/>
  <c r="L57" i="14"/>
  <c r="F57" i="14"/>
  <c r="L53" i="14"/>
  <c r="F53" i="14"/>
  <c r="L48" i="14"/>
  <c r="F48" i="14"/>
  <c r="L47" i="14"/>
  <c r="F47" i="14"/>
  <c r="L41" i="14"/>
  <c r="F41" i="14"/>
  <c r="L33" i="14"/>
  <c r="F33" i="14"/>
  <c r="L34" i="14"/>
  <c r="F34" i="14"/>
  <c r="L20" i="14"/>
  <c r="F20" i="14"/>
  <c r="L21" i="14"/>
  <c r="F21" i="14"/>
  <c r="L19" i="14"/>
  <c r="F19" i="14"/>
  <c r="L16" i="14"/>
  <c r="F16" i="14"/>
  <c r="L11" i="14"/>
  <c r="F11" i="14"/>
  <c r="L8" i="14"/>
  <c r="F8" i="14"/>
  <c r="L7" i="14"/>
  <c r="F7" i="14"/>
  <c r="L119" i="14"/>
  <c r="F119" i="14"/>
  <c r="L349" i="14"/>
  <c r="F349" i="14"/>
  <c r="L352" i="14"/>
  <c r="F352" i="14"/>
  <c r="L344" i="14"/>
  <c r="F344" i="14"/>
  <c r="L340" i="14"/>
  <c r="F340" i="14"/>
  <c r="L339" i="14"/>
  <c r="F339" i="14"/>
  <c r="L336" i="14"/>
  <c r="F336" i="14"/>
  <c r="L388" i="14"/>
  <c r="F388" i="14"/>
  <c r="L386" i="14"/>
  <c r="F386" i="14"/>
  <c r="L385" i="14"/>
  <c r="F385" i="14"/>
  <c r="L370" i="14"/>
  <c r="F370" i="14"/>
  <c r="L375" i="14"/>
  <c r="F375" i="14"/>
  <c r="L380" i="14"/>
  <c r="F380" i="14"/>
  <c r="L367" i="14"/>
  <c r="F367" i="14"/>
  <c r="L379" i="14"/>
  <c r="F379" i="14"/>
  <c r="L362" i="14"/>
  <c r="F362" i="14"/>
  <c r="L373" i="14"/>
  <c r="F373" i="14"/>
  <c r="L351" i="14"/>
  <c r="F351" i="14"/>
  <c r="L365" i="14"/>
  <c r="F365" i="14"/>
  <c r="L372" i="14"/>
  <c r="F372" i="14"/>
  <c r="D20" i="28"/>
  <c r="L317" i="14"/>
  <c r="L313" i="14"/>
  <c r="L293" i="14"/>
  <c r="L289" i="14"/>
  <c r="L285" i="14"/>
  <c r="L172" i="14"/>
  <c r="L150" i="14"/>
  <c r="L144" i="14"/>
  <c r="L74" i="14"/>
  <c r="L58" i="14"/>
  <c r="L46" i="14"/>
  <c r="L254" i="14"/>
  <c r="L213" i="14"/>
  <c r="E9" i="28"/>
  <c r="L258" i="14"/>
  <c r="L204" i="14"/>
  <c r="L124" i="14"/>
  <c r="L116" i="14"/>
  <c r="L100" i="14"/>
  <c r="L92" i="14"/>
  <c r="L78" i="14"/>
  <c r="L49" i="14"/>
  <c r="L330" i="14"/>
  <c r="L326" i="14"/>
  <c r="L261" i="14"/>
  <c r="L208" i="14"/>
  <c r="L129" i="14"/>
  <c r="L107" i="14"/>
  <c r="L51" i="14"/>
  <c r="L14" i="14"/>
  <c r="L6" i="14"/>
  <c r="L342" i="14"/>
  <c r="L334" i="14"/>
  <c r="L384" i="14"/>
  <c r="L358" i="14"/>
  <c r="L378" i="14"/>
  <c r="L354" i="14"/>
  <c r="L350" i="14"/>
  <c r="L185" i="14"/>
  <c r="C3" i="28"/>
  <c r="E8" i="28"/>
  <c r="L322" i="14"/>
  <c r="L284" i="14"/>
  <c r="L262" i="14"/>
  <c r="L227" i="14"/>
  <c r="L219" i="14"/>
  <c r="L190" i="14"/>
  <c r="L161" i="14"/>
  <c r="L157" i="14"/>
  <c r="L137" i="14"/>
  <c r="L115" i="14"/>
  <c r="L40" i="14"/>
  <c r="L28" i="14"/>
  <c r="L18" i="14"/>
  <c r="L338" i="14"/>
  <c r="L369" i="14"/>
  <c r="L366" i="14"/>
  <c r="L5" i="14"/>
  <c r="L259" i="14"/>
  <c r="E13" i="28"/>
  <c r="L215" i="14"/>
  <c r="E11" i="28"/>
  <c r="L223" i="14"/>
  <c r="L315" i="14"/>
  <c r="L278" i="14"/>
  <c r="L243" i="14"/>
  <c r="L143" i="14"/>
  <c r="L73" i="14"/>
  <c r="L42" i="14"/>
  <c r="L294" i="14"/>
  <c r="L229" i="14"/>
  <c r="E10" i="28"/>
  <c r="L4" i="14"/>
  <c r="L314" i="14"/>
  <c r="L295" i="14"/>
  <c r="L276" i="14"/>
  <c r="L256" i="14"/>
  <c r="L226" i="14"/>
  <c r="L195" i="14"/>
  <c r="L160" i="14"/>
  <c r="L145" i="14"/>
  <c r="L103" i="14"/>
  <c r="L72" i="14"/>
  <c r="E18" i="28"/>
  <c r="L305" i="14"/>
  <c r="L260" i="14"/>
  <c r="L249" i="14"/>
  <c r="L234" i="14"/>
  <c r="L225" i="14"/>
  <c r="L194" i="14"/>
  <c r="L182" i="14"/>
  <c r="L138" i="14"/>
  <c r="L104" i="14"/>
  <c r="L69" i="14"/>
  <c r="L43" i="14"/>
  <c r="L26" i="14"/>
  <c r="L299" i="14"/>
  <c r="E17" i="28"/>
  <c r="E12" i="28"/>
  <c r="E19" i="28"/>
  <c r="E16" i="28"/>
  <c r="L304" i="14"/>
  <c r="L244" i="14"/>
  <c r="L189" i="14"/>
  <c r="L135" i="14"/>
  <c r="L108" i="14"/>
  <c r="L75" i="14"/>
  <c r="L56" i="14"/>
  <c r="L45" i="14"/>
  <c r="L24" i="14"/>
  <c r="L12" i="14"/>
  <c r="L359" i="14"/>
  <c r="L371" i="14"/>
  <c r="L381" i="14"/>
  <c r="L348" i="14"/>
  <c r="L307" i="14"/>
  <c r="L141" i="14"/>
  <c r="L81" i="14"/>
  <c r="L52" i="14"/>
  <c r="L38" i="14"/>
  <c r="L114" i="14"/>
  <c r="L39" i="14"/>
  <c r="L15" i="14"/>
  <c r="L335" i="14"/>
  <c r="L374" i="14"/>
  <c r="L355" i="14"/>
  <c r="E14" i="28"/>
  <c r="L324" i="14"/>
  <c r="L286" i="14"/>
  <c r="L218" i="14"/>
  <c r="L192" i="14"/>
  <c r="L162" i="14"/>
  <c r="L147" i="14"/>
  <c r="L82" i="14"/>
  <c r="L27" i="14"/>
  <c r="L23" i="14"/>
  <c r="L268" i="14"/>
  <c r="L236" i="14"/>
  <c r="L203" i="14"/>
  <c r="L168" i="14"/>
  <c r="L10" i="14"/>
  <c r="L343" i="14"/>
  <c r="L357" i="14"/>
  <c r="L363" i="14"/>
  <c r="L356" i="14"/>
  <c r="L389" i="14"/>
  <c r="E20" i="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tc={EF92DE80-63AC-4A48-AB1C-C6D0B9A9A554}</author>
    <author>tc={1A6883C6-5C1A-40A1-B436-2352872A3DC2}</author>
    <author>tc={38E6DD7F-92BF-439D-8415-3543A613A713}</author>
    <author>tc={705F86F6-CBFE-4BFE-A60E-B459540353DB}</author>
    <author>tc={2287E9B0-1A33-4DA5-8C5B-2A2A89365CB5}</author>
    <author>tc={1628D561-BF90-4549-A7F9-C21365DD744B}</author>
    <author>tc={961D8742-359B-462A-8379-321CCD74B52C}</author>
    <author>tc={0B054F08-4AC3-41E3-8CA3-ECBE20202552}</author>
    <author>tc={FEB0B76D-2F3A-40A3-A533-A5BEF2C6FF3B}</author>
    <author>tc={0D0FE05F-82BA-4EBA-8CD4-CC79F0D4B2B1}</author>
    <author>tc={8F1411D5-98CE-4FCD-BF05-4F9915591205}</author>
    <author>tc={7B370A61-F565-40F2-89B9-9BD5E56BCD75}</author>
    <author>tc={90D910EB-2708-4A07-84C1-E53C02524A1B}</author>
  </authors>
  <commentList>
    <comment ref="X15" authorId="0" shapeId="0" xr:uid="{EF92DE80-63AC-4A48-AB1C-C6D0B9A9A5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it 65
Reply:
    Done !</t>
      </text>
    </comment>
    <comment ref="U128" authorId="1" shapeId="0" xr:uid="{1A6883C6-5C1A-40A1-B436-2352872A3DC2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- 55Km
Cricket - 16hr - 96Km</t>
      </text>
    </comment>
    <comment ref="M134" authorId="2" shapeId="0" xr:uid="{38E6DD7F-92BF-439D-8415-3543A613A71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Approx Value. Actual Data was not tracked.
Badminton = 250Kms (3000Mins)</t>
      </text>
    </comment>
    <comment ref="N134" authorId="3" shapeId="0" xr:uid="{705F86F6-CBFE-4BFE-A60E-B459540353DB}">
      <text>
        <t>[Threaded comment]
Your version of Excel allows you to read this threaded comment; however, any edits to it will get removed if the file is opened in a newer version of Excel. Learn more: https://go.microsoft.com/fwlink/?linkid=870924
Comment:
    Approx Value. Actual Data was not tracked.
Badminton = 220Kms (2640Mins)</t>
      </text>
    </comment>
    <comment ref="S134" authorId="4" shapeId="0" xr:uid="{2287E9B0-1A33-4DA5-8C5B-2A2A89365CB5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- 136.37Kms
Walking - 22.9Kms
Badminton - 1205 Mins (100.42 Kms)</t>
      </text>
    </comment>
    <comment ref="T134" authorId="5" shapeId="0" xr:uid="{1628D561-BF90-4549-A7F9-C21365DD744B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+ Walking = 113.77Kms
Badminton = 45.5Hrs (2730 Mins) = 227.5 Kms</t>
      </text>
    </comment>
    <comment ref="U134" authorId="6" shapeId="0" xr:uid="{961D8742-359B-462A-8379-321CCD74B52C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+ Walking = 161.45Kms
Badminton = 247.6Kms (2971 Mins)</t>
      </text>
    </comment>
    <comment ref="V134" authorId="7" shapeId="0" xr:uid="{0B054F08-4AC3-41E3-8CA3-ECBE20202552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+ Walking = 47.72Kms
Badminton = 266Kms (3192 Mins)</t>
      </text>
    </comment>
    <comment ref="W134" authorId="8" shapeId="0" xr:uid="{FEB0B76D-2F3A-40A3-A533-A5BEF2C6FF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Cycling + Walking = 62.77km
Badminton = 243.75kms (2925 mins)
</t>
      </text>
    </comment>
    <comment ref="X134" authorId="9" shapeId="0" xr:uid="{0D0FE05F-82BA-4EBA-8CD4-CC79F0D4B2B1}">
      <text>
        <t>[Threaded comment]
Your version of Excel allows you to read this threaded comment; however, any edits to it will get removed if the file is opened in a newer version of Excel. Learn more: https://go.microsoft.com/fwlink/?linkid=870924
Comment:
    Cycling + Walking = 58.8km
Badminton = 87.83kms (1054 mins)</t>
      </text>
    </comment>
    <comment ref="U190" authorId="10" shapeId="0" xr:uid="{8F1411D5-98CE-4FCD-BF05-4F9915591205}">
      <text>
        <t>[Threaded comment]
Your version of Excel allows you to read this threaded comment; however, any edits to it will get removed if the file is opened in a newer version of Excel. Learn more: https://go.microsoft.com/fwlink/?linkid=870924
Comment:
    Gym 1 hour Daily</t>
      </text>
    </comment>
    <comment ref="W267" authorId="11" shapeId="0" xr:uid="{7B370A61-F565-40F2-89B9-9BD5E56BCD75}">
      <text>
        <t>[Threaded comment]
Your version of Excel allows you to read this threaded comment; however, any edits to it will get removed if the file is opened in a newer version of Excel. Learn more: https://go.microsoft.com/fwlink/?linkid=870924
Comment:
    6 hours TT</t>
      </text>
    </comment>
    <comment ref="X267" authorId="12" shapeId="0" xr:uid="{90D910EB-2708-4A07-84C1-E53C02524A1B}">
      <text>
        <t>[Threaded comment]
Your version of Excel allows you to read this threaded comment; however, any edits to it will get removed if the file is opened in a newer version of Excel. Learn more: https://go.microsoft.com/fwlink/?linkid=870924
Comment:
    10 hrs TT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Padmanaban Jayaraman</author>
  </authors>
  <commentList>
    <comment ref="F32" authorId="0" shapeId="0" xr:uid="{AD296470-4D19-431C-B6BE-DB2AA6880F27}">
      <text>
        <r>
          <rPr>
            <sz val="11"/>
            <color theme="1"/>
            <rFont val="Calibri"/>
            <family val="2"/>
            <scheme val="minor"/>
          </rPr>
          <t>Padmanaban Jayaraman:
1250 Steps = 1 km</t>
        </r>
      </text>
    </comment>
  </commentList>
</comments>
</file>

<file path=xl/sharedStrings.xml><?xml version="1.0" encoding="utf-8"?>
<sst xmlns="http://schemas.openxmlformats.org/spreadsheetml/2006/main" count="2432" uniqueCount="798">
  <si>
    <t>2023 | One Lakh Km Challenge | Dashboard</t>
  </si>
  <si>
    <t>Target &amp; Sign-ups</t>
  </si>
  <si>
    <t>Annual Target</t>
  </si>
  <si>
    <t>Achieved Target</t>
  </si>
  <si>
    <t>Total Sign-up</t>
  </si>
  <si>
    <t>Sign-up %</t>
  </si>
  <si>
    <t>1,00,000</t>
  </si>
  <si>
    <t>Category &amp; Count</t>
  </si>
  <si>
    <t>&lt; 500 km</t>
  </si>
  <si>
    <t>500 - 1000 km</t>
  </si>
  <si>
    <t>1000- 1500 km</t>
  </si>
  <si>
    <t>&gt; 1500 kms</t>
  </si>
  <si>
    <t>Bar Graph Progress</t>
  </si>
  <si>
    <t>Distance</t>
  </si>
  <si>
    <t>Annual</t>
  </si>
  <si>
    <t>Achieved</t>
  </si>
  <si>
    <t>Jan'23</t>
  </si>
  <si>
    <t>1-100</t>
  </si>
  <si>
    <t>Feb'23</t>
  </si>
  <si>
    <t>100-250</t>
  </si>
  <si>
    <t>Mar'23</t>
  </si>
  <si>
    <t>250-500</t>
  </si>
  <si>
    <t>Apr'23</t>
  </si>
  <si>
    <t>500-750</t>
  </si>
  <si>
    <t>May'23</t>
  </si>
  <si>
    <t>750-1000</t>
  </si>
  <si>
    <t>Jun'23</t>
  </si>
  <si>
    <t>1000-1250</t>
  </si>
  <si>
    <t>Jul'23</t>
  </si>
  <si>
    <t>1250-1500</t>
  </si>
  <si>
    <t>Aug'23</t>
  </si>
  <si>
    <t>1500-1750</t>
  </si>
  <si>
    <t>Sep'23</t>
  </si>
  <si>
    <t>1750-2000</t>
  </si>
  <si>
    <t>Oct'23</t>
  </si>
  <si>
    <t>2000-2250</t>
  </si>
  <si>
    <t>Nov'23</t>
  </si>
  <si>
    <t>2250-2500</t>
  </si>
  <si>
    <t>Dec'23</t>
  </si>
  <si>
    <t>Above 2500</t>
  </si>
  <si>
    <t>Total</t>
  </si>
  <si>
    <t>Spartans 2024 Group Challenge Tracker.xlsx</t>
  </si>
  <si>
    <t>Project-wise split up</t>
  </si>
  <si>
    <t>Team Count</t>
  </si>
  <si>
    <t>Initial Set Target</t>
  </si>
  <si>
    <t>Revised New Target</t>
  </si>
  <si>
    <t>CORP</t>
  </si>
  <si>
    <t>Recruitment</t>
  </si>
  <si>
    <t>Nandini Arunkumar</t>
  </si>
  <si>
    <t xml:space="preserve">PMO </t>
  </si>
  <si>
    <t>Neha RamaKrishnan</t>
  </si>
  <si>
    <t>Saradha Sankaranarayanan</t>
  </si>
  <si>
    <t>Vanathi Bharathi</t>
  </si>
  <si>
    <t>People Team</t>
  </si>
  <si>
    <t>Ilakkia S Pandian</t>
  </si>
  <si>
    <t>Sathyapriya Arumugham</t>
  </si>
  <si>
    <t>OTHER</t>
  </si>
  <si>
    <t>L&amp;D</t>
  </si>
  <si>
    <t>Leena Xavier</t>
  </si>
  <si>
    <t>Nischitha Govarthanam</t>
  </si>
  <si>
    <t>Sukhbir Singh Sachdeva</t>
  </si>
  <si>
    <t>Vasantha Kumar J</t>
  </si>
  <si>
    <t>Sairam Srividya</t>
  </si>
  <si>
    <t>IT Team</t>
  </si>
  <si>
    <t>Hari Naveen Kumar M</t>
  </si>
  <si>
    <t>Santhosh Kumar Velumani</t>
  </si>
  <si>
    <t xml:space="preserve">Finance </t>
  </si>
  <si>
    <t>Balasubramanian A</t>
  </si>
  <si>
    <t>Immalda Rani Suriya</t>
  </si>
  <si>
    <t>Sudha Rani S</t>
  </si>
  <si>
    <t>Admin</t>
  </si>
  <si>
    <t>Mugilan Murugavel</t>
  </si>
  <si>
    <t>Rabiyathul Basiriya K A</t>
  </si>
  <si>
    <t>D2T</t>
  </si>
  <si>
    <t>PES</t>
  </si>
  <si>
    <t>(blank)</t>
  </si>
  <si>
    <t>Abhinav Kumar</t>
  </si>
  <si>
    <t>Sivashankar B</t>
  </si>
  <si>
    <t>23709_GC_General</t>
  </si>
  <si>
    <t>Aadhithya Sadagopan B</t>
  </si>
  <si>
    <t>Viswakumaran B</t>
  </si>
  <si>
    <t>23608_Hawkeye_ICM</t>
  </si>
  <si>
    <t>Aravindhan Palanisamy</t>
  </si>
  <si>
    <t>Deepika Karthikeyan</t>
  </si>
  <si>
    <t>Mohanprasath P</t>
  </si>
  <si>
    <t>Pradeep Suresh</t>
  </si>
  <si>
    <t>Ragul Kannan S</t>
  </si>
  <si>
    <t>Santhosh Kumar V</t>
  </si>
  <si>
    <t>23606_T-Rex_Polaris</t>
  </si>
  <si>
    <t>Aajay Sriram Ravichandran</t>
  </si>
  <si>
    <t>Vivek Rajendran</t>
  </si>
  <si>
    <t>22606_T-Rex_PADC_Calc_Tool</t>
  </si>
  <si>
    <t>Aarthi Thambusamy</t>
  </si>
  <si>
    <t>Arjun Thyagarajan</t>
  </si>
  <si>
    <t>21610_T-Rex_Cadbury_PI-GUI Maintenance</t>
  </si>
  <si>
    <t>Rahul Raja Rajangam</t>
  </si>
  <si>
    <t>21523_TICSPro_Phase2</t>
  </si>
  <si>
    <t>Vairamuthu K</t>
  </si>
  <si>
    <t>SCV</t>
  </si>
  <si>
    <t>UPS</t>
  </si>
  <si>
    <t>MDV</t>
  </si>
  <si>
    <t>21110_MDV_Dragon_MAVIS Implementation</t>
  </si>
  <si>
    <t>Annie Prasanna</t>
  </si>
  <si>
    <t>Nishanth Balachandran</t>
  </si>
  <si>
    <t>Grand Total</t>
  </si>
  <si>
    <t>20301_Peek_i_Mon project</t>
  </si>
  <si>
    <t>20801_Sparkplug</t>
  </si>
  <si>
    <t>Initiator</t>
  </si>
  <si>
    <t>22401_Iris</t>
  </si>
  <si>
    <t>Beginner</t>
  </si>
  <si>
    <t>101-500</t>
  </si>
  <si>
    <t>23401_Argon</t>
  </si>
  <si>
    <t>Progressor</t>
  </si>
  <si>
    <t>501-1250</t>
  </si>
  <si>
    <t>23402_DS_Customer Success</t>
  </si>
  <si>
    <t>Advanced</t>
  </si>
  <si>
    <t>1251-2000</t>
  </si>
  <si>
    <t>Sparta</t>
  </si>
  <si>
    <t>Above 2000</t>
  </si>
  <si>
    <t>21205_BIS 2.5 Automation</t>
  </si>
  <si>
    <t>22201_Phoenix_Nellcor&amp;Invos</t>
  </si>
  <si>
    <t>22602_T-Rex_TRX_EVM_Interface_Tool</t>
  </si>
  <si>
    <t>22603_UCC5880-Q1</t>
  </si>
  <si>
    <t>23602_Oogway_BCS_GUI</t>
  </si>
  <si>
    <t>23603_Oogway_BCP_GUI</t>
  </si>
  <si>
    <t>23605_Oogway_BSM_GUI</t>
  </si>
  <si>
    <t>23609_Titan_Oogway_PMIC</t>
  </si>
  <si>
    <t>23611_Neptune_6G_GUI_GRPC</t>
  </si>
  <si>
    <t>19141_Unicorn_UniTest</t>
  </si>
  <si>
    <t>19313_T-Rex_Casio_SW2019</t>
  </si>
  <si>
    <t>19407_NXP_SAS_Fwk_Dev</t>
  </si>
  <si>
    <t>20105_DCM_IP</t>
  </si>
  <si>
    <t>20300_SC_General</t>
  </si>
  <si>
    <t>20403_T-Rex_Hercules_Regular</t>
  </si>
  <si>
    <t>20522_T-Rex_Ferula-Soliton Automation Support</t>
  </si>
  <si>
    <t>20526_Alps SensART</t>
  </si>
  <si>
    <t>21113_Magnum_Odyssey_Helms</t>
  </si>
  <si>
    <t>21306_Magnum_Spectra</t>
  </si>
  <si>
    <t>22502_Magnum_WLR</t>
  </si>
  <si>
    <t>22506_Harmony_Sensors_Digital_Transformation</t>
  </si>
  <si>
    <t>22508_BlueFish_Rhincodon</t>
  </si>
  <si>
    <t>22516_Magnum_MS_Offering</t>
  </si>
  <si>
    <t>22517_Bluefish_Dolphin</t>
  </si>
  <si>
    <t>22518_Pokemon P7 Framework</t>
  </si>
  <si>
    <t>22520_Pokemon P7 Support</t>
  </si>
  <si>
    <t>22521_Pokemon P7 POC</t>
  </si>
  <si>
    <t>22524_Pokemon P7 STS Infra</t>
  </si>
  <si>
    <t>22526_BlueFish_Salmon</t>
  </si>
  <si>
    <t>22527_Tuna_Extn</t>
  </si>
  <si>
    <t>22901_Bluefish_Presales</t>
  </si>
  <si>
    <t>23504_BlueFish_Megalodon_2023</t>
  </si>
  <si>
    <t>23505_Bluefish_ENV_Support and Development</t>
  </si>
  <si>
    <t>23506_BlueFish_Nemo2023</t>
  </si>
  <si>
    <t>23507_Alpha_Pokemon_Birch GUI</t>
  </si>
  <si>
    <t>23xxx_Bluefish_GEM</t>
  </si>
  <si>
    <t>23xxx_Bluefish_SHAQ</t>
  </si>
  <si>
    <t>20303_Digital_Protocol_Validation_Suite</t>
  </si>
  <si>
    <t>21104_Krypto8 Diags SW</t>
  </si>
  <si>
    <t>21111_Krypton_Krypto7</t>
  </si>
  <si>
    <t>21202_Dynamo_WRC_Support</t>
  </si>
  <si>
    <t>21310_Magnum TBU_Broadway</t>
  </si>
  <si>
    <t>21312_Dynamo_Runplan_Mockup</t>
  </si>
  <si>
    <t>22314_Dynamo_Process_Informatics</t>
  </si>
  <si>
    <t>22316_3M_FraunhoferTeraHz</t>
  </si>
  <si>
    <t>22317_Atlas_UX_UI_Design</t>
  </si>
  <si>
    <t>22319_Dynamo_OCTMicroscopyP2</t>
  </si>
  <si>
    <t>22320_Dynamo_FMD_OMS_Whitepoint</t>
  </si>
  <si>
    <t>23303_Krypton_Text Fixture</t>
  </si>
  <si>
    <t>23304_Dynamo_DSC_EoLTester</t>
  </si>
  <si>
    <t>23702_Soliton_Quarterback 23</t>
  </si>
  <si>
    <t>Ventures</t>
  </si>
  <si>
    <t>Marketing</t>
  </si>
  <si>
    <t>MAVIS</t>
  </si>
  <si>
    <t>Design Team</t>
  </si>
  <si>
    <t>Quality Assurance</t>
  </si>
  <si>
    <t>Management</t>
  </si>
  <si>
    <t>Senior Leadership Team</t>
  </si>
  <si>
    <t>Sales</t>
  </si>
  <si>
    <t>Trainee</t>
  </si>
  <si>
    <t>Multiple Projects</t>
  </si>
  <si>
    <t>One Lakh Challenge | Splitup Plan</t>
  </si>
  <si>
    <t>Month</t>
  </si>
  <si>
    <t>Distance in Km</t>
  </si>
  <si>
    <t>Individual &amp; Group Contribution</t>
  </si>
  <si>
    <t>Jan- May</t>
  </si>
  <si>
    <t>A. Individual conribution</t>
  </si>
  <si>
    <t>Jun - Dec</t>
  </si>
  <si>
    <t>B. Group conribution</t>
  </si>
  <si>
    <t>U&amp;I Environmental Activities</t>
  </si>
  <si>
    <t>(2A) Individual Challenges (Jun-Dec'23)</t>
  </si>
  <si>
    <t>#</t>
  </si>
  <si>
    <t>Monthly Challenge (km)</t>
  </si>
  <si>
    <t>Daily Challenge approx Km</t>
  </si>
  <si>
    <t>Required 
Solitons</t>
  </si>
  <si>
    <t>Each Month Target (Km)</t>
  </si>
  <si>
    <t>2023 Year Target
(Jun-Dec)</t>
  </si>
  <si>
    <t>(2B) Group Challenges (Jun-Dec'23)</t>
  </si>
  <si>
    <t>Monthly Group Challenge km</t>
  </si>
  <si>
    <t>Activity</t>
  </si>
  <si>
    <t>Individual conribution (Km)</t>
  </si>
  <si>
    <t>May</t>
  </si>
  <si>
    <t>Run/Walk/Cycle</t>
  </si>
  <si>
    <t>June</t>
  </si>
  <si>
    <t>Group Running</t>
  </si>
  <si>
    <t>Group Cycling</t>
  </si>
  <si>
    <t>July</t>
  </si>
  <si>
    <t>Group Trekking</t>
  </si>
  <si>
    <t>Aug</t>
  </si>
  <si>
    <t>Sep</t>
  </si>
  <si>
    <t>Oct</t>
  </si>
  <si>
    <t>Nov</t>
  </si>
  <si>
    <t>Dec</t>
  </si>
  <si>
    <t>Cbe Marathon</t>
  </si>
  <si>
    <t>Cycle Rally - 25 km</t>
  </si>
  <si>
    <t>Activity Chart Converter</t>
  </si>
  <si>
    <t>Select your activity from dropdown</t>
  </si>
  <si>
    <t>Enter your activity time in mins</t>
  </si>
  <si>
    <t>Your Equivalent Distance in km</t>
  </si>
  <si>
    <t>Badminton</t>
  </si>
  <si>
    <t>Cricket</t>
  </si>
  <si>
    <t>Dancing</t>
  </si>
  <si>
    <t>Football</t>
  </si>
  <si>
    <t>Skipping</t>
  </si>
  <si>
    <t>Swimming</t>
  </si>
  <si>
    <t>Table Tennis (Doubles)</t>
  </si>
  <si>
    <t>Table Tennis (Singles)</t>
  </si>
  <si>
    <t>Tennis</t>
  </si>
  <si>
    <t>Volleyball</t>
  </si>
  <si>
    <t>Weight-Lifting / Gym</t>
  </si>
  <si>
    <t>Total Equivalent Distance</t>
  </si>
  <si>
    <t>Soliton Spartans| 2023 One Lakh Km Group Challenge - Tracker</t>
  </si>
  <si>
    <t>Soliton Spartans Details</t>
  </si>
  <si>
    <t>Monthly Challenge Progress  [Convert all your activities into equivalent kilometers]</t>
  </si>
  <si>
    <t>Emp ID</t>
  </si>
  <si>
    <t>Full Name</t>
  </si>
  <si>
    <t>Mission</t>
  </si>
  <si>
    <t>Project Name</t>
  </si>
  <si>
    <t>Spartans
Category (Auto)</t>
  </si>
  <si>
    <t>Spartans
Category</t>
  </si>
  <si>
    <t>Sign up for Challenge?</t>
  </si>
  <si>
    <t>Initial Set
Target (km)</t>
  </si>
  <si>
    <t>Annual
Target (km)</t>
  </si>
  <si>
    <t>Achieved
Target (km)</t>
  </si>
  <si>
    <t>Milestone Progress %</t>
  </si>
  <si>
    <t>Ganesh Devaraj</t>
  </si>
  <si>
    <t>Yes</t>
  </si>
  <si>
    <t>Senthilnathan A</t>
  </si>
  <si>
    <t/>
  </si>
  <si>
    <t>Mekhala Devaraj</t>
  </si>
  <si>
    <t>Anish Mathews</t>
  </si>
  <si>
    <t>Gopalkrishanan G</t>
  </si>
  <si>
    <t>Varalakshmi B</t>
  </si>
  <si>
    <t>Saranya B</t>
  </si>
  <si>
    <t>Vinod Kumar M</t>
  </si>
  <si>
    <t>Sowmya Choragudi</t>
  </si>
  <si>
    <t>Nusra Banu</t>
  </si>
  <si>
    <t>Arvind Balachandran</t>
  </si>
  <si>
    <t>Ezhil Selvi K</t>
  </si>
  <si>
    <t>Sandeep Achari</t>
  </si>
  <si>
    <t>Vishnu Prasad N</t>
  </si>
  <si>
    <t>Raja Gurusamy</t>
  </si>
  <si>
    <t>NA</t>
  </si>
  <si>
    <t>VijayKrishna G</t>
  </si>
  <si>
    <t>Srividhya Natarajan</t>
  </si>
  <si>
    <t>Karthik Abiram T.A.</t>
  </si>
  <si>
    <t>Uthrakumar A</t>
  </si>
  <si>
    <t>Srinivas Vemuri</t>
  </si>
  <si>
    <t>Navin Subramani</t>
  </si>
  <si>
    <t>Teena Haldorai</t>
  </si>
  <si>
    <t>Arjun Sathiyaseelan</t>
  </si>
  <si>
    <t>Naveenkumar Nachimuthu</t>
  </si>
  <si>
    <t>Jaishankar Udhayakumar</t>
  </si>
  <si>
    <t>Madhumithra S</t>
  </si>
  <si>
    <t>Dhibana C.K.</t>
  </si>
  <si>
    <t>Sweatha Krishnamoorthi</t>
  </si>
  <si>
    <t>Keerthana K</t>
  </si>
  <si>
    <t>Prabhakaran P</t>
  </si>
  <si>
    <t>Sree Ranjani S</t>
  </si>
  <si>
    <t>Santhosh Ramaraj</t>
  </si>
  <si>
    <t>Abinaya Kannan</t>
  </si>
  <si>
    <t>Bhaghyaraj Ravichandran</t>
  </si>
  <si>
    <t>Manikandan Gangadharan</t>
  </si>
  <si>
    <t>Gokilavani Sivanantham</t>
  </si>
  <si>
    <t>Mohamed Nizar S</t>
  </si>
  <si>
    <t>Ram Kumar P.S.</t>
  </si>
  <si>
    <t>Satheeshvarma S.J</t>
  </si>
  <si>
    <t>Surya Prakash S</t>
  </si>
  <si>
    <t>Karthick Shanmuga Rao</t>
  </si>
  <si>
    <t>Suriya Prashath S</t>
  </si>
  <si>
    <t>Balamurugan Andavar</t>
  </si>
  <si>
    <t>Liji Kutty Mariadass</t>
  </si>
  <si>
    <t>Govarthanam K</t>
  </si>
  <si>
    <t>Ilayaraja Selvaraj</t>
  </si>
  <si>
    <t>Sudharsan Varadharajan</t>
  </si>
  <si>
    <t>Mohanraj T. Subramanian</t>
  </si>
  <si>
    <t>Raghul Ravichandran</t>
  </si>
  <si>
    <t>Ramya Muthukumar</t>
  </si>
  <si>
    <t>Vidhyaprabha V</t>
  </si>
  <si>
    <t>Viknesh Ramm L</t>
  </si>
  <si>
    <t>Bharathi Rajamani</t>
  </si>
  <si>
    <t>Ishwarya Devaraj</t>
  </si>
  <si>
    <t>Saravana Kumar M</t>
  </si>
  <si>
    <t>Narendranath S</t>
  </si>
  <si>
    <t>Vignesh Ravichandran</t>
  </si>
  <si>
    <t>Nishanth Rangasamy</t>
  </si>
  <si>
    <t>Sandhiya Ranganathan</t>
  </si>
  <si>
    <t>Shyam Shanmugasundaram</t>
  </si>
  <si>
    <t>Usha Kanakaraj</t>
  </si>
  <si>
    <t>Ajun Abraham</t>
  </si>
  <si>
    <t>Keerthivarman N</t>
  </si>
  <si>
    <t>Maya Krishnan</t>
  </si>
  <si>
    <t>Padmanaban Jayaraman</t>
  </si>
  <si>
    <t>Vinitha Nair</t>
  </si>
  <si>
    <t>Suseendran J</t>
  </si>
  <si>
    <t xml:space="preserve">Vignesh Annamalai </t>
  </si>
  <si>
    <t>Miruthula Balasundaram</t>
  </si>
  <si>
    <t>Bhargavi Gowri</t>
  </si>
  <si>
    <t>Sharanya Shanmugham</t>
  </si>
  <si>
    <t>Debby Gladys</t>
  </si>
  <si>
    <t>Nigharikkha S</t>
  </si>
  <si>
    <t>Karthik Kannan</t>
  </si>
  <si>
    <t>Karthik Renganathan</t>
  </si>
  <si>
    <t>Karthikeswari V</t>
  </si>
  <si>
    <t>Naresh Kumaar S</t>
  </si>
  <si>
    <t>Prasanna Kumar V</t>
  </si>
  <si>
    <t>Tharun Sundar B</t>
  </si>
  <si>
    <t>Tharanya Subramaniyan</t>
  </si>
  <si>
    <t>Vignesh Shankar</t>
  </si>
  <si>
    <t>Pranay Chandragiri</t>
  </si>
  <si>
    <t>Vikram Deva S</t>
  </si>
  <si>
    <t>Ram Ganesh R</t>
  </si>
  <si>
    <t>Chythanya M</t>
  </si>
  <si>
    <t>Godson Wilson</t>
  </si>
  <si>
    <t>Abirami Viswanathan</t>
  </si>
  <si>
    <t>Balasivaguru S</t>
  </si>
  <si>
    <t>BalaVignesh K</t>
  </si>
  <si>
    <t>Gayathri SenthilKumar</t>
  </si>
  <si>
    <t>Devi Shree S</t>
  </si>
  <si>
    <t>Prithvi Subaraja</t>
  </si>
  <si>
    <t>Hem Kumar Rao R</t>
  </si>
  <si>
    <t>Kabil Yogesh T</t>
  </si>
  <si>
    <t>Monisha Mary AA</t>
  </si>
  <si>
    <t>Mukes Shanmugam</t>
  </si>
  <si>
    <t>Nabeena Begum A</t>
  </si>
  <si>
    <t>Nivedhitha Inbavel</t>
  </si>
  <si>
    <t>Noufal shafeeq J</t>
  </si>
  <si>
    <t>Sowmya Raveendran</t>
  </si>
  <si>
    <t>Rajaram N R</t>
  </si>
  <si>
    <t>Sreeram K</t>
  </si>
  <si>
    <t>Sathya Prakash U</t>
  </si>
  <si>
    <t>Aasief Khan SA</t>
  </si>
  <si>
    <t>Devadharshini Dhavagnanasekar</t>
  </si>
  <si>
    <t>Janani Priyadharshini S.K</t>
  </si>
  <si>
    <t>Jayabal KS</t>
  </si>
  <si>
    <t>Karthikeyan K</t>
  </si>
  <si>
    <t>Karvendan V</t>
  </si>
  <si>
    <t>Mohamed Suhail S.M</t>
  </si>
  <si>
    <t>Prithieraj Ravikumar</t>
  </si>
  <si>
    <t>Namratha B</t>
  </si>
  <si>
    <t>Nanthagopal E</t>
  </si>
  <si>
    <t>Prem Kumar Chinnaraj</t>
  </si>
  <si>
    <t>Rakesh Nath S</t>
  </si>
  <si>
    <t>Ranjgith Sivakumar</t>
  </si>
  <si>
    <t>Ramya Sivakumar</t>
  </si>
  <si>
    <t>Sakthi subramanian M</t>
  </si>
  <si>
    <t>Shalini sonia</t>
  </si>
  <si>
    <t>Srihariharan D</t>
  </si>
  <si>
    <t>Srisoundari K</t>
  </si>
  <si>
    <t>Subash Suresh</t>
  </si>
  <si>
    <t>Muthu Rajan S</t>
  </si>
  <si>
    <t>Vikash Kumar V</t>
  </si>
  <si>
    <t>Aadhya C M V S</t>
  </si>
  <si>
    <t>Bernice Dainty J</t>
  </si>
  <si>
    <t>Harieshwar J.A</t>
  </si>
  <si>
    <t>Kani Mozhi E</t>
  </si>
  <si>
    <t>Kowsalya Nandhakumar</t>
  </si>
  <si>
    <t>Sai Krishnan P</t>
  </si>
  <si>
    <t>Praveen Jim Prakash</t>
  </si>
  <si>
    <t>Santosh Srinivasulu</t>
  </si>
  <si>
    <t>Subash Kumaraguru</t>
  </si>
  <si>
    <t>Subhikaran G</t>
  </si>
  <si>
    <t>Anu Antony</t>
  </si>
  <si>
    <t>Vani K Ramachandran</t>
  </si>
  <si>
    <t>Dhivya Saminathan</t>
  </si>
  <si>
    <t>Harshit Kumar V</t>
  </si>
  <si>
    <t>Vikram Avudaiappan</t>
  </si>
  <si>
    <t>Aishwarya Subramanian</t>
  </si>
  <si>
    <t>Akilesh A R</t>
  </si>
  <si>
    <t>Avinash Suresh</t>
  </si>
  <si>
    <t>Elakkya Periasamy</t>
  </si>
  <si>
    <t>Eswar Saravanan Kumar</t>
  </si>
  <si>
    <t>Govintha raj K</t>
  </si>
  <si>
    <t>Gowtham Karunakaran</t>
  </si>
  <si>
    <t>Jayaprakash S</t>
  </si>
  <si>
    <t>Kanisha S M</t>
  </si>
  <si>
    <t>Jegan Jaikumar</t>
  </si>
  <si>
    <t>Krishna Kanth R</t>
  </si>
  <si>
    <t>Kartheeswaran S</t>
  </si>
  <si>
    <t>Kaviarasu Selvarasu</t>
  </si>
  <si>
    <t>Madhu Vishal V</t>
  </si>
  <si>
    <t>Rishi Kumar R K</t>
  </si>
  <si>
    <t>Nageswarvijay S</t>
  </si>
  <si>
    <t>Nirmal Prasad K</t>
  </si>
  <si>
    <t>Priyadarshini Gopal</t>
  </si>
  <si>
    <t>Sabthagiri Murugan</t>
  </si>
  <si>
    <t>Sandeep Appachiappan</t>
  </si>
  <si>
    <t>Sathishraja Jeyaraja</t>
  </si>
  <si>
    <t>Shangar Arivazhagan</t>
  </si>
  <si>
    <t>Sreenidhi Vasudevan</t>
  </si>
  <si>
    <t xml:space="preserve">Suresh Krishna K </t>
  </si>
  <si>
    <t>Uthayachanthiran A</t>
  </si>
  <si>
    <t>Vinodhini Radhakrishnan</t>
  </si>
  <si>
    <t>Vivin Krishna R N</t>
  </si>
  <si>
    <t>Manjunatha MS</t>
  </si>
  <si>
    <t>Thejus George</t>
  </si>
  <si>
    <t>Susmitha Shree Lakshmi S</t>
  </si>
  <si>
    <t>Mohammed Ashiq S.</t>
  </si>
  <si>
    <t>Mari Saravanan Sankaran</t>
  </si>
  <si>
    <t>Mohamed Tanveejul A</t>
  </si>
  <si>
    <t>Romauld Francis Xavier</t>
  </si>
  <si>
    <t xml:space="preserve">Aagash Raaj </t>
  </si>
  <si>
    <t>Aarthi Subha</t>
  </si>
  <si>
    <t>Athira Kumar</t>
  </si>
  <si>
    <t>Aarthi Venkatraman</t>
  </si>
  <si>
    <t>Abhiram Suryanarayanan</t>
  </si>
  <si>
    <t>Akash Krishnaa S K</t>
  </si>
  <si>
    <t>Akash Manoharan</t>
  </si>
  <si>
    <t>Arun Natarajan</t>
  </si>
  <si>
    <t>Chethan Rathnappa</t>
  </si>
  <si>
    <t>Gokuldharan S</t>
  </si>
  <si>
    <t>Deva Dharshini Balakrishnan</t>
  </si>
  <si>
    <t>Dhanusram Bojan</t>
  </si>
  <si>
    <t>Dhanusri Venugopal</t>
  </si>
  <si>
    <t>Indhu Ramalingam</t>
  </si>
  <si>
    <t>Gowtham Srinivasan</t>
  </si>
  <si>
    <t>Jayaseelan James</t>
  </si>
  <si>
    <t>Joshua Phillips</t>
  </si>
  <si>
    <t>Joshua Joseph</t>
  </si>
  <si>
    <t>Mithun Subramani</t>
  </si>
  <si>
    <t>Kavin Deivasigamani</t>
  </si>
  <si>
    <t>Varalaxmy Nithya</t>
  </si>
  <si>
    <t>Lakshmi Pooja R</t>
  </si>
  <si>
    <t>Meenatchi Thenappan</t>
  </si>
  <si>
    <t>Monisha Devi Sakthivel</t>
  </si>
  <si>
    <t>Nandha Kumar Palanisamy</t>
  </si>
  <si>
    <t>Nandhini Vijayakumar</t>
  </si>
  <si>
    <t>Nivetha Velumani</t>
  </si>
  <si>
    <t>Obuli Sai Naren</t>
  </si>
  <si>
    <t xml:space="preserve">Madhan Reddy Peram </t>
  </si>
  <si>
    <t>Prasanth Mani</t>
  </si>
  <si>
    <t>Priyadarshini Piramanayagam</t>
  </si>
  <si>
    <t>Sujeev Rithan</t>
  </si>
  <si>
    <t>Ramya Dhandapani</t>
  </si>
  <si>
    <t>Rasswanth Shanmugasundaram</t>
  </si>
  <si>
    <t>Roshana Ananthkumar</t>
  </si>
  <si>
    <t>Sam Chrisvin D</t>
  </si>
  <si>
    <t>Sangeetha Jothilingam</t>
  </si>
  <si>
    <t>Sanjay kumar Duraisamy</t>
  </si>
  <si>
    <t>Shaalini Subrammanian</t>
  </si>
  <si>
    <t>Sneha Babu</t>
  </si>
  <si>
    <t>Snehalatha Selvakumaran</t>
  </si>
  <si>
    <t>Sudarshan Rajkumar</t>
  </si>
  <si>
    <t>Kokila Karunagaran</t>
  </si>
  <si>
    <t>Thilak Chandar C.</t>
  </si>
  <si>
    <t>Vaishnav Rengan V</t>
  </si>
  <si>
    <t>Varshini Periyasamy</t>
  </si>
  <si>
    <t>Vineel Prasad Inukonda</t>
  </si>
  <si>
    <t>Yogapriya Pappaian</t>
  </si>
  <si>
    <t>Santhosh Manoharan</t>
  </si>
  <si>
    <t>Madhaneeswaran P</t>
  </si>
  <si>
    <t>Sridhar Udayakumar</t>
  </si>
  <si>
    <t>Karthik Sekar</t>
  </si>
  <si>
    <t>Mohanapriya Kulandaivel</t>
  </si>
  <si>
    <t>Akanksha Singh</t>
  </si>
  <si>
    <t>Poornima P R</t>
  </si>
  <si>
    <t>Paramasivam Gnanasekaran</t>
  </si>
  <si>
    <t>Akhil Kumar Arshid</t>
  </si>
  <si>
    <t xml:space="preserve">Amulya Balusupati </t>
  </si>
  <si>
    <t>Meera Ranganathan</t>
  </si>
  <si>
    <t xml:space="preserve">Battu Mounika </t>
  </si>
  <si>
    <t>Dinesh M</t>
  </si>
  <si>
    <t>Sujit Das</t>
  </si>
  <si>
    <t>Puneet Sharma</t>
  </si>
  <si>
    <t>Rajkumar D.</t>
  </si>
  <si>
    <t>Sankalp Sharma</t>
  </si>
  <si>
    <t>Gowtham Krishnan</t>
  </si>
  <si>
    <t>Surendran Shanmugam</t>
  </si>
  <si>
    <t>Suganth Sadaiyappan</t>
  </si>
  <si>
    <t>Akshay Gupta</t>
  </si>
  <si>
    <t>Kesavan Rangasamy</t>
  </si>
  <si>
    <t>Saurabh Mehndiratta</t>
  </si>
  <si>
    <t>Abishlal Nelson</t>
  </si>
  <si>
    <t>Aishwarya Shree J</t>
  </si>
  <si>
    <t>Aishwarya Thanasekar</t>
  </si>
  <si>
    <t>Ammar Husain Huk</t>
  </si>
  <si>
    <t xml:space="preserve">Aravind Karlambakkam </t>
  </si>
  <si>
    <t>Arun Krishna Kumar</t>
  </si>
  <si>
    <t>Arthi Balasubramanian</t>
  </si>
  <si>
    <t>Ashritha Shankar</t>
  </si>
  <si>
    <t>Asif Muhammed A</t>
  </si>
  <si>
    <t>Barath Balamurugan</t>
  </si>
  <si>
    <t xml:space="preserve">Geffrey Nirmal </t>
  </si>
  <si>
    <t>Deepika Palanisamy</t>
  </si>
  <si>
    <t>Dhanush Chakkaravarthy M</t>
  </si>
  <si>
    <t>Dinesh Babu P</t>
  </si>
  <si>
    <t>Girianandh K</t>
  </si>
  <si>
    <t>No</t>
  </si>
  <si>
    <t>Giriharan Ravichandran</t>
  </si>
  <si>
    <t>Hari Ram Karthik M</t>
  </si>
  <si>
    <t>Gokulprasanth Ravi</t>
  </si>
  <si>
    <t>Indrajith Mohanasundaram</t>
  </si>
  <si>
    <t>Hariharan Sreedhar</t>
  </si>
  <si>
    <t>Jayasudha Kathavarayan</t>
  </si>
  <si>
    <t>Kavin Palanisamy</t>
  </si>
  <si>
    <t>Jishnu Ravichandran</t>
  </si>
  <si>
    <t>Jotheeswaran Nandagopal</t>
  </si>
  <si>
    <t>Kaiser Asan</t>
  </si>
  <si>
    <t>Kalaiarasi M</t>
  </si>
  <si>
    <t>Kavin Sivakumar</t>
  </si>
  <si>
    <t>Kingsly Andrews M</t>
  </si>
  <si>
    <t>Kishor Kumar B</t>
  </si>
  <si>
    <t>Kishore Kumar Nagaraj</t>
  </si>
  <si>
    <t>Mohammed Siddique</t>
  </si>
  <si>
    <t>Kishorkumar S M</t>
  </si>
  <si>
    <t>Krishnaprasath Murugesan</t>
  </si>
  <si>
    <t>Madhumita Ashok Kumar</t>
  </si>
  <si>
    <t>Manisha Sivakumar</t>
  </si>
  <si>
    <t>Manudev Rethinakumar</t>
  </si>
  <si>
    <t>Monish Prakash S</t>
  </si>
  <si>
    <t>Nalina Manogaran</t>
  </si>
  <si>
    <t>Pranav Sabarish R</t>
  </si>
  <si>
    <t>Richie Soshan</t>
  </si>
  <si>
    <t>Prathana Mahendran</t>
  </si>
  <si>
    <t>Priyanka S. Kannan</t>
  </si>
  <si>
    <t>Reemaa Sajad Hyder</t>
  </si>
  <si>
    <t>Reena Sajad Hyder</t>
  </si>
  <si>
    <t>Rishwanth Thiyagaraj</t>
  </si>
  <si>
    <t>Sabarinathan Gopal</t>
  </si>
  <si>
    <t>Sadhana Suresh Kumar</t>
  </si>
  <si>
    <t>Sakthivel Ganapathy</t>
  </si>
  <si>
    <t>Ganesh Nithin</t>
  </si>
  <si>
    <t>Sathika Jaheer</t>
  </si>
  <si>
    <t>Venkata Gunasekhar V</t>
  </si>
  <si>
    <t>Shaik Kamiloon</t>
  </si>
  <si>
    <t>Shiyam Kiruthik</t>
  </si>
  <si>
    <t>Sowndarya Lakshmi V</t>
  </si>
  <si>
    <t>Sriram Prasad Mi</t>
  </si>
  <si>
    <t>Sudeep Aryan</t>
  </si>
  <si>
    <t>Suganya Natarajan</t>
  </si>
  <si>
    <t>Tamil Mani P</t>
  </si>
  <si>
    <t>Vigneshwaran Selvaraj</t>
  </si>
  <si>
    <t>Vigneash Sivakumar</t>
  </si>
  <si>
    <t>Vignesh Arivazhagan</t>
  </si>
  <si>
    <t>Vijai K. Sivakumar</t>
  </si>
  <si>
    <t>Vishva Pechi</t>
  </si>
  <si>
    <t>Aanandhavarsini Muthusamy</t>
  </si>
  <si>
    <t>Ipsita Roy</t>
  </si>
  <si>
    <t>Ancy Augustin</t>
  </si>
  <si>
    <t>Abishek Thirupathi</t>
  </si>
  <si>
    <t>Akalyaa Saravanan</t>
  </si>
  <si>
    <t>Danush Adithya Pandiyarajan</t>
  </si>
  <si>
    <t>Ancy Jenisha Vijayaraj</t>
  </si>
  <si>
    <t>Anjusha Jayaraj Kumar</t>
  </si>
  <si>
    <t>Aristo Vince</t>
  </si>
  <si>
    <t>Nithish Kumar Sekar</t>
  </si>
  <si>
    <t>Ashiq Abdhul Rahman</t>
  </si>
  <si>
    <t>Ranjith Kumar Eswaran</t>
  </si>
  <si>
    <t>Dhana Abhiraj Kumarasamy</t>
  </si>
  <si>
    <t>Dharanash Sundaramoorthi</t>
  </si>
  <si>
    <t>Shriram Sakthivel</t>
  </si>
  <si>
    <t>Gobiga Shree Saravanan</t>
  </si>
  <si>
    <t>Swetha Palanisamy</t>
  </si>
  <si>
    <t>Kavyasri Palanisamy Parvatham</t>
  </si>
  <si>
    <t>Adam Jayahar</t>
  </si>
  <si>
    <t>Ganeshkumaar Selvaraj</t>
  </si>
  <si>
    <t>Mahesan Periyasamy</t>
  </si>
  <si>
    <t>Mohammed Shafiq Ilyas</t>
  </si>
  <si>
    <t>Santharuban Vaikundam Subramanian</t>
  </si>
  <si>
    <t>Seema Aashikab Anees Ahmed</t>
  </si>
  <si>
    <t>Vimalkumar Selvakumar</t>
  </si>
  <si>
    <t>Sudha Balan</t>
  </si>
  <si>
    <t>Arul Murugan Subburaj</t>
  </si>
  <si>
    <t>Sabari Santhosh</t>
  </si>
  <si>
    <t>Sabarish Kannan</t>
  </si>
  <si>
    <t>Sanjeev Kumar Manian</t>
  </si>
  <si>
    <t>Kavin Prashad Saravanan</t>
  </si>
  <si>
    <t>Krishnan Murugan</t>
  </si>
  <si>
    <t>Lipika Maadeswaran</t>
  </si>
  <si>
    <t>Nivetha Vadivel</t>
  </si>
  <si>
    <t>Preethi Sureshkumar</t>
  </si>
  <si>
    <t>Puviyarasu Sakthivel</t>
  </si>
  <si>
    <t>Selva Gowtham Sivaraj</t>
  </si>
  <si>
    <t>Sonali Thiruvenkataswamy</t>
  </si>
  <si>
    <t>Sruthi Subaraja</t>
  </si>
  <si>
    <t>Subhasri Pandian</t>
  </si>
  <si>
    <t>Sujith Sivan Ramakrishnan</t>
  </si>
  <si>
    <t>Vignesh Shivaram Muruganandan</t>
  </si>
  <si>
    <t>Shree Harshinee Prabhakaran</t>
  </si>
  <si>
    <t>Noel John</t>
  </si>
  <si>
    <t>To add your name, please use the filter option in column F3
and include 'blank' in the selection.</t>
  </si>
  <si>
    <t>Add your monthly contributions here. It will be automatically reflected in the achieved target.</t>
  </si>
  <si>
    <t>Activity Converter | Use any slot and convert all your physical activity into equivalent kilometers</t>
  </si>
  <si>
    <t>Slot 1</t>
  </si>
  <si>
    <t>Slot 2</t>
  </si>
  <si>
    <t>Select your activity
from dropdown</t>
  </si>
  <si>
    <t>&lt;Select your Activity&gt;</t>
  </si>
  <si>
    <t>Steps Count</t>
  </si>
  <si>
    <t>Health Club Exercise</t>
  </si>
  <si>
    <t>Total Equivalent Distance (Kms)</t>
  </si>
  <si>
    <t>Slot 4</t>
  </si>
  <si>
    <t>Slot 5</t>
  </si>
  <si>
    <t>Slot 6</t>
  </si>
  <si>
    <t>Slot 7</t>
  </si>
  <si>
    <t>Slot 8</t>
  </si>
  <si>
    <t>Slot 9</t>
  </si>
  <si>
    <t>Walking (Brisk)</t>
  </si>
  <si>
    <t>Activity Conversion Formula</t>
  </si>
  <si>
    <t>Spartans Levels based on the annual target distance (km) or average activity time (mins)</t>
  </si>
  <si>
    <t>Intensity</t>
  </si>
  <si>
    <t>METs</t>
  </si>
  <si>
    <t>Kms Equilibrium</t>
  </si>
  <si>
    <t>Time (Mins)</t>
  </si>
  <si>
    <t>Equivalent Kms</t>
  </si>
  <si>
    <t>Level
Code</t>
  </si>
  <si>
    <t>Category</t>
  </si>
  <si>
    <t>Annual Target
(Distance)</t>
  </si>
  <si>
    <t>Daily activity (Time)</t>
  </si>
  <si>
    <t>Jogging</t>
  </si>
  <si>
    <t>Moderate / High</t>
  </si>
  <si>
    <t>Moderate Intensity</t>
  </si>
  <si>
    <t>High Intensity</t>
  </si>
  <si>
    <t>Running</t>
  </si>
  <si>
    <t>C</t>
  </si>
  <si>
    <t>1-100 Km</t>
  </si>
  <si>
    <t>Less than 5 mins</t>
  </si>
  <si>
    <t>Less than 2.5 mins</t>
  </si>
  <si>
    <t>Low / Moderate</t>
  </si>
  <si>
    <t>B1</t>
  </si>
  <si>
    <t>101-250 Km</t>
  </si>
  <si>
    <t>5 to 10 mins</t>
  </si>
  <si>
    <t>2.5 to 5 mins</t>
  </si>
  <si>
    <t>Cycling</t>
  </si>
  <si>
    <t>Moderate</t>
  </si>
  <si>
    <t>B0</t>
  </si>
  <si>
    <t>251-500 Km</t>
  </si>
  <si>
    <t>10 to 20 mins</t>
  </si>
  <si>
    <t>Aerobics Class</t>
  </si>
  <si>
    <t>A1</t>
  </si>
  <si>
    <t>501-1250 Km</t>
  </si>
  <si>
    <t>20 to 30 mins</t>
  </si>
  <si>
    <t>10 to 15 mins</t>
  </si>
  <si>
    <t>Backpacking</t>
  </si>
  <si>
    <t>A0</t>
  </si>
  <si>
    <t>1251-2000 Km</t>
  </si>
  <si>
    <t>30 to 45 mins</t>
  </si>
  <si>
    <t>15 to 20 mins</t>
  </si>
  <si>
    <t>S</t>
  </si>
  <si>
    <t>Above 2000 Km</t>
  </si>
  <si>
    <t>45 to 60+ mins</t>
  </si>
  <si>
    <t>20 to 30+ mins</t>
  </si>
  <si>
    <t>Basketball</t>
  </si>
  <si>
    <t>Boxing</t>
  </si>
  <si>
    <t>Calisthenics / Yoga</t>
  </si>
  <si>
    <t>Low</t>
  </si>
  <si>
    <t>Canoeing</t>
  </si>
  <si>
    <t>Elliptical</t>
  </si>
  <si>
    <t>Golf</t>
  </si>
  <si>
    <t>Handball</t>
  </si>
  <si>
    <t> </t>
  </si>
  <si>
    <t>Hiking / Trekking</t>
  </si>
  <si>
    <t>Judo, Karate</t>
  </si>
  <si>
    <t>Mountain climbing</t>
  </si>
  <si>
    <t>Paddleball</t>
  </si>
  <si>
    <t>Racquetball</t>
  </si>
  <si>
    <t>Rowing machine</t>
  </si>
  <si>
    <t>Scuba Diving</t>
  </si>
  <si>
    <t>Skating</t>
  </si>
  <si>
    <t>Stair Climbing</t>
  </si>
  <si>
    <t>Table Tennis (Doubles, RR)</t>
  </si>
  <si>
    <t>Touch Football</t>
  </si>
  <si>
    <t>General Instructions</t>
  </si>
  <si>
    <t>Listen to your body and avoid overtraining. Train smart and don't be afraid to skip a day or two in your plan.</t>
  </si>
  <si>
    <t>Run relaxed and with joy to maintain a positive mindset.</t>
  </si>
  <si>
    <t>Ensure your running shoes and gear are comfortable for your workouts.</t>
  </si>
  <si>
    <t>Don't perform workouts on an empty stomach; have a light meal or snack before training.</t>
  </si>
  <si>
    <t>Include warm-up routines before runs and stretching after to prevent injuries.</t>
  </si>
  <si>
    <t>Include strength training as a part of routine. 2-3 sessions of strength per week should be great.</t>
  </si>
  <si>
    <t>Include cross-training like workouts/cycling/swimming to your training plan.</t>
  </si>
  <si>
    <t>Prioritize getting at least 6 hours of sleep every day for proper recovery.</t>
  </si>
  <si>
    <t>Schedule one rest day every week to allow your body to recover.</t>
  </si>
  <si>
    <t>Consult a physician if you have health issues or are recovering from an injury before starting your training cycle.</t>
  </si>
  <si>
    <t>Abbrevations</t>
  </si>
  <si>
    <t>5k - 10k  pace reffers the intervals must be pace range between your 5k &amp; 10k timing</t>
  </si>
  <si>
    <t>HMP - Half Marathon pace</t>
  </si>
  <si>
    <t xml:space="preserve">It is recommended to jog wherever Recovery is mentioned between intervals </t>
  </si>
  <si>
    <t>How to know your pace zones</t>
  </si>
  <si>
    <t>Use your recent best race time of your 5k or 10k or Half Marathon, Recent reffers within the last 4 weeks</t>
  </si>
  <si>
    <t>Input your timing in the link specified below to determine the 5k-10k pace zone, Half Marathon Pace(HMP)</t>
  </si>
  <si>
    <t>https://lukehumphreyrunning.com/hmmcalculator/race_equivalency_calculator.php</t>
  </si>
  <si>
    <t>Some video references that would help you</t>
  </si>
  <si>
    <t>Pre run warmup routine</t>
  </si>
  <si>
    <t>https://youtu.be/sfF4f-QGRn8</t>
  </si>
  <si>
    <t>https://youtu.be/qZfNtEtSnPI</t>
  </si>
  <si>
    <t>Cool-down stretches</t>
  </si>
  <si>
    <t>https://youtu.be/GerCJ1gBbLw</t>
  </si>
  <si>
    <t>https://youtu.be/zbayPYgUWUw</t>
  </si>
  <si>
    <t>Home workout routine for runners</t>
  </si>
  <si>
    <t>https://youtu.be/dSEobUGK7U4</t>
  </si>
  <si>
    <t>https://youtu.be/5y7i0iFGzGE</t>
  </si>
  <si>
    <t>https://youtu.be/yN8tKZobL8c</t>
  </si>
  <si>
    <t>https://youtu.be/t0g-pnLEnmA</t>
  </si>
  <si>
    <t>Recovery using Foam roller</t>
  </si>
  <si>
    <t>https://youtu.be/Lk13KFV0OUA</t>
  </si>
  <si>
    <t>Beginner|10k Training Plan</t>
  </si>
  <si>
    <t>Week #</t>
  </si>
  <si>
    <t>Monday</t>
  </si>
  <si>
    <t>Tuesday</t>
  </si>
  <si>
    <t>Wednesday</t>
  </si>
  <si>
    <t>Thursday</t>
  </si>
  <si>
    <t>Friday</t>
  </si>
  <si>
    <t>Saturday</t>
  </si>
  <si>
    <t>Sunday</t>
  </si>
  <si>
    <t>Total mins in a week</t>
  </si>
  <si>
    <t>Week 1
(Oct 16-22)</t>
  </si>
  <si>
    <t>Rest</t>
  </si>
  <si>
    <t>30 mins walk</t>
  </si>
  <si>
    <t>Rest/Cycle</t>
  </si>
  <si>
    <t>Strength/Cross Train/Rest</t>
  </si>
  <si>
    <t>30 mins x 4</t>
  </si>
  <si>
    <t>Week 2
(Oct 23-29)</t>
  </si>
  <si>
    <t>10 min walk
3 min jog
7 min jog
3 min jog
7 min walk</t>
  </si>
  <si>
    <t>Week 3
(Oct 30-Nov 5)</t>
  </si>
  <si>
    <t>8 min walk
5 min jog
5 min walk
5 min jog
7 min walk</t>
  </si>
  <si>
    <t>Week 4
(Nov 6-12)</t>
  </si>
  <si>
    <t>7 min walk
6 min jog
5 min walk
6 min jog
6 min walk</t>
  </si>
  <si>
    <t>Week 5
(Nov 13-19)</t>
  </si>
  <si>
    <t>8 min walk
7 min jog
6 min walk
7 min jog
7 min walk</t>
  </si>
  <si>
    <t>35 mins x 4</t>
  </si>
  <si>
    <t>Week 6
(Nov 20-26)</t>
  </si>
  <si>
    <t>5 min walk
10 min jog
5 min walk
8 min jog
10 min walk</t>
  </si>
  <si>
    <t>38 mins x 4</t>
  </si>
  <si>
    <t>Week 7
(Nov 27-Dec 3)</t>
  </si>
  <si>
    <t>5 min walk
12 mins jog
5 min walk
12 mins jog
6 mins walk</t>
  </si>
  <si>
    <t>40 mins x 4</t>
  </si>
  <si>
    <t>Week 8
(Dec 4-10)</t>
  </si>
  <si>
    <t>10 min walk
20 min jog
10 mins walk</t>
  </si>
  <si>
    <t>50 mins x 4</t>
  </si>
  <si>
    <t>Week 9
(Dec 11-17)</t>
  </si>
  <si>
    <t>5 min walk
30 min jog
5 min walk</t>
  </si>
  <si>
    <t>REST</t>
  </si>
  <si>
    <t>Coimbatore Marathon</t>
  </si>
  <si>
    <t>Half Marathon Training Plan (Debutants)</t>
  </si>
  <si>
    <t>8 kms easy</t>
  </si>
  <si>
    <t>6 kms easy / Cycle</t>
  </si>
  <si>
    <t>Strength/Cross Train</t>
  </si>
  <si>
    <t>6 kms easy</t>
  </si>
  <si>
    <t>8  kms easy</t>
  </si>
  <si>
    <t>2 kms warm up
(1 min hard, 1 min recovery) x 10
2 kms cooldown</t>
  </si>
  <si>
    <t>8 kms</t>
  </si>
  <si>
    <t>10 kms easy</t>
  </si>
  <si>
    <t>2 kms warm up
(200 meters run, 200 meters recovery jog) x 10
2 kms cooldown</t>
  </si>
  <si>
    <t>8-10 kms easy</t>
  </si>
  <si>
    <t>2 kms warmup
6 kms at  HM Pace
2 kms cooldown</t>
  </si>
  <si>
    <t xml:space="preserve">Easy 8 kms </t>
  </si>
  <si>
    <t>2 kms warm up
(400 x 8 at 5k pace with 2 mins recovery)
2 kms cooldown</t>
  </si>
  <si>
    <t>12 kms easy</t>
  </si>
  <si>
    <t>2 kms warm up
(600 meters x 6 at 5k pace with 2 mins recovery)
2 kms cooldown</t>
  </si>
  <si>
    <t>Easy 8-10kms</t>
  </si>
  <si>
    <t>2 kms warm up
(800 meters x 6 with 2  mins recovery)
2 kms cooldown</t>
  </si>
  <si>
    <t>6 kms easy followed by 6 kms at HM pace - Total 12 kms</t>
  </si>
  <si>
    <t>2 kms warm up
(1.2 kms x 4 at 5k pace with 400 meters recovery)
2 kms cooldown</t>
  </si>
  <si>
    <t>Easy 10 kms</t>
  </si>
  <si>
    <t>14 kms easy</t>
  </si>
  <si>
    <t>Easy 6 kms</t>
  </si>
  <si>
    <t>2 kms warm up
(400 x 8 with 400 meters recovery)
2 kms cooldown</t>
  </si>
  <si>
    <t>8kms easy</t>
  </si>
  <si>
    <t>6k easy</t>
  </si>
  <si>
    <t>6k Easy</t>
  </si>
  <si>
    <t>Post your questions here</t>
  </si>
  <si>
    <t>Answers</t>
  </si>
  <si>
    <t>Can I add my Cycle Rally distance?</t>
  </si>
  <si>
    <t>Yes. Whatever physical activities you have done can be added to the tracker.</t>
  </si>
  <si>
    <t>Can yoga be considered as calisthenics?</t>
  </si>
  <si>
    <t>Callisthenics is basically a simple physical workout. Yoga does the same, additionally with breath, and contains mental aspects as well.
So, under callisthenics, we can include yoga asana in the one lakh challenge.</t>
  </si>
  <si>
    <t>How are we determining monthly inspirations?</t>
  </si>
  <si>
    <t>We determine monthly inspirations based on the criteria of consistenly consistent and commitment to activities</t>
  </si>
  <si>
    <t>I'm using Google Fit to track steps count. How do I convert into kilometres?</t>
  </si>
  <si>
    <t xml:space="preserve">Check activity convertor that uses METs to convert any non measurable activity to equivalent distance. </t>
  </si>
  <si>
    <t>Which app can I use to track my activities?</t>
  </si>
  <si>
    <t>Use your preferred fitness app or device to track your activity. We recommend Strava as it has many features and we also have a dedicated group for Soliton where we can give kudos to other activities, view leaderboards, etc.</t>
  </si>
  <si>
    <t>Can I increase my Annual target now?</t>
  </si>
  <si>
    <t>Yes, it's your ambitious target, you can update it as you wish.</t>
  </si>
  <si>
    <t>Since January 2023, I've been engaging in activities, although I haven't yet kept track of them. Can I add these contributions?</t>
  </si>
  <si>
    <t>Yes, Pls estimate the activity hours and add your contributions.</t>
  </si>
  <si>
    <t>How can I join in the Strava group?</t>
  </si>
  <si>
    <t>https://www.strava.com/clubs/solitontechnologies</t>
  </si>
  <si>
    <t>How can I join the whatsapp group?</t>
  </si>
  <si>
    <t>https://chat.whatsapp.com/CTlybcFUUNAE6Lj4PhZ7VT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</si>
</sst>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0"/>
      <color theme="1"/>
      <name val="Book Antiqua"/>
      <family val="1"/>
    </font>
    <font>
      <b/>
      <sz val="11"/>
      <color theme="1"/>
      <name val="Book Antiqua"/>
      <family val="1"/>
    </font>
    <font>
      <b/>
      <sz val="13"/>
      <color theme="1"/>
      <name val="Book Antiqua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Book Antiqua"/>
      <family val="1"/>
    </font>
    <font>
      <sz val="12"/>
      <color rgb="FF000000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family val="1"/>
    </font>
    <font>
      <b/>
      <u/>
      <sz val="11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0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theme="0" tint="-0.34998626667073579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000000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rgb="FF000000"/>
      </left>
      <right style="thin">
        <color theme="0" tint="-0.34998626667073579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000000"/>
      </top>
      <bottom/>
      <diagonal/>
    </border>
    <border>
      <left style="thin">
        <color theme="0" tint="-0.3499862666707357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34998626667073579"/>
      </right>
      <top/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000000"/>
      </bottom>
      <diagonal/>
    </border>
    <border>
      <left style="thin">
        <color theme="0" tint="-0.34998626667073579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0" tint="-0.249977111117893"/>
      </left>
      <right/>
      <top style="thin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/>
      <diagonal/>
    </border>
    <border>
      <left style="thin">
        <color rgb="FF000000"/>
      </left>
      <right/>
      <top style="thin">
        <color theme="0" tint="-0.14999847407452621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/>
      <right style="thin">
        <color theme="0" tint="-0.249977111117893"/>
      </right>
      <top style="thin">
        <color rgb="FF000000"/>
      </top>
      <bottom/>
      <diagonal/>
    </border>
    <border>
      <left/>
      <right/>
      <top style="thin">
        <color theme="0" tint="-0.14999847407452621"/>
      </top>
      <bottom style="thin">
        <color rgb="FF000000"/>
      </bottom>
      <diagonal/>
    </border>
    <border>
      <left style="thin">
        <color rgb="FF000000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rgb="FF000000"/>
      </right>
      <top style="thin">
        <color theme="0" tint="-0.14999847407452621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4" fillId="5" borderId="0" xfId="0" applyNumberFormat="1" applyFont="1" applyFill="1"/>
    <xf numFmtId="2" fontId="4" fillId="0" borderId="0" xfId="0" applyNumberFormat="1" applyFont="1"/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5" borderId="0" xfId="0" applyFill="1"/>
    <xf numFmtId="0" fontId="2" fillId="2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4" fillId="0" borderId="0" xfId="0" applyNumberFormat="1" applyFont="1" applyAlignment="1">
      <alignment vertical="center"/>
    </xf>
    <xf numFmtId="1" fontId="7" fillId="7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0" fillId="0" borderId="13" xfId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30" xfId="0" applyBorder="1"/>
    <xf numFmtId="0" fontId="2" fillId="9" borderId="34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2" fontId="2" fillId="6" borderId="26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14" xfId="0" applyFont="1" applyBorder="1"/>
    <xf numFmtId="2" fontId="7" fillId="7" borderId="16" xfId="0" applyNumberFormat="1" applyFont="1" applyFill="1" applyBorder="1" applyAlignment="1">
      <alignment horizontal="center" vertical="center"/>
    </xf>
    <xf numFmtId="2" fontId="7" fillId="7" borderId="16" xfId="0" applyNumberFormat="1" applyFont="1" applyFill="1" applyBorder="1" applyAlignment="1">
      <alignment horizontal="center" vertical="center" wrapText="1"/>
    </xf>
    <xf numFmtId="1" fontId="7" fillId="7" borderId="16" xfId="0" applyNumberFormat="1" applyFont="1" applyFill="1" applyBorder="1" applyAlignment="1">
      <alignment horizontal="center" vertical="center" wrapText="1"/>
    </xf>
    <xf numFmtId="9" fontId="7" fillId="15" borderId="16" xfId="0" applyNumberFormat="1" applyFont="1" applyFill="1" applyBorder="1" applyAlignment="1">
      <alignment horizontal="center" vertical="center" wrapText="1"/>
    </xf>
    <xf numFmtId="2" fontId="7" fillId="8" borderId="16" xfId="0" applyNumberFormat="1" applyFont="1" applyFill="1" applyBorder="1" applyAlignment="1">
      <alignment horizontal="center" vertical="center" wrapText="1"/>
    </xf>
    <xf numFmtId="9" fontId="3" fillId="16" borderId="37" xfId="0" applyNumberFormat="1" applyFont="1" applyFill="1" applyBorder="1" applyAlignment="1">
      <alignment horizontal="center" vertical="center"/>
    </xf>
    <xf numFmtId="2" fontId="3" fillId="16" borderId="37" xfId="0" applyNumberFormat="1" applyFont="1" applyFill="1" applyBorder="1" applyAlignment="1">
      <alignment horizontal="center"/>
    </xf>
    <xf numFmtId="9" fontId="3" fillId="14" borderId="37" xfId="0" applyNumberFormat="1" applyFont="1" applyFill="1" applyBorder="1" applyAlignment="1">
      <alignment horizontal="center" vertical="center"/>
    </xf>
    <xf numFmtId="2" fontId="1" fillId="14" borderId="37" xfId="0" applyNumberFormat="1" applyFont="1" applyFill="1" applyBorder="1" applyAlignment="1">
      <alignment horizontal="left"/>
    </xf>
    <xf numFmtId="2" fontId="1" fillId="16" borderId="37" xfId="0" applyNumberFormat="1" applyFont="1" applyFill="1" applyBorder="1" applyAlignment="1">
      <alignment horizontal="left"/>
    </xf>
    <xf numFmtId="2" fontId="1" fillId="0" borderId="0" xfId="0" applyNumberFormat="1" applyFont="1"/>
    <xf numFmtId="2" fontId="1" fillId="5" borderId="0" xfId="0" applyNumberFormat="1" applyFont="1" applyFill="1"/>
    <xf numFmtId="1" fontId="1" fillId="5" borderId="3" xfId="0" applyNumberFormat="1" applyFont="1" applyFill="1" applyBorder="1" applyAlignment="1">
      <alignment horizontal="center"/>
    </xf>
    <xf numFmtId="1" fontId="1" fillId="16" borderId="37" xfId="0" applyNumberFormat="1" applyFont="1" applyFill="1" applyBorder="1" applyAlignment="1">
      <alignment horizontal="center"/>
    </xf>
    <xf numFmtId="2" fontId="1" fillId="16" borderId="37" xfId="0" applyNumberFormat="1" applyFont="1" applyFill="1" applyBorder="1" applyAlignment="1">
      <alignment horizontal="center"/>
    </xf>
    <xf numFmtId="2" fontId="1" fillId="16" borderId="37" xfId="0" applyNumberFormat="1" applyFont="1" applyFill="1" applyBorder="1"/>
    <xf numFmtId="1" fontId="1" fillId="4" borderId="3" xfId="0" applyNumberFormat="1" applyFont="1" applyFill="1" applyBorder="1" applyAlignment="1">
      <alignment horizontal="center"/>
    </xf>
    <xf numFmtId="9" fontId="1" fillId="16" borderId="37" xfId="0" applyNumberFormat="1" applyFont="1" applyFill="1" applyBorder="1" applyAlignment="1">
      <alignment horizontal="center" vertical="center"/>
    </xf>
    <xf numFmtId="1" fontId="1" fillId="14" borderId="37" xfId="0" applyNumberFormat="1" applyFont="1" applyFill="1" applyBorder="1" applyAlignment="1">
      <alignment horizontal="center"/>
    </xf>
    <xf numFmtId="2" fontId="1" fillId="14" borderId="37" xfId="0" applyNumberFormat="1" applyFont="1" applyFill="1" applyBorder="1" applyAlignment="1">
      <alignment horizontal="center"/>
    </xf>
    <xf numFmtId="2" fontId="1" fillId="14" borderId="37" xfId="0" applyNumberFormat="1" applyFont="1" applyFill="1" applyBorder="1"/>
    <xf numFmtId="1" fontId="1" fillId="4" borderId="9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16" borderId="0" xfId="0" applyNumberFormat="1" applyFont="1" applyFill="1"/>
    <xf numFmtId="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vertical="center"/>
    </xf>
    <xf numFmtId="0" fontId="2" fillId="14" borderId="3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14" borderId="40" xfId="0" applyFont="1" applyFill="1" applyBorder="1" applyAlignment="1">
      <alignment horizontal="center" vertical="center"/>
    </xf>
    <xf numFmtId="3" fontId="0" fillId="16" borderId="41" xfId="0" applyNumberFormat="1" applyFill="1" applyBorder="1" applyAlignment="1">
      <alignment horizontal="center" vertical="center"/>
    </xf>
    <xf numFmtId="3" fontId="0" fillId="16" borderId="42" xfId="0" applyNumberFormat="1" applyFill="1" applyBorder="1" applyAlignment="1">
      <alignment horizontal="center" vertical="center"/>
    </xf>
    <xf numFmtId="9" fontId="2" fillId="14" borderId="40" xfId="0" applyNumberFormat="1" applyFont="1" applyFill="1" applyBorder="1" applyAlignment="1">
      <alignment horizontal="center" vertical="center"/>
    </xf>
    <xf numFmtId="0" fontId="2" fillId="14" borderId="44" xfId="0" applyFont="1" applyFill="1" applyBorder="1" applyAlignment="1">
      <alignment horizontal="center" vertical="center"/>
    </xf>
    <xf numFmtId="3" fontId="0" fillId="16" borderId="45" xfId="0" applyNumberFormat="1" applyFill="1" applyBorder="1" applyAlignment="1">
      <alignment horizontal="center" vertical="center"/>
    </xf>
    <xf numFmtId="3" fontId="0" fillId="16" borderId="43" xfId="0" applyNumberFormat="1" applyFill="1" applyBorder="1" applyAlignment="1">
      <alignment horizontal="center" vertical="center"/>
    </xf>
    <xf numFmtId="3" fontId="0" fillId="16" borderId="46" xfId="0" applyNumberFormat="1" applyFill="1" applyBorder="1" applyAlignment="1">
      <alignment horizontal="center" vertical="center"/>
    </xf>
    <xf numFmtId="0" fontId="0" fillId="16" borderId="48" xfId="0" applyFill="1" applyBorder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2" fillId="5" borderId="0" xfId="0" applyFont="1" applyFill="1"/>
    <xf numFmtId="0" fontId="12" fillId="14" borderId="0" xfId="0" applyFont="1" applyFill="1"/>
    <xf numFmtId="2" fontId="3" fillId="14" borderId="37" xfId="0" applyNumberFormat="1" applyFont="1" applyFill="1" applyBorder="1" applyAlignment="1">
      <alignment horizontal="center"/>
    </xf>
    <xf numFmtId="3" fontId="0" fillId="0" borderId="13" xfId="0" applyNumberFormat="1" applyBorder="1" applyAlignment="1">
      <alignment horizontal="center" vertical="center" wrapText="1"/>
    </xf>
    <xf numFmtId="0" fontId="12" fillId="5" borderId="0" xfId="0" applyFont="1" applyFill="1" applyAlignment="1">
      <alignment horizontal="left"/>
    </xf>
    <xf numFmtId="1" fontId="1" fillId="16" borderId="0" xfId="0" applyNumberFormat="1" applyFont="1" applyFill="1" applyAlignment="1">
      <alignment horizontal="center"/>
    </xf>
    <xf numFmtId="0" fontId="12" fillId="16" borderId="0" xfId="0" applyFont="1" applyFill="1"/>
    <xf numFmtId="2" fontId="4" fillId="16" borderId="0" xfId="0" applyNumberFormat="1" applyFont="1" applyFill="1"/>
    <xf numFmtId="9" fontId="1" fillId="14" borderId="37" xfId="0" applyNumberFormat="1" applyFont="1" applyFill="1" applyBorder="1" applyAlignment="1">
      <alignment horizontal="center" vertical="center"/>
    </xf>
    <xf numFmtId="9" fontId="0" fillId="16" borderId="49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3" fontId="0" fillId="6" borderId="1" xfId="0" applyNumberFormat="1" applyFill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4" fillId="0" borderId="6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18" borderId="65" xfId="0" applyFont="1" applyFill="1" applyBorder="1" applyAlignment="1">
      <alignment horizontal="center" vertical="center"/>
    </xf>
    <xf numFmtId="0" fontId="13" fillId="18" borderId="15" xfId="0" applyFont="1" applyFill="1" applyBorder="1" applyAlignment="1">
      <alignment horizontal="center" vertical="center"/>
    </xf>
    <xf numFmtId="0" fontId="13" fillId="20" borderId="68" xfId="0" applyFont="1" applyFill="1" applyBorder="1" applyAlignment="1">
      <alignment horizontal="center" vertical="center" wrapText="1"/>
    </xf>
    <xf numFmtId="0" fontId="13" fillId="20" borderId="15" xfId="0" applyFont="1" applyFill="1" applyBorder="1" applyAlignment="1">
      <alignment horizontal="center" vertical="center" wrapText="1"/>
    </xf>
    <xf numFmtId="0" fontId="13" fillId="21" borderId="15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51" xfId="0" applyFont="1" applyBorder="1"/>
    <xf numFmtId="0" fontId="17" fillId="0" borderId="53" xfId="0" applyFont="1" applyBorder="1"/>
    <xf numFmtId="0" fontId="0" fillId="0" borderId="69" xfId="0" applyBorder="1"/>
    <xf numFmtId="0" fontId="0" fillId="0" borderId="70" xfId="0" applyBorder="1" applyAlignment="1">
      <alignment horizontal="center"/>
    </xf>
    <xf numFmtId="0" fontId="2" fillId="22" borderId="73" xfId="0" applyFont="1" applyFill="1" applyBorder="1" applyAlignment="1">
      <alignment horizontal="center" vertical="center"/>
    </xf>
    <xf numFmtId="0" fontId="2" fillId="22" borderId="72" xfId="0" applyFont="1" applyFill="1" applyBorder="1" applyAlignment="1">
      <alignment horizontal="center" vertical="center"/>
    </xf>
    <xf numFmtId="0" fontId="2" fillId="22" borderId="71" xfId="0" applyFont="1" applyFill="1" applyBorder="1"/>
    <xf numFmtId="2" fontId="2" fillId="22" borderId="72" xfId="0" applyNumberFormat="1" applyFont="1" applyFill="1" applyBorder="1" applyAlignment="1">
      <alignment horizontal="center" vertical="center"/>
    </xf>
    <xf numFmtId="2" fontId="2" fillId="22" borderId="73" xfId="0" applyNumberFormat="1" applyFont="1" applyFill="1" applyBorder="1" applyAlignment="1">
      <alignment horizontal="center" vertical="center"/>
    </xf>
    <xf numFmtId="1" fontId="7" fillId="7" borderId="16" xfId="0" applyNumberFormat="1" applyFont="1" applyFill="1" applyBorder="1" applyAlignment="1">
      <alignment horizontal="center" vertical="center"/>
    </xf>
    <xf numFmtId="0" fontId="0" fillId="16" borderId="27" xfId="0" applyFill="1" applyBorder="1" applyAlignment="1">
      <alignment horizontal="center"/>
    </xf>
    <xf numFmtId="0" fontId="0" fillId="16" borderId="14" xfId="0" applyFill="1" applyBorder="1"/>
    <xf numFmtId="0" fontId="0" fillId="16" borderId="14" xfId="0" applyFill="1" applyBorder="1" applyAlignment="1">
      <alignment horizontal="center" vertical="center"/>
    </xf>
    <xf numFmtId="165" fontId="0" fillId="16" borderId="14" xfId="0" applyNumberFormat="1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2" fontId="0" fillId="16" borderId="18" xfId="0" applyNumberFormat="1" applyFill="1" applyBorder="1" applyAlignment="1">
      <alignment horizontal="center"/>
    </xf>
    <xf numFmtId="0" fontId="0" fillId="16" borderId="13" xfId="0" applyFill="1" applyBorder="1"/>
    <xf numFmtId="0" fontId="0" fillId="16" borderId="13" xfId="0" applyFill="1" applyBorder="1" applyAlignment="1">
      <alignment horizontal="center" vertical="center"/>
    </xf>
    <xf numFmtId="165" fontId="0" fillId="16" borderId="13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4" borderId="13" xfId="0" applyFill="1" applyBorder="1"/>
    <xf numFmtId="165" fontId="0" fillId="4" borderId="13" xfId="0" applyNumberFormat="1" applyFill="1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0" fontId="0" fillId="0" borderId="13" xfId="0" applyBorder="1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14" borderId="19" xfId="0" applyFill="1" applyBorder="1"/>
    <xf numFmtId="0" fontId="0" fillId="14" borderId="19" xfId="0" applyFill="1" applyBorder="1" applyAlignment="1">
      <alignment horizontal="center" vertical="center"/>
    </xf>
    <xf numFmtId="165" fontId="0" fillId="14" borderId="19" xfId="0" applyNumberFormat="1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2" fontId="0" fillId="14" borderId="18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4" borderId="13" xfId="0" applyFill="1" applyBorder="1"/>
    <xf numFmtId="0" fontId="0" fillId="14" borderId="13" xfId="0" applyFill="1" applyBorder="1" applyAlignment="1">
      <alignment horizontal="center" vertical="center"/>
    </xf>
    <xf numFmtId="165" fontId="0" fillId="14" borderId="13" xfId="0" applyNumberFormat="1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0" xfId="0" applyFill="1"/>
    <xf numFmtId="0" fontId="0" fillId="14" borderId="13" xfId="0" applyFill="1" applyBorder="1" applyAlignment="1">
      <alignment vertical="center"/>
    </xf>
    <xf numFmtId="165" fontId="0" fillId="14" borderId="13" xfId="0" applyNumberFormat="1" applyFill="1" applyBorder="1" applyAlignment="1">
      <alignment horizontal="center" vertical="center"/>
    </xf>
    <xf numFmtId="2" fontId="0" fillId="14" borderId="18" xfId="0" applyNumberFormat="1" applyFill="1" applyBorder="1" applyAlignment="1">
      <alignment horizontal="center" vertical="center"/>
    </xf>
    <xf numFmtId="0" fontId="0" fillId="14" borderId="14" xfId="0" applyFill="1" applyBorder="1"/>
    <xf numFmtId="0" fontId="0" fillId="14" borderId="14" xfId="0" applyFill="1" applyBorder="1" applyAlignment="1">
      <alignment horizontal="center" vertical="center"/>
    </xf>
    <xf numFmtId="165" fontId="0" fillId="14" borderId="14" xfId="0" applyNumberFormat="1" applyFill="1" applyBorder="1" applyAlignment="1">
      <alignment horizontal="center"/>
    </xf>
    <xf numFmtId="0" fontId="0" fillId="0" borderId="14" xfId="0" applyBorder="1"/>
    <xf numFmtId="0" fontId="0" fillId="0" borderId="23" xfId="0" applyBorder="1"/>
    <xf numFmtId="0" fontId="19" fillId="0" borderId="51" xfId="0" applyFont="1" applyBorder="1"/>
    <xf numFmtId="1" fontId="0" fillId="0" borderId="70" xfId="0" applyNumberFormat="1" applyBorder="1"/>
    <xf numFmtId="3" fontId="0" fillId="6" borderId="4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4" xfId="0" applyBorder="1" applyAlignment="1">
      <alignment horizontal="center"/>
    </xf>
    <xf numFmtId="1" fontId="21" fillId="16" borderId="37" xfId="0" applyNumberFormat="1" applyFont="1" applyFill="1" applyBorder="1" applyAlignment="1">
      <alignment horizontal="center"/>
    </xf>
    <xf numFmtId="1" fontId="21" fillId="14" borderId="37" xfId="0" applyNumberFormat="1" applyFon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2" fontId="1" fillId="16" borderId="0" xfId="0" applyNumberFormat="1" applyFont="1" applyFill="1" applyAlignment="1">
      <alignment horizontal="left"/>
    </xf>
    <xf numFmtId="0" fontId="12" fillId="16" borderId="37" xfId="0" applyFont="1" applyFill="1" applyBorder="1"/>
    <xf numFmtId="1" fontId="1" fillId="16" borderId="0" xfId="0" applyNumberFormat="1" applyFont="1" applyFill="1" applyAlignment="1">
      <alignment horizontal="left"/>
    </xf>
    <xf numFmtId="0" fontId="12" fillId="16" borderId="0" xfId="0" applyFont="1" applyFill="1" applyAlignment="1">
      <alignment horizontal="left"/>
    </xf>
    <xf numFmtId="1" fontId="3" fillId="14" borderId="37" xfId="0" applyNumberFormat="1" applyFont="1" applyFill="1" applyBorder="1" applyAlignment="1">
      <alignment horizontal="center"/>
    </xf>
    <xf numFmtId="1" fontId="3" fillId="16" borderId="37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/>
    <xf numFmtId="0" fontId="3" fillId="11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2" fillId="22" borderId="71" xfId="0" applyFont="1" applyFill="1" applyBorder="1" applyAlignment="1">
      <alignment horizontal="center"/>
    </xf>
    <xf numFmtId="0" fontId="2" fillId="22" borderId="72" xfId="0" applyFont="1" applyFill="1" applyBorder="1" applyAlignment="1">
      <alignment horizontal="center"/>
    </xf>
    <xf numFmtId="0" fontId="20" fillId="6" borderId="0" xfId="1" applyFont="1" applyFill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2" borderId="61" xfId="0" applyFont="1" applyFill="1" applyBorder="1" applyAlignment="1">
      <alignment horizontal="center" vertical="center"/>
    </xf>
    <xf numFmtId="0" fontId="11" fillId="13" borderId="65" xfId="0" applyFont="1" applyFill="1" applyBorder="1" applyAlignment="1">
      <alignment horizontal="center" vertical="center"/>
    </xf>
    <xf numFmtId="0" fontId="11" fillId="13" borderId="66" xfId="0" applyFont="1" applyFill="1" applyBorder="1" applyAlignment="1">
      <alignment horizontal="center" vertical="center"/>
    </xf>
    <xf numFmtId="0" fontId="11" fillId="13" borderId="67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3" borderId="61" xfId="0" applyFont="1" applyFill="1" applyBorder="1" applyAlignment="1">
      <alignment horizontal="center" vertical="center"/>
    </xf>
    <xf numFmtId="1" fontId="1" fillId="6" borderId="50" xfId="0" applyNumberFormat="1" applyFont="1" applyFill="1" applyBorder="1" applyAlignment="1">
      <alignment horizontal="center" vertical="center" wrapText="1"/>
    </xf>
    <xf numFmtId="1" fontId="1" fillId="6" borderId="50" xfId="0" applyNumberFormat="1" applyFont="1" applyFill="1" applyBorder="1" applyAlignment="1">
      <alignment horizontal="center" vertical="center"/>
    </xf>
    <xf numFmtId="1" fontId="3" fillId="6" borderId="50" xfId="0" applyNumberFormat="1" applyFont="1" applyFill="1" applyBorder="1" applyAlignment="1">
      <alignment horizontal="center" vertical="center"/>
    </xf>
    <xf numFmtId="2" fontId="3" fillId="6" borderId="50" xfId="0" applyNumberFormat="1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6" fillId="10" borderId="31" xfId="0" applyFont="1" applyFill="1" applyBorder="1" applyAlignment="1">
      <alignment horizontal="center" vertical="center"/>
    </xf>
    <xf numFmtId="0" fontId="6" fillId="10" borderId="32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10" borderId="24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11" borderId="21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/>
    </xf>
    <xf numFmtId="0" fontId="8" fillId="1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7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0" fillId="0" borderId="62" xfId="1" applyFill="1" applyBorder="1" applyAlignment="1">
      <alignment horizontal="left"/>
    </xf>
    <xf numFmtId="0" fontId="10" fillId="0" borderId="63" xfId="1" applyFill="1" applyBorder="1" applyAlignment="1">
      <alignment horizontal="left"/>
    </xf>
    <xf numFmtId="0" fontId="10" fillId="0" borderId="64" xfId="1" applyFill="1" applyBorder="1" applyAlignment="1">
      <alignment horizontal="left"/>
    </xf>
    <xf numFmtId="0" fontId="13" fillId="0" borderId="6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61" xfId="0" applyFont="1" applyBorder="1" applyAlignment="1">
      <alignment horizontal="left"/>
    </xf>
    <xf numFmtId="0" fontId="10" fillId="0" borderId="60" xfId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61" xfId="0" applyFont="1" applyBorder="1" applyAlignment="1">
      <alignment horizontal="left"/>
    </xf>
    <xf numFmtId="0" fontId="10" fillId="0" borderId="0" xfId="1" applyFill="1" applyBorder="1" applyAlignment="1">
      <alignment horizontal="left"/>
    </xf>
    <xf numFmtId="0" fontId="10" fillId="0" borderId="61" xfId="1" applyFill="1" applyBorder="1" applyAlignment="1">
      <alignment horizontal="left"/>
    </xf>
    <xf numFmtId="0" fontId="18" fillId="0" borderId="60" xfId="1" applyFont="1" applyFill="1" applyBorder="1" applyAlignment="1">
      <alignment horizontal="left"/>
    </xf>
    <xf numFmtId="0" fontId="14" fillId="0" borderId="60" xfId="0" applyFont="1" applyBorder="1" applyAlignment="1">
      <alignment horizontal="left"/>
    </xf>
    <xf numFmtId="0" fontId="13" fillId="19" borderId="65" xfId="0" applyFont="1" applyFill="1" applyBorder="1" applyAlignment="1">
      <alignment horizontal="center" vertical="center"/>
    </xf>
    <xf numFmtId="0" fontId="13" fillId="19" borderId="66" xfId="0" applyFont="1" applyFill="1" applyBorder="1" applyAlignment="1">
      <alignment horizontal="center" vertical="center"/>
    </xf>
    <xf numFmtId="0" fontId="13" fillId="19" borderId="67" xfId="0" applyFont="1" applyFill="1" applyBorder="1" applyAlignment="1">
      <alignment horizontal="center" vertical="center"/>
    </xf>
    <xf numFmtId="0" fontId="14" fillId="0" borderId="63" xfId="0" applyFont="1" applyBorder="1" applyAlignment="1">
      <alignment horizontal="left"/>
    </xf>
    <xf numFmtId="0" fontId="14" fillId="0" borderId="64" xfId="0" applyFont="1" applyBorder="1" applyAlignment="1">
      <alignment horizontal="left"/>
    </xf>
    <xf numFmtId="0" fontId="13" fillId="17" borderId="65" xfId="0" applyFont="1" applyFill="1" applyBorder="1" applyAlignment="1">
      <alignment horizontal="center" vertical="center"/>
    </xf>
    <xf numFmtId="0" fontId="13" fillId="17" borderId="66" xfId="0" applyFont="1" applyFill="1" applyBorder="1" applyAlignment="1">
      <alignment horizontal="center" vertical="center"/>
    </xf>
    <xf numFmtId="0" fontId="13" fillId="17" borderId="67" xfId="0" applyFont="1" applyFill="1" applyBorder="1" applyAlignment="1">
      <alignment horizontal="center" vertical="center"/>
    </xf>
    <xf numFmtId="0" fontId="13" fillId="19" borderId="57" xfId="0" applyFont="1" applyFill="1" applyBorder="1" applyAlignment="1">
      <alignment horizontal="center" vertical="center"/>
    </xf>
    <xf numFmtId="0" fontId="13" fillId="19" borderId="58" xfId="0" applyFont="1" applyFill="1" applyBorder="1" applyAlignment="1">
      <alignment horizontal="center" vertical="center"/>
    </xf>
    <xf numFmtId="0" fontId="13" fillId="19" borderId="59" xfId="0" applyFont="1" applyFill="1" applyBorder="1" applyAlignment="1">
      <alignment horizontal="center" vertical="center"/>
    </xf>
    <xf numFmtId="0" fontId="13" fillId="17" borderId="57" xfId="0" applyFont="1" applyFill="1" applyBorder="1" applyAlignment="1">
      <alignment horizontal="center" vertical="center"/>
    </xf>
    <xf numFmtId="0" fontId="13" fillId="17" borderId="58" xfId="0" applyFont="1" applyFill="1" applyBorder="1" applyAlignment="1">
      <alignment horizontal="center" vertical="center"/>
    </xf>
    <xf numFmtId="0" fontId="13" fillId="17" borderId="59" xfId="0" applyFont="1" applyFill="1" applyBorder="1" applyAlignment="1">
      <alignment horizontal="center" vertical="center"/>
    </xf>
    <xf numFmtId="0" fontId="14" fillId="0" borderId="57" xfId="0" applyFont="1" applyBorder="1" applyAlignment="1">
      <alignment horizontal="left"/>
    </xf>
    <xf numFmtId="0" fontId="14" fillId="0" borderId="58" xfId="0" applyFont="1" applyBorder="1" applyAlignment="1">
      <alignment horizontal="left"/>
    </xf>
    <xf numFmtId="0" fontId="14" fillId="0" borderId="59" xfId="0" applyFont="1" applyBorder="1" applyAlignment="1">
      <alignment horizontal="left"/>
    </xf>
    <xf numFmtId="0" fontId="14" fillId="0" borderId="6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alignment horizontal="center"/>
    </dxf>
    <dxf>
      <alignment wrapText="1"/>
    </dxf>
    <dxf>
      <alignment horizontal="center"/>
    </dxf>
    <dxf>
      <alignment vertical="center"/>
    </dxf>
    <dxf>
      <alignment vertical="center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b/>
      </font>
    </dxf>
    <dxf>
      <font>
        <color rgb="FFFF0000"/>
      </font>
    </dxf>
    <dxf>
      <fill>
        <patternFill patternType="solid">
          <fgColor indexed="64"/>
          <bgColor theme="8" tint="0.39997558519241921"/>
        </patternFill>
      </fill>
    </dxf>
    <dxf>
      <font>
        <color theme="1"/>
      </font>
    </dxf>
    <dxf>
      <alignment horizontal="center"/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Medium9"/>
  <colors>
    <mruColors>
      <color rgb="FFF0F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472C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Challenge | Monthly Progress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472C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Dashboard!$A$8:$A$19</c:f>
              <c:strCache>
                <c:ptCount val="12"/>
                <c:pt idx="0">
                  <c:v>Jan'23</c:v>
                </c:pt>
                <c:pt idx="1">
                  <c:v>Feb'23</c:v>
                </c:pt>
                <c:pt idx="2">
                  <c:v>Mar'23</c:v>
                </c:pt>
                <c:pt idx="3">
                  <c:v>Apr'23</c:v>
                </c:pt>
                <c:pt idx="4">
                  <c:v>May'23</c:v>
                </c:pt>
                <c:pt idx="5">
                  <c:v>Jun'23</c:v>
                </c:pt>
                <c:pt idx="6">
                  <c:v>Jul'23</c:v>
                </c:pt>
                <c:pt idx="7">
                  <c:v>Aug'23</c:v>
                </c:pt>
                <c:pt idx="8">
                  <c:v>Sep'23</c:v>
                </c:pt>
                <c:pt idx="9">
                  <c:v>Oct'23</c:v>
                </c:pt>
                <c:pt idx="10">
                  <c:v>Nov'23</c:v>
                </c:pt>
                <c:pt idx="11">
                  <c:v>Dec'23</c:v>
                </c:pt>
              </c:strCache>
            </c:strRef>
          </c:cat>
          <c:val>
            <c:numRef>
              <c:f>Dashboard!$B$8:$B$19</c:f>
              <c:numCache>
                <c:formatCode>0</c:formatCode>
                <c:ptCount val="12"/>
                <c:pt idx="0">
                  <c:v>4887.862799999999</c:v>
                </c:pt>
                <c:pt idx="1">
                  <c:v>5164.2899999999991</c:v>
                </c:pt>
                <c:pt idx="2">
                  <c:v>5629.9800000000014</c:v>
                </c:pt>
                <c:pt idx="3">
                  <c:v>5494.3199999999988</c:v>
                </c:pt>
                <c:pt idx="4">
                  <c:v>6527.7800000000007</c:v>
                </c:pt>
                <c:pt idx="5">
                  <c:v>9382.5650000000023</c:v>
                </c:pt>
                <c:pt idx="6">
                  <c:v>12538.609999999997</c:v>
                </c:pt>
                <c:pt idx="7">
                  <c:v>13986.383600000003</c:v>
                </c:pt>
                <c:pt idx="8">
                  <c:v>13942.2762</c:v>
                </c:pt>
                <c:pt idx="9">
                  <c:v>14347.711999999996</c:v>
                </c:pt>
                <c:pt idx="10">
                  <c:v>11631.094399999998</c:v>
                </c:pt>
                <c:pt idx="11">
                  <c:v>4008.3755999999998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70-433A-9494-6C46489D8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-27"/>
        <c:axId val="2004623687"/>
        <c:axId val="2004632807"/>
      </c:barChart>
      <c:catAx>
        <c:axId val="2004623687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32807"/>
        <c:crosses val="autoZero"/>
        <c:auto val="1"/>
        <c:lblAlgn val="ctr"/>
        <c:lblOffset val="100"/>
        <c:noMultiLvlLbl val="0"/>
      </c:catAx>
      <c:valAx>
        <c:axId val="2004632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Contribution in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23687"/>
        <c:crosses val="autoZero"/>
        <c:crossBetween val="between"/>
        <c:majorUnit val="1000"/>
        <c:minorUnit val="200"/>
      </c:valAx>
      <c:dTable>
        <c:showHorzBorder val="0"/>
        <c:showVertBorder val="0"/>
        <c:showOutline val="0"/>
        <c:showKeys val="1"/>
        <c:spPr>
          <a:solidFill>
            <a:srgbClr val="FFFFFF"/>
          </a:solidFill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9525</xdr:rowOff>
    </xdr:from>
    <xdr:to>
      <xdr:col>3</xdr:col>
      <xdr:colOff>0</xdr:colOff>
      <xdr:row>34</xdr:row>
      <xdr:rowOff>7620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ign up for Challenge?">
              <a:extLst>
                <a:ext uri="{FF2B5EF4-FFF2-40B4-BE49-F238E27FC236}">
                  <a16:creationId xmlns:a16="http://schemas.microsoft.com/office/drawing/2014/main" id="{977FBD9A-51F1-2C21-573C-213B470D519A}"/>
                </a:ext>
                <a:ext uri="{147F2762-F138-4A5C-976F-8EAC2B608ADB}">
                  <a16:predDERef xmlns:a16="http://schemas.microsoft.com/office/drawing/2014/main" pred="{A4EFFFE6-AAF7-C5E8-D895-6E60796E90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gn up for Challenge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9825" y="4648200"/>
              <a:ext cx="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5</xdr:row>
      <xdr:rowOff>76200</xdr:rowOff>
    </xdr:from>
    <xdr:to>
      <xdr:col>5</xdr:col>
      <xdr:colOff>0</xdr:colOff>
      <xdr:row>22</xdr:row>
      <xdr:rowOff>133350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178A5213-6FCF-8913-341D-E5D0576C18B2}"/>
            </a:ext>
            <a:ext uri="{147F2762-F138-4A5C-976F-8EAC2B608ADB}">
              <a16:predDERef xmlns:a16="http://schemas.microsoft.com/office/drawing/2014/main" pred="{977FBD9A-51F1-2C21-573C-213B470D5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76200</xdr:rowOff>
    </xdr:from>
    <xdr:to>
      <xdr:col>13</xdr:col>
      <xdr:colOff>1268730</xdr:colOff>
      <xdr:row>38</xdr:row>
      <xdr:rowOff>125730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920302-FA0F-B7C4-B8E5-CEDC479E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4695825"/>
          <a:ext cx="5448300" cy="27432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10</xdr:row>
      <xdr:rowOff>38100</xdr:rowOff>
    </xdr:from>
    <xdr:to>
      <xdr:col>14</xdr:col>
      <xdr:colOff>0</xdr:colOff>
      <xdr:row>24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4741DE-2DF6-BF9C-764E-CD791F2AAA22}"/>
            </a:ext>
            <a:ext uri="{147F2762-F138-4A5C-976F-8EAC2B608ADB}">
              <a16:predDERef xmlns:a16="http://schemas.microsoft.com/office/drawing/2014/main" pred="{E7920302-FA0F-B7C4-B8E5-CEDC479E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1952625"/>
          <a:ext cx="5572125" cy="2705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rvind Balachandran" id="{ABA75EDF-F705-4F93-B71C-666BF689A082}" userId="S::arvind@solitontech.com::cb213ada-e54a-4cf9-8d5c-3190da0b6526" providerId="AD"/>
  <person displayName="Mohamed Suhail S.M." id="{258C08AC-D9FF-435E-AB60-36EB93D35BF8}" userId="S::mohamed.suhail@solitontech.com::4309bb9f-3c9e-4de5-ae93-d87d29e3c782" providerId="AD"/>
  <person displayName="Sankalp Sharma" id="{8D6160D3-92CF-48F9-ACAB-A7E3E30ACFE3}" userId="S::sankalp.sharma@solitontech.com::d3485a29-c0b9-440a-b6c6-60266ad5d4f0" providerId="AD"/>
  <person displayName="Rakesh Nath Shivaraj" id="{E5AD8334-8661-45C7-9E60-1DC9EAAD3D0B}" userId="S::rakesh.shivaraj@solitontech.com::5372fa0f-1a50-4231-98a2-5162f88dd09d" providerId="AD"/>
  <person displayName="Sukhbir Singh Sachdeva" id="{70E8BC99-26AA-439F-A53D-95E0C38A28F9}" userId="S::sukhbir.sachdev@solitontech.com::7c995d6b-38e3-4078-bfa6-f1b245decb7d" providerId="AD"/>
  <person displayName="Padmanaban Jayaraman" id="{A918060E-279D-4D72-BAFE-361F45C08E60}" userId="S::padmanaban.jayaraman@solitontech.com::47c462e6-4a82-4dc4-95c8-6bf9fcc8e17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11.723197916668" createdVersion="8" refreshedVersion="8" minRefreshableVersion="3" recordCount="397" xr:uid="{767D22D0-7CC8-4C9C-9E2D-232583FE2A9D}">
  <cacheSource type="worksheet">
    <worksheetSource ref="A3:X400" sheet="Challenge Tracker"/>
  </cacheSource>
  <cacheFields count="23">
    <cacheField name="#" numFmtId="1">
      <sharedItems containsString="0" containsBlank="1" containsNumber="1" containsInteger="1" minValue="1" maxValue="350"/>
    </cacheField>
    <cacheField name="Emp ID" numFmtId="1">
      <sharedItems containsString="0" containsBlank="1" containsNumber="1" containsInteger="1" minValue="1001" maxValue="24039"/>
    </cacheField>
    <cacheField name="Full Name" numFmtId="0">
      <sharedItems containsBlank="1" count="390">
        <s v="Ganesh Devaraj"/>
        <s v="Senthilnathan A"/>
        <s v="Mekhala Devaraj"/>
        <s v="Anish Mathews"/>
        <s v="Gopalkrishanan G"/>
        <s v="Balasubramanian A"/>
        <s v="Varalakshmi B"/>
        <s v="Saranya B"/>
        <s v="Vinod Kumar M"/>
        <s v="Sowmya Choragudi"/>
        <s v="Nusra Banu"/>
        <s v="Arvind Balachandran"/>
        <s v="Ezhil Selvi K"/>
        <s v="Sandeep Achari"/>
        <s v="Vishnu Prasad N"/>
        <s v="Leena Xavier"/>
        <s v="Raja Gurusamy"/>
        <s v="Vairamuthu K"/>
        <s v="VijayKrishna G"/>
        <s v="Srividhya Natarajan"/>
        <s v="Sudha Rani S"/>
        <s v="Karthik Abiram T.A."/>
        <s v="Srinivas Vemuri"/>
        <s v="Uthrakumar A"/>
        <s v="Teena Haldorai"/>
        <s v="Navin Subramani"/>
        <s v="Arjun Sathiyaseelan"/>
        <s v="Naveenkumar Nachimuthu"/>
        <s v="Jaishankar Udhayakumar"/>
        <s v="Madhumithra S"/>
        <s v="Sweatha Krishnamoorthi"/>
        <s v="Dhibana C.K."/>
        <s v="Keerthana K"/>
        <s v="Prabhakaran P"/>
        <s v="Sree Ranjani S"/>
        <s v="Viswakumaran B"/>
        <s v="Immalda Rani Suriya"/>
        <s v="Santhosh Ramaraj"/>
        <s v="Abinaya Kannan"/>
        <s v="Sivashankar B"/>
        <s v="Manikandan Gangadharan"/>
        <s v="Gokilavani Sivanantham"/>
        <s v="Mohamed Nizar S"/>
        <s v="Ram Kumar P.S."/>
        <s v="Satheeshvarma S.J"/>
        <s v="Bhaghyaraj Ravichandran"/>
        <s v="Karthick Shanmuga Rao"/>
        <s v="Suriya Prashath S"/>
        <s v="Balamurugan Andavar"/>
        <s v="Liji Kutty Mariadass"/>
        <s v="Govarthanam K"/>
        <s v="Surya Prakash S"/>
        <s v="Ilayaraja Selvaraj"/>
        <s v="Mohanraj T. Subramanian"/>
        <s v="Raghul Ravichandran"/>
        <s v="Ramya Muthukumar"/>
        <s v="Sudharsan Varadharajan"/>
        <s v="Vidhyaprabha V"/>
        <s v="Viknesh Ramm L"/>
        <s v="Santhosh Kumar Velumani"/>
        <s v="Bharathi Rajamani"/>
        <s v="Santhosh Kumar V"/>
        <s v="Ishwarya Devaraj"/>
        <s v="Narendranath S"/>
        <s v="Vignesh Ravichandran"/>
        <s v="Saravana Kumar M"/>
        <s v="Sandhiya Ranganathan"/>
        <s v="Shyam Shanmugasundaram"/>
        <s v="Usha Kanakaraj"/>
        <s v="Ajun Abraham"/>
        <s v="Keerthivarman N"/>
        <s v="Maya Krishnan"/>
        <s v="Nishanth Rangasamy"/>
        <s v="Sairam Srividya"/>
        <s v="Vinitha Nair"/>
        <s v="Suseendran J"/>
        <s v="Vignesh Annamalai "/>
        <s v="Padmanaban Jayaraman"/>
        <s v="Miruthula Balasundaram"/>
        <s v="Sharanya Shanmugham"/>
        <s v="Debby Gladys"/>
        <s v="Bhargavi Gowri"/>
        <s v="Karthik Kannan"/>
        <s v="Karthik Renganathan"/>
        <s v="Karthikeswari V"/>
        <s v="Naresh Kumaar S"/>
        <s v="Nigharikkha S"/>
        <s v="Prasanna Kumar V"/>
        <s v="Tharanya Subramaniyan"/>
        <s v="Tharun Sundar B"/>
        <s v="Pranay Chandragiri"/>
        <s v="Vignesh Shankar"/>
        <s v="Vikram Deva S"/>
        <s v="Ram Ganesh R"/>
        <s v="Vanathi Bharathi"/>
        <s v="Godson Wilson"/>
        <s v="Abirami Viswanathan"/>
        <s v="Balasivaguru S"/>
        <s v="BalaVignesh K"/>
        <s v="Chythanya M"/>
        <s v="Devi Shree S"/>
        <s v="Gayathri SenthilKumar"/>
        <s v="Hem Kumar Rao R"/>
        <s v="Kabil Yogesh T"/>
        <s v="Monisha Mary AA"/>
        <s v="Mukes Shanmugam"/>
        <s v="Nabeena Begum A"/>
        <s v="Nivedhitha Inbavel"/>
        <s v="Noufal shafeeq J"/>
        <s v="Prithvi Subaraja"/>
        <s v="Rajaram N R"/>
        <s v="Sowmya Raveendran"/>
        <s v="Sreeram K"/>
        <s v="Nischitha Govarthanam"/>
        <s v="Sathya Prakash U"/>
        <s v="Rabiyathul Basiriya K A"/>
        <s v="Aajay Sriram Ravichandran"/>
        <s v="Aasief Khan SA"/>
        <s v="Arjun Thyagarajan"/>
        <s v="Devadharshini Dhavagnanasekar"/>
        <s v="Janani Priyadharshini S.K"/>
        <s v="Jayabal KS"/>
        <s v="Karthikeyan K"/>
        <s v="Karvendan V"/>
        <s v="Mohanprasath P"/>
        <s v="Mohamed Suhail S.M"/>
        <s v="Namratha B"/>
        <s v="Nanthagopal E"/>
        <s v="Prem Kumar Chinnaraj"/>
        <s v="Prithieraj Ravikumar"/>
        <s v="Ragul Kannan S"/>
        <s v="Rakesh Nath S"/>
        <s v="Ramya Sivakumar"/>
        <s v="Ranjgith Sivakumar"/>
        <s v="Sakthi subramanian M"/>
        <s v="Shalini sonia"/>
        <s v="Srihariharan D"/>
        <s v="Srisoundari K"/>
        <s v="Subash Suresh"/>
        <s v="Vasantha Kumar J"/>
        <s v="Vikash Kumar V"/>
        <s v="Aadhya C M V S"/>
        <s v="Bernice Dainty J"/>
        <s v="Harieshwar J.A"/>
        <s v="Kani Mozhi E"/>
        <s v="Kowsalya Nandhakumar"/>
        <s v="Muthu Rajan S"/>
        <s v="Praveen Jim Prakash"/>
        <s v="Sai Krishnan P"/>
        <s v="Santosh Srinivasulu"/>
        <s v="Subash Kumaraguru"/>
        <s v="Subhikaran G"/>
        <s v="Anu Antony"/>
        <s v="Vani K Ramachandran"/>
        <s v="Vivek Rajendran"/>
        <s v="Dhivya Saminathan"/>
        <s v="Vikram Avudaiappan"/>
        <s v="Aishwarya Subramanian"/>
        <s v="Akilesh A R"/>
        <s v="Avinash Suresh"/>
        <s v="Elakkya Periasamy"/>
        <s v="Eswar Saravanan Kumar"/>
        <s v="Govintha raj K"/>
        <s v="Gowtham Karunakaran"/>
        <s v="Harshit Kumar V"/>
        <s v="Jayaprakash S"/>
        <s v="Jegan Jaikumar"/>
        <s v="Kanisha S M"/>
        <s v="Kartheeswaran S"/>
        <s v="Kaviarasu Selvarasu"/>
        <s v="Krishna Kanth R"/>
        <s v="Madhu Vishal V"/>
        <s v="Nageswarvijay S"/>
        <s v="Nirmal Prasad K"/>
        <s v="Priyadarshini Gopal"/>
        <s v="Rishi Kumar R K"/>
        <s v="Sabthagiri Murugan"/>
        <s v="Sandeep Appachiappan"/>
        <s v="Sathishraja Jeyaraja"/>
        <s v="Shangar Arivazhagan"/>
        <s v="Sreenidhi Vasudevan"/>
        <s v="Suresh Krishna K "/>
        <s v="Uthayachanthiran A"/>
        <s v="Vinodhini Radhakrishnan"/>
        <s v="Vivin Krishna R N"/>
        <s v="Manjunatha MS"/>
        <s v="Saradha Sankaranarayanan"/>
        <s v="Sukhbir Singh Sachdeva"/>
        <s v="Thejus George"/>
        <s v="Susmitha Shree Lakshmi S"/>
        <s v="Mohammed Ashiq S."/>
        <s v="Mari Saravanan Sankaran"/>
        <s v="Mohamed Tanveejul A"/>
        <s v="Nandini Arunkumar"/>
        <s v="Neha RamaKrishnan"/>
        <s v="Romauld Francis Xavier"/>
        <s v="Aagash Raaj "/>
        <s v="Aarthi Thambusamy"/>
        <s v="Aarthi Subha"/>
        <s v="Aarthi Venkatraman"/>
        <s v="Abhiram Suryanarayanan"/>
        <s v="Akash Krishnaa S K"/>
        <s v="Akash Manoharan"/>
        <s v="Arun Natarajan"/>
        <s v="Athira Kumar"/>
        <s v="Chethan Rathnappa"/>
        <s v="Deva Dharshini Balakrishnan"/>
        <s v="Dhanusram Bojan"/>
        <s v="Dhanusri Venugopal"/>
        <s v="Gokuldharan S"/>
        <s v="Gowtham Srinivasan"/>
        <s v="Indhu Ramalingam"/>
        <s v="Jayaseelan James"/>
        <s v="Joshua Joseph"/>
        <s v="Joshua Phillips"/>
        <s v="Kavin Deivasigamani"/>
        <s v="Varalaxmy Nithya"/>
        <s v="Lakshmi Pooja R"/>
        <s v="Meenatchi Thenappan"/>
        <s v="Mithun Subramani"/>
        <s v="Monisha Devi Sakthivel"/>
        <s v="Nandha Kumar Palanisamy"/>
        <s v="Nandhini Vijayakumar"/>
        <s v="Nivetha Velumani"/>
        <s v="Obuli Sai Naren"/>
        <s v="Madhan Reddy Peram "/>
        <s v="Prasanth Mani"/>
        <s v="Priyadarshini Piramanayagam"/>
        <s v="Rahul Raja Rajangam"/>
        <s v="Ramya Dhandapani"/>
        <s v="Rasswanth Shanmugasundaram"/>
        <s v="Roshana Ananthkumar"/>
        <s v="Sam Chrisvin D"/>
        <s v="Sangeetha Jothilingam"/>
        <s v="Sanjay kumar Duraisamy"/>
        <s v="Shaalini Subrammanian"/>
        <s v="Sneha Babu"/>
        <s v="Snehalatha Selvakumaran"/>
        <s v="Sudarshan Rajkumar"/>
        <s v="Sujeev Rithan"/>
        <s v="Thilak Chandar C."/>
        <s v="Vaishnav Rengan V"/>
        <s v="Varshini Periyasamy"/>
        <s v="Vineel Prasad Inukonda"/>
        <s v="Yogapriya Pappaian"/>
        <s v="Kokila Karunagaran"/>
        <s v="Madhaneeswaran P"/>
        <s v="Sridhar Udayakumar"/>
        <s v="Santhosh Manoharan"/>
        <s v="Karthik Sekar"/>
        <s v="Mohanapriya Kulandaivel"/>
        <s v="Akanksha Singh"/>
        <s v="Poornima P R"/>
        <s v="Hari Naveen Kumar M"/>
        <s v="Paramasivam Gnanasekaran"/>
        <s v="Akhil Kumar Arshid"/>
        <s v="Amulya Balusupati "/>
        <s v="Meera Ranganathan"/>
        <s v="Battu Mounika "/>
        <s v="Abhinav Kumar"/>
        <s v="Sujit Das"/>
        <s v="Puneet Sharma"/>
        <s v="Rajkumar D."/>
        <s v="Dinesh M"/>
        <s v="Gowtham Krishnan"/>
        <s v="Sankalp Sharma"/>
        <s v="Surendran Shanmugam"/>
        <s v="Suganth Sadaiyappan"/>
        <s v="Akshay Gupta"/>
        <s v="Sathyapriya Arumugham"/>
        <s v="Kesavan Rangasamy"/>
        <s v="Saurabh Mehndiratta"/>
        <s v="Ilakkia S Pandian"/>
        <s v="Aadhithya Sadagopan B"/>
        <s v="Abishlal Nelson"/>
        <s v="Aishwarya Shree J"/>
        <s v="Aishwarya Thanasekar"/>
        <s v="Ammar Husain Huk"/>
        <s v="Annie Prasanna"/>
        <s v="Aravind Karlambakkam "/>
        <s v="Aravindhan Palanisamy"/>
        <s v="Arthi Balasubramanian"/>
        <s v="Arun Krishna Kumar"/>
        <s v="Ashritha Shankar"/>
        <s v="Asif Muhammed A"/>
        <s v="Barath Balamurugan"/>
        <s v="Deepika Karthikeyan"/>
        <s v="Deepika Palanisamy"/>
        <s v="Dhanush Chakkaravarthy M"/>
        <s v="Dinesh Babu P"/>
        <s v="Geffrey Nirmal "/>
        <s v="Girianandh K"/>
        <s v="Giriharan Ravichandran"/>
        <s v="Gokulprasanth Ravi"/>
        <s v="Hari Ram Karthik M"/>
        <s v="Hariharan Sreedhar"/>
        <s v="Indrajith Mohanasundaram"/>
        <s v="Jayasudha Kathavarayan"/>
        <s v="Jishnu Ravichandran"/>
        <s v="Jotheeswaran Nandagopal"/>
        <s v="Kaiser Asan"/>
        <s v="Kalaiarasi M"/>
        <s v="Kavin Sivakumar"/>
        <s v="Kavin Palanisamy"/>
        <s v="Kingsly Andrews M"/>
        <s v="Kishor Kumar B"/>
        <s v="Kishore Kumar Nagaraj"/>
        <s v="Kishorkumar S M"/>
        <s v="Krishnaprasath Murugesan"/>
        <s v="Madhumita Ashok Kumar"/>
        <s v="Manisha Sivakumar"/>
        <s v="Manudev Rethinakumar"/>
        <s v="Mohammed Siddique"/>
        <s v="Monish Prakash S"/>
        <s v="Nalina Manogaran"/>
        <s v="Nishanth Balachandran"/>
        <s v="Pradeep Suresh"/>
        <s v="Pranav Sabarish R"/>
        <s v="Prathana Mahendran"/>
        <s v="Priyanka S. Kannan"/>
        <s v="Reemaa Sajad Hyder"/>
        <s v="Reena Sajad Hyder"/>
        <s v="Richie Soshan"/>
        <s v="Rishwanth Thiyagaraj"/>
        <s v="Sabarinathan Gopal"/>
        <s v="Sadhana Suresh Kumar"/>
        <s v="Sakthivel Ganapathy"/>
        <s v="Ganesh Nithin"/>
        <s v="Sathika Jaheer"/>
        <s v="Shaik Kamiloon"/>
        <s v="Shiyam Kiruthik"/>
        <s v="Sowndarya Lakshmi V"/>
        <s v="Sriram Prasad Mi"/>
        <s v="Sudeep Aryan"/>
        <s v="Suganya Natarajan"/>
        <s v="Tamil Mani P"/>
        <s v="Venkata Gunasekhar V"/>
        <s v="Vigneash Sivakumar"/>
        <s v="Vignesh Arivazhagan"/>
        <s v="Vigneshwaran Selvaraj"/>
        <s v="Vijai K. Sivakumar"/>
        <s v="Vishva Pechi"/>
        <s v="Mugilan Murugavel"/>
        <s v="Ipsita Roy"/>
        <s v="Noel John"/>
        <s v="Aanandhavarsini Muthusamy"/>
        <s v="Abishek Thirupathi"/>
        <s v="Akalyaa Saravanan"/>
        <s v="Ancy Augustin"/>
        <s v="Ancy Jenisha Vijayaraj"/>
        <s v="Anjusha Jayaraj Kumar"/>
        <s v="Aristo Vince"/>
        <s v="Arul Murugan Subburaj"/>
        <s v="Ashiq Abdhul Rahman"/>
        <s v="Danush Adithya Pandiyarajan"/>
        <s v="Dhana Abhiraj Kumarasamy"/>
        <s v="Dharanash Sundaramoorthi"/>
        <s v="Ganeshkumaar Selvaraj"/>
        <s v="Gobiga Shree Saravanan"/>
        <s v="Kavin Prashad Saravanan"/>
        <s v="Kavyasri Palanisamy Parvatham"/>
        <s v="Krishnan Murugan"/>
        <s v="Lipika Maadeswaran"/>
        <s v="Mahesan Periyasamy"/>
        <s v="Mohammed Shafiq Ilyas"/>
        <s v="Nithish Kumar Sekar"/>
        <s v="Nivetha Vadivel"/>
        <s v="Preethi Sureshkumar"/>
        <s v="Puviyarasu Sakthivel"/>
        <s v="Ranjith Kumar Eswaran"/>
        <s v="Sabari Santhosh"/>
        <s v="Sabarish Kannan"/>
        <s v="Sanjeev Kumar Manian"/>
        <s v="Santharuban Vaikundam Subramanian"/>
        <s v="Seema Aashikab Anees Ahmed"/>
        <s v="Selva Gowtham Sivaraj"/>
        <s v="Shriram Sakthivel"/>
        <s v="Sonali Thiruvenkataswamy"/>
        <s v="Sruthi Subaraja"/>
        <s v="Subhasri Pandian"/>
        <s v="Sujith Sivan Ramakrishnan"/>
        <s v="Swetha Palanisamy"/>
        <s v="Vignesh Shivaram Muruganandan"/>
        <s v="Vimalkumar Selvakumar"/>
        <s v="Adam Jayahar"/>
        <s v="Shree Harshinee Prabhakaran"/>
        <s v="Sudha Balan"/>
        <m/>
        <s v="&quot;" u="1"/>
        <s v="Surya Prakash" u="1"/>
      </sharedItems>
    </cacheField>
    <cacheField name="Mission" numFmtId="2">
      <sharedItems containsBlank="1" count="9">
        <s v="OTHER"/>
        <m/>
        <s v="UPS"/>
        <s v="CORP"/>
        <s v="PES"/>
        <s v="SCV"/>
        <s v="D2T"/>
        <s v="MDV"/>
        <s v="DESIGN" u="1"/>
      </sharedItems>
    </cacheField>
    <cacheField name="Project Name" numFmtId="2">
      <sharedItems containsBlank="1" count="56">
        <s v="Senior Leadership Team"/>
        <m/>
        <s v="21310_Magnum TBU_Broadway"/>
        <s v="Finance "/>
        <s v="OTHER"/>
        <s v="20526_Alps SensART"/>
        <s v="Multiple Projects"/>
        <s v="L&amp;D"/>
        <s v="23303_Krypton_Text Fixture"/>
        <s v="21523_TICSPro_Phase2"/>
        <s v="Sales"/>
        <s v="21113_Magnum_Odyssey_Helms"/>
        <s v="Ventures"/>
        <s v="Design Team"/>
        <s v="22518_Pokemon P7 Framework"/>
        <s v="20801_Sparkplug"/>
        <s v="23709_GC_General"/>
        <s v="21306_Magnum_Spectra"/>
        <s v="22401_Iris"/>
        <s v="20303_Digital_Protocol_Validation_Suite"/>
        <s v="23401_Argon"/>
        <s v="IT Team"/>
        <s v="23608_Hawkeye_ICM"/>
        <s v="MAVIS"/>
        <s v="21111_Krypton_Krypto7"/>
        <s v="Quality Assurance"/>
        <s v="Management"/>
        <s v="23507_Alpha_Pokemon_Birch GUI"/>
        <s v="22516_Magnum_MS_Offering"/>
        <s v="23402_DS_Customer Success"/>
        <s v="PMO "/>
        <s v="22508_BlueFish_Rhincodon"/>
        <s v="20105_DCM_IP"/>
        <s v="Admin"/>
        <s v="23606_T-Rex_Polaris"/>
        <s v="22606_T-Rex_PADC_Calc_Tool"/>
        <s v="22506_Harmony_Sensors_Digital_Transformation"/>
        <s v="22524_Pokemon P7 STS Infra"/>
        <s v="20403_T-Rex_Hercules_Regular"/>
        <s v="22527_Tuna_Extn"/>
        <s v="23504_BlueFish_Megalodon_2023"/>
        <s v="21202_Dynamo_WRC_Support"/>
        <s v="Recruitment"/>
        <s v="22314_Dynamo_Process_Informatics"/>
        <s v="20522_T-Rex_Ferula-Soliton Automation Support"/>
        <s v="21610_T-Rex_Cadbury_PI-GUI Maintenance"/>
        <s v="20301_Peek_i_Mon project"/>
        <s v="23xxx_Bluefish_GEM"/>
        <s v="People Team"/>
        <s v="Trainee"/>
        <s v="21110_MDV_Dragon_MAVIS Implementation"/>
        <s v="23506_BlueFish_Nemo2023"/>
        <s v="23505_Bluefish_ENV_Support and Development"/>
        <s v="Marketing"/>
        <s v="22317_Atlas_UX_UI_Design" u="1"/>
        <s v="23702_Soliton_Quarterback 23" u="1"/>
      </sharedItems>
    </cacheField>
    <cacheField name="Spartans_x000a_Category" numFmtId="2">
      <sharedItems containsNonDate="0" containsString="0" containsBlank="1" count="1">
        <m/>
      </sharedItems>
    </cacheField>
    <cacheField name="Sign up for Challenge?" numFmtId="2">
      <sharedItems containsBlank="1" count="3">
        <s v="Yes"/>
        <m/>
        <s v="NA"/>
      </sharedItems>
    </cacheField>
    <cacheField name="Initial Set_x000a_Target (km)" numFmtId="1">
      <sharedItems containsString="0" containsBlank="1" containsNumber="1" containsInteger="1" minValue="100" maxValue="2500"/>
    </cacheField>
    <cacheField name="Revised New_x000a_Target (km)" numFmtId="1">
      <sharedItems containsString="0" containsBlank="1" containsNumber="1" containsInteger="1" minValue="100" maxValue="2500"/>
    </cacheField>
    <cacheField name="Achieved_x000a_Target (km)" numFmtId="2">
      <sharedItems containsString="0" containsBlank="1" containsNumber="1" minValue="0" maxValue="2602.94"/>
    </cacheField>
    <cacheField name="Milestone Progress %" numFmtId="9">
      <sharedItems containsBlank="1" containsMixedTypes="1" containsNumber="1" minValue="0" maxValue="1.68"/>
    </cacheField>
    <cacheField name="Jan'23" numFmtId="2">
      <sharedItems containsBlank="1" containsMixedTypes="1" containsNumber="1" minValue="0" maxValue="360"/>
    </cacheField>
    <cacheField name="Feb'23" numFmtId="2">
      <sharedItems containsBlank="1" containsMixedTypes="1" containsNumber="1" minValue="0" maxValue="360"/>
    </cacheField>
    <cacheField name="Mar'23" numFmtId="2">
      <sharedItems containsBlank="1" containsMixedTypes="1" containsNumber="1" minValue="0" maxValue="360"/>
    </cacheField>
    <cacheField name="Apr'23" numFmtId="2">
      <sharedItems containsBlank="1" containsMixedTypes="1" containsNumber="1" minValue="0" maxValue="300"/>
    </cacheField>
    <cacheField name="May'23" numFmtId="2">
      <sharedItems containsBlank="1" containsMixedTypes="1" containsNumber="1" minValue="0" maxValue="250"/>
    </cacheField>
    <cacheField name="Jun'23" numFmtId="2">
      <sharedItems containsBlank="1" containsMixedTypes="1" containsNumber="1" minValue="0" maxValue="387.125"/>
    </cacheField>
    <cacheField name="Jul'23" numFmtId="2">
      <sharedItems containsBlank="1" containsMixedTypes="1" containsNumber="1" minValue="0" maxValue="409.1"/>
    </cacheField>
    <cacheField name="Aug'23" numFmtId="2">
      <sharedItems containsBlank="1" containsMixedTypes="1" containsNumber="1" minValue="0" maxValue="396.72"/>
    </cacheField>
    <cacheField name="Sep'23" numFmtId="2">
      <sharedItems containsBlank="1" containsMixedTypes="1" containsNumber="1" minValue="0" maxValue="409.05"/>
    </cacheField>
    <cacheField name="Oct'23" numFmtId="2">
      <sharedItems containsBlank="1" containsMixedTypes="1" containsNumber="1" minValue="0" maxValue="896"/>
    </cacheField>
    <cacheField name="Nov'23" numFmtId="2">
      <sharedItems containsBlank="1" containsMixedTypes="1" containsNumber="1" minValue="0" maxValue="763"/>
    </cacheField>
    <cacheField name="Dec'23" numFmtId="2">
      <sharedItems containsString="0" containsBlank="1" containsNumber="1" minValue="0" maxValue="252"/>
    </cacheField>
  </cacheFields>
  <extLst>
    <ext xmlns:x14="http://schemas.microsoft.com/office/spreadsheetml/2009/9/main" uri="{725AE2AE-9491-48be-B2B4-4EB974FC3084}">
      <x14:pivotCacheDefinition pivotCacheId="12089874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">
  <r>
    <n v="1"/>
    <n v="1001"/>
    <x v="0"/>
    <x v="0"/>
    <x v="0"/>
    <x v="0"/>
    <x v="0"/>
    <n v="1500"/>
    <n v="1500"/>
    <n v="1503"/>
    <n v="1.002"/>
    <n v="150"/>
    <n v="140"/>
    <n v="155"/>
    <n v="150"/>
    <n v="100"/>
    <n v="150"/>
    <n v="126"/>
    <n v="115"/>
    <n v="107"/>
    <n v="110"/>
    <n v="120"/>
    <n v="80"/>
  </r>
  <r>
    <n v="2"/>
    <n v="1007"/>
    <x v="1"/>
    <x v="1"/>
    <x v="1"/>
    <x v="0"/>
    <x v="1"/>
    <m/>
    <m/>
    <n v="0"/>
    <e v="#DIV/0!"/>
    <m/>
    <m/>
    <m/>
    <m/>
    <m/>
    <m/>
    <m/>
    <m/>
    <m/>
    <m/>
    <m/>
    <m/>
  </r>
  <r>
    <n v="3"/>
    <n v="1009"/>
    <x v="2"/>
    <x v="0"/>
    <x v="0"/>
    <x v="0"/>
    <x v="1"/>
    <n v="200"/>
    <n v="200"/>
    <n v="0"/>
    <n v="0"/>
    <m/>
    <m/>
    <m/>
    <m/>
    <m/>
    <m/>
    <m/>
    <m/>
    <m/>
    <m/>
    <m/>
    <m/>
  </r>
  <r>
    <n v="4"/>
    <n v="1011"/>
    <x v="3"/>
    <x v="1"/>
    <x v="1"/>
    <x v="0"/>
    <x v="1"/>
    <m/>
    <m/>
    <n v="0"/>
    <e v="#DIV/0!"/>
    <m/>
    <m/>
    <m/>
    <m/>
    <m/>
    <m/>
    <m/>
    <m/>
    <m/>
    <m/>
    <m/>
    <m/>
  </r>
  <r>
    <n v="5"/>
    <n v="1019"/>
    <x v="4"/>
    <x v="2"/>
    <x v="2"/>
    <x v="0"/>
    <x v="0"/>
    <n v="1000"/>
    <n v="1000"/>
    <n v="435"/>
    <n v="0.435"/>
    <m/>
    <m/>
    <m/>
    <m/>
    <m/>
    <m/>
    <n v="35"/>
    <n v="160"/>
    <n v="120"/>
    <n v="120"/>
    <m/>
    <m/>
  </r>
  <r>
    <n v="6"/>
    <n v="1026"/>
    <x v="5"/>
    <x v="3"/>
    <x v="3"/>
    <x v="0"/>
    <x v="0"/>
    <n v="500"/>
    <n v="1500"/>
    <n v="1310"/>
    <n v="0.87333333333333329"/>
    <n v="140"/>
    <n v="130"/>
    <n v="150"/>
    <n v="140"/>
    <n v="140"/>
    <n v="150"/>
    <n v="125"/>
    <n v="135"/>
    <n v="110"/>
    <n v="0"/>
    <n v="90"/>
    <m/>
  </r>
  <r>
    <n v="7"/>
    <n v="1070"/>
    <x v="6"/>
    <x v="4"/>
    <x v="4"/>
    <x v="0"/>
    <x v="1"/>
    <n v="200"/>
    <n v="200"/>
    <n v="0"/>
    <n v="0"/>
    <m/>
    <m/>
    <m/>
    <m/>
    <m/>
    <m/>
    <m/>
    <m/>
    <m/>
    <m/>
    <m/>
    <m/>
  </r>
  <r>
    <n v="8"/>
    <n v="1080"/>
    <x v="7"/>
    <x v="0"/>
    <x v="0"/>
    <x v="0"/>
    <x v="1"/>
    <n v="200"/>
    <n v="200"/>
    <n v="0"/>
    <n v="0"/>
    <m/>
    <m/>
    <m/>
    <m/>
    <m/>
    <m/>
    <m/>
    <m/>
    <m/>
    <m/>
    <m/>
    <m/>
  </r>
  <r>
    <n v="9"/>
    <n v="1084"/>
    <x v="8"/>
    <x v="1"/>
    <x v="1"/>
    <x v="0"/>
    <x v="1"/>
    <m/>
    <m/>
    <n v="0"/>
    <e v="#DIV/0!"/>
    <m/>
    <m/>
    <m/>
    <m/>
    <m/>
    <m/>
    <m/>
    <m/>
    <m/>
    <m/>
    <m/>
    <m/>
  </r>
  <r>
    <n v="10"/>
    <n v="1087"/>
    <x v="9"/>
    <x v="1"/>
    <x v="1"/>
    <x v="0"/>
    <x v="1"/>
    <m/>
    <m/>
    <n v="0"/>
    <e v="#DIV/0!"/>
    <m/>
    <m/>
    <m/>
    <m/>
    <m/>
    <m/>
    <m/>
    <m/>
    <m/>
    <m/>
    <m/>
    <m/>
  </r>
  <r>
    <n v="11"/>
    <n v="1091"/>
    <x v="10"/>
    <x v="1"/>
    <x v="1"/>
    <x v="0"/>
    <x v="1"/>
    <m/>
    <m/>
    <n v="0"/>
    <e v="#DIV/0!"/>
    <m/>
    <m/>
    <m/>
    <m/>
    <m/>
    <m/>
    <m/>
    <m/>
    <m/>
    <m/>
    <m/>
    <m/>
  </r>
  <r>
    <n v="12"/>
    <n v="1093"/>
    <x v="11"/>
    <x v="5"/>
    <x v="5"/>
    <x v="0"/>
    <x v="0"/>
    <n v="700"/>
    <n v="700"/>
    <n v="413.86000000000007"/>
    <n v="0.59122857142857155"/>
    <n v="20.079999999999998"/>
    <n v="22.34"/>
    <n v="26"/>
    <n v="55.26"/>
    <n v="0"/>
    <n v="77.3"/>
    <n v="63.199999999999996"/>
    <n v="18.600000000000001"/>
    <m/>
    <n v="76.42"/>
    <n v="34.660000000000004"/>
    <n v="20"/>
  </r>
  <r>
    <n v="13"/>
    <n v="1095"/>
    <x v="12"/>
    <x v="3"/>
    <x v="4"/>
    <x v="0"/>
    <x v="0"/>
    <n v="300"/>
    <n v="300"/>
    <n v="35"/>
    <n v="0.11666666666666667"/>
    <m/>
    <m/>
    <m/>
    <m/>
    <n v="34"/>
    <m/>
    <n v="1"/>
    <m/>
    <m/>
    <m/>
    <m/>
    <m/>
  </r>
  <r>
    <n v="14"/>
    <n v="1101"/>
    <x v="13"/>
    <x v="0"/>
    <x v="0"/>
    <x v="0"/>
    <x v="0"/>
    <n v="400"/>
    <n v="400"/>
    <n v="375.59999999999997"/>
    <n v="0.93899999999999995"/>
    <n v="33"/>
    <n v="33"/>
    <n v="33"/>
    <n v="33"/>
    <n v="33"/>
    <n v="33"/>
    <n v="36.5"/>
    <n v="28.3"/>
    <n v="59.9"/>
    <n v="52.9"/>
    <m/>
    <m/>
  </r>
  <r>
    <n v="15"/>
    <n v="1103"/>
    <x v="14"/>
    <x v="0"/>
    <x v="6"/>
    <x v="0"/>
    <x v="0"/>
    <n v="1000"/>
    <n v="1000"/>
    <n v="821"/>
    <n v="0.82099999999999995"/>
    <n v="118"/>
    <n v="143"/>
    <n v="108"/>
    <n v="74"/>
    <n v="98"/>
    <n v="142"/>
    <n v="47"/>
    <n v="13"/>
    <n v="23"/>
    <n v="54"/>
    <n v="1"/>
    <m/>
  </r>
  <r>
    <m/>
    <m/>
    <x v="15"/>
    <x v="3"/>
    <x v="7"/>
    <x v="0"/>
    <x v="0"/>
    <n v="700"/>
    <n v="700"/>
    <n v="725.28"/>
    <n v="1.0361142857142858"/>
    <m/>
    <m/>
    <m/>
    <m/>
    <n v="63.09"/>
    <n v="127.02"/>
    <n v="85.02"/>
    <n v="100.14"/>
    <n v="68.45"/>
    <n v="79.209999999999994"/>
    <n v="102.79"/>
    <n v="99.56"/>
  </r>
  <r>
    <n v="16"/>
    <n v="1125"/>
    <x v="16"/>
    <x v="2"/>
    <x v="8"/>
    <x v="0"/>
    <x v="0"/>
    <n v="200"/>
    <n v="200"/>
    <n v="0"/>
    <n v="0"/>
    <m/>
    <m/>
    <m/>
    <m/>
    <m/>
    <m/>
    <m/>
    <m/>
    <m/>
    <m/>
    <m/>
    <m/>
  </r>
  <r>
    <n v="17"/>
    <n v="1127"/>
    <x v="17"/>
    <x v="4"/>
    <x v="9"/>
    <x v="0"/>
    <x v="0"/>
    <n v="100"/>
    <n v="100"/>
    <n v="57.309999999999995"/>
    <n v="0.57309999999999994"/>
    <m/>
    <m/>
    <m/>
    <m/>
    <n v="16.27"/>
    <m/>
    <n v="10.83"/>
    <n v="26.75"/>
    <n v="0"/>
    <n v="1.23"/>
    <n v="2.23"/>
    <m/>
  </r>
  <r>
    <n v="18"/>
    <n v="1140"/>
    <x v="18"/>
    <x v="0"/>
    <x v="10"/>
    <x v="0"/>
    <x v="1"/>
    <n v="200"/>
    <n v="200"/>
    <n v="0"/>
    <n v="0"/>
    <m/>
    <m/>
    <m/>
    <m/>
    <m/>
    <m/>
    <m/>
    <m/>
    <m/>
    <m/>
    <m/>
    <m/>
  </r>
  <r>
    <n v="19"/>
    <n v="1150"/>
    <x v="19"/>
    <x v="1"/>
    <x v="1"/>
    <x v="0"/>
    <x v="1"/>
    <m/>
    <m/>
    <n v="0"/>
    <e v="#DIV/0!"/>
    <m/>
    <m/>
    <m/>
    <m/>
    <m/>
    <m/>
    <m/>
    <m/>
    <m/>
    <m/>
    <m/>
    <m/>
  </r>
  <r>
    <n v="20"/>
    <n v="1166"/>
    <x v="20"/>
    <x v="3"/>
    <x v="3"/>
    <x v="0"/>
    <x v="0"/>
    <n v="1000"/>
    <n v="500"/>
    <n v="561.11"/>
    <n v="1.12222"/>
    <m/>
    <m/>
    <m/>
    <n v="13.65"/>
    <n v="18"/>
    <n v="16.8"/>
    <n v="47.01"/>
    <n v="124.25"/>
    <n v="133"/>
    <n v="63"/>
    <n v="120.3"/>
    <n v="25.1"/>
  </r>
  <r>
    <n v="21"/>
    <n v="1169"/>
    <x v="21"/>
    <x v="0"/>
    <x v="6"/>
    <x v="0"/>
    <x v="0"/>
    <n v="1000"/>
    <n v="1000"/>
    <n v="851.03"/>
    <n v="0.85102999999999995"/>
    <n v="70"/>
    <n v="68"/>
    <n v="73"/>
    <n v="109"/>
    <n v="111"/>
    <n v="113"/>
    <n v="98.38"/>
    <n v="43.13"/>
    <n v="61"/>
    <n v="87.35"/>
    <n v="17.170000000000002"/>
    <m/>
  </r>
  <r>
    <n v="22"/>
    <n v="1185"/>
    <x v="22"/>
    <x v="1"/>
    <x v="1"/>
    <x v="0"/>
    <x v="1"/>
    <m/>
    <m/>
    <n v="0"/>
    <e v="#DIV/0!"/>
    <m/>
    <m/>
    <m/>
    <m/>
    <m/>
    <m/>
    <m/>
    <m/>
    <m/>
    <m/>
    <m/>
    <m/>
  </r>
  <r>
    <n v="23"/>
    <n v="1186"/>
    <x v="23"/>
    <x v="0"/>
    <x v="10"/>
    <x v="0"/>
    <x v="0"/>
    <n v="500"/>
    <n v="500"/>
    <n v="269"/>
    <n v="0.53800000000000003"/>
    <n v="0"/>
    <n v="0"/>
    <n v="0"/>
    <n v="0"/>
    <n v="0"/>
    <n v="0"/>
    <n v="0"/>
    <n v="171"/>
    <n v="98"/>
    <m/>
    <m/>
    <m/>
  </r>
  <r>
    <n v="24"/>
    <n v="1195"/>
    <x v="24"/>
    <x v="5"/>
    <x v="11"/>
    <x v="0"/>
    <x v="1"/>
    <n v="100"/>
    <n v="100"/>
    <n v="0"/>
    <n v="0"/>
    <m/>
    <m/>
    <m/>
    <m/>
    <m/>
    <m/>
    <m/>
    <m/>
    <m/>
    <m/>
    <m/>
    <m/>
  </r>
  <r>
    <n v="25"/>
    <n v="1214"/>
    <x v="25"/>
    <x v="0"/>
    <x v="12"/>
    <x v="0"/>
    <x v="0"/>
    <n v="800"/>
    <n v="800"/>
    <n v="702.79"/>
    <n v="0.87848749999999998"/>
    <n v="35.42"/>
    <n v="31.09"/>
    <n v="59.86"/>
    <n v="72.42"/>
    <n v="84.81"/>
    <n v="67.59"/>
    <n v="78.23"/>
    <n v="83.850000000000009"/>
    <n v="55.3"/>
    <n v="73.28"/>
    <n v="60.94"/>
    <m/>
  </r>
  <r>
    <n v="26"/>
    <n v="1219"/>
    <x v="26"/>
    <x v="0"/>
    <x v="0"/>
    <x v="0"/>
    <x v="0"/>
    <n v="800"/>
    <n v="800"/>
    <n v="870.73"/>
    <n v="1.0884125"/>
    <m/>
    <m/>
    <n v="70.510000000000005"/>
    <n v="100.37"/>
    <n v="31.91"/>
    <n v="82.98"/>
    <n v="102.2"/>
    <n v="125.76"/>
    <n v="108"/>
    <n v="143"/>
    <n v="106"/>
    <m/>
  </r>
  <r>
    <n v="27"/>
    <n v="1238"/>
    <x v="27"/>
    <x v="0"/>
    <x v="10"/>
    <x v="0"/>
    <x v="0"/>
    <n v="500"/>
    <n v="500"/>
    <n v="346.4"/>
    <n v="0.69279999999999997"/>
    <m/>
    <m/>
    <m/>
    <m/>
    <m/>
    <n v="152.6"/>
    <n v="193.8"/>
    <m/>
    <m/>
    <m/>
    <m/>
    <m/>
  </r>
  <r>
    <n v="28"/>
    <n v="1240"/>
    <x v="28"/>
    <x v="5"/>
    <x v="6"/>
    <x v="0"/>
    <x v="0"/>
    <n v="1000"/>
    <n v="1000"/>
    <n v="977.5"/>
    <n v="0.97750000000000004"/>
    <n v="61.3"/>
    <n v="76.5"/>
    <n v="137.4"/>
    <n v="62.6"/>
    <n v="4.7"/>
    <n v="33.700000000000003"/>
    <n v="51.5"/>
    <n v="133.30000000000001"/>
    <n v="153"/>
    <n v="151.9"/>
    <n v="111.6"/>
    <m/>
  </r>
  <r>
    <n v="29"/>
    <n v="1247"/>
    <x v="29"/>
    <x v="0"/>
    <x v="13"/>
    <x v="0"/>
    <x v="0"/>
    <n v="1000"/>
    <n v="1000"/>
    <n v="590"/>
    <n v="0.59"/>
    <n v="60"/>
    <n v="60"/>
    <n v="60"/>
    <n v="60"/>
    <n v="165"/>
    <n v="60"/>
    <n v="65"/>
    <n v="60"/>
    <m/>
    <m/>
    <m/>
    <m/>
  </r>
  <r>
    <n v="30"/>
    <n v="1248"/>
    <x v="30"/>
    <x v="1"/>
    <x v="1"/>
    <x v="0"/>
    <x v="1"/>
    <m/>
    <m/>
    <n v="0"/>
    <e v="#DIV/0!"/>
    <m/>
    <m/>
    <m/>
    <m/>
    <m/>
    <m/>
    <m/>
    <m/>
    <m/>
    <m/>
    <m/>
    <m/>
  </r>
  <r>
    <n v="31"/>
    <n v="1252"/>
    <x v="31"/>
    <x v="5"/>
    <x v="14"/>
    <x v="0"/>
    <x v="0"/>
    <n v="1000"/>
    <n v="1000"/>
    <n v="991.74"/>
    <n v="0.99173999999999995"/>
    <n v="53"/>
    <n v="56.36"/>
    <n v="92.61"/>
    <n v="72.42"/>
    <n v="104.76"/>
    <n v="96.56"/>
    <n v="144"/>
    <n v="110.15"/>
    <n v="92.38"/>
    <n v="98.2"/>
    <n v="71.3"/>
    <m/>
  </r>
  <r>
    <n v="32"/>
    <n v="1253"/>
    <x v="32"/>
    <x v="5"/>
    <x v="11"/>
    <x v="0"/>
    <x v="0"/>
    <n v="100"/>
    <n v="100"/>
    <n v="100"/>
    <n v="1"/>
    <m/>
    <n v="25"/>
    <n v="10"/>
    <n v="4"/>
    <n v="0"/>
    <n v="0"/>
    <n v="19"/>
    <n v="10"/>
    <n v="3"/>
    <n v="22"/>
    <n v="1"/>
    <n v="6"/>
  </r>
  <r>
    <n v="33"/>
    <n v="1256"/>
    <x v="33"/>
    <x v="6"/>
    <x v="15"/>
    <x v="0"/>
    <x v="0"/>
    <n v="1000"/>
    <n v="1000"/>
    <n v="767.66"/>
    <n v="0.76766000000000001"/>
    <n v="92"/>
    <n v="93.7"/>
    <n v="78.599999999999994"/>
    <n v="64.3"/>
    <n v="51.2"/>
    <n v="68.400000000000006"/>
    <n v="65.37"/>
    <n v="30"/>
    <n v="84"/>
    <n v="65.09"/>
    <n v="75"/>
    <m/>
  </r>
  <r>
    <n v="34"/>
    <n v="1259"/>
    <x v="34"/>
    <x v="6"/>
    <x v="15"/>
    <x v="0"/>
    <x v="0"/>
    <n v="300"/>
    <n v="300"/>
    <n v="245.51999999999998"/>
    <n v="0.81839999999999991"/>
    <n v="20"/>
    <n v="20"/>
    <n v="18"/>
    <n v="23.5"/>
    <n v="27.1"/>
    <n v="16.420000000000002"/>
    <n v="36"/>
    <n v="22.5"/>
    <n v="20"/>
    <n v="23"/>
    <n v="19"/>
    <m/>
  </r>
  <r>
    <n v="35"/>
    <n v="1261"/>
    <x v="35"/>
    <x v="4"/>
    <x v="16"/>
    <x v="0"/>
    <x v="0"/>
    <n v="500"/>
    <n v="500"/>
    <n v="38"/>
    <n v="7.5999999999999998E-2"/>
    <m/>
    <m/>
    <m/>
    <m/>
    <m/>
    <m/>
    <n v="13"/>
    <n v="6"/>
    <m/>
    <n v="4"/>
    <n v="15"/>
    <m/>
  </r>
  <r>
    <n v="36"/>
    <n v="1267"/>
    <x v="36"/>
    <x v="3"/>
    <x v="3"/>
    <x v="0"/>
    <x v="0"/>
    <n v="200"/>
    <n v="200"/>
    <n v="8"/>
    <n v="0.04"/>
    <m/>
    <m/>
    <m/>
    <m/>
    <m/>
    <n v="1"/>
    <m/>
    <n v="1"/>
    <m/>
    <n v="3"/>
    <n v="3"/>
    <m/>
  </r>
  <r>
    <n v="37"/>
    <n v="1273"/>
    <x v="37"/>
    <x v="1"/>
    <x v="1"/>
    <x v="0"/>
    <x v="1"/>
    <m/>
    <m/>
    <n v="0"/>
    <e v="#DIV/0!"/>
    <m/>
    <m/>
    <m/>
    <m/>
    <m/>
    <m/>
    <m/>
    <m/>
    <m/>
    <m/>
    <m/>
    <m/>
  </r>
  <r>
    <n v="38"/>
    <n v="1274"/>
    <x v="38"/>
    <x v="1"/>
    <x v="1"/>
    <x v="0"/>
    <x v="1"/>
    <m/>
    <m/>
    <n v="0"/>
    <e v="#DIV/0!"/>
    <m/>
    <m/>
    <m/>
    <m/>
    <m/>
    <m/>
    <m/>
    <m/>
    <m/>
    <m/>
    <m/>
    <m/>
  </r>
  <r>
    <n v="39"/>
    <n v="1276"/>
    <x v="39"/>
    <x v="4"/>
    <x v="1"/>
    <x v="0"/>
    <x v="0"/>
    <n v="800"/>
    <n v="800"/>
    <n v="520"/>
    <n v="0.65"/>
    <n v="50"/>
    <n v="50"/>
    <n v="50"/>
    <n v="60"/>
    <n v="40"/>
    <n v="60"/>
    <n v="70"/>
    <n v="50"/>
    <n v="40"/>
    <n v="50"/>
    <m/>
    <m/>
  </r>
  <r>
    <n v="40"/>
    <n v="1279"/>
    <x v="40"/>
    <x v="1"/>
    <x v="1"/>
    <x v="0"/>
    <x v="1"/>
    <m/>
    <m/>
    <n v="0"/>
    <e v="#DIV/0!"/>
    <m/>
    <m/>
    <m/>
    <m/>
    <m/>
    <m/>
    <m/>
    <m/>
    <m/>
    <m/>
    <m/>
    <m/>
  </r>
  <r>
    <n v="41"/>
    <n v="1289"/>
    <x v="41"/>
    <x v="1"/>
    <x v="1"/>
    <x v="0"/>
    <x v="1"/>
    <m/>
    <m/>
    <n v="0"/>
    <e v="#DIV/0!"/>
    <m/>
    <m/>
    <m/>
    <m/>
    <m/>
    <m/>
    <m/>
    <m/>
    <m/>
    <m/>
    <m/>
    <m/>
  </r>
  <r>
    <n v="42"/>
    <n v="1293"/>
    <x v="42"/>
    <x v="1"/>
    <x v="1"/>
    <x v="0"/>
    <x v="1"/>
    <m/>
    <m/>
    <n v="0"/>
    <e v="#DIV/0!"/>
    <m/>
    <m/>
    <m/>
    <m/>
    <m/>
    <m/>
    <m/>
    <m/>
    <m/>
    <m/>
    <m/>
    <m/>
  </r>
  <r>
    <n v="43"/>
    <n v="1295"/>
    <x v="43"/>
    <x v="1"/>
    <x v="1"/>
    <x v="0"/>
    <x v="1"/>
    <m/>
    <m/>
    <n v="0"/>
    <e v="#DIV/0!"/>
    <m/>
    <m/>
    <m/>
    <m/>
    <m/>
    <m/>
    <m/>
    <m/>
    <m/>
    <m/>
    <m/>
    <m/>
  </r>
  <r>
    <n v="44"/>
    <n v="1296"/>
    <x v="44"/>
    <x v="1"/>
    <x v="1"/>
    <x v="0"/>
    <x v="1"/>
    <m/>
    <m/>
    <n v="0"/>
    <e v="#DIV/0!"/>
    <m/>
    <m/>
    <m/>
    <m/>
    <m/>
    <m/>
    <m/>
    <m/>
    <m/>
    <m/>
    <m/>
    <m/>
  </r>
  <r>
    <n v="45"/>
    <n v="1300"/>
    <x v="45"/>
    <x v="5"/>
    <x v="17"/>
    <x v="0"/>
    <x v="0"/>
    <n v="500"/>
    <n v="500"/>
    <n v="34"/>
    <n v="6.8000000000000005E-2"/>
    <m/>
    <m/>
    <m/>
    <m/>
    <m/>
    <m/>
    <n v="34"/>
    <m/>
    <m/>
    <m/>
    <m/>
    <m/>
  </r>
  <r>
    <n v="46"/>
    <n v="1301"/>
    <x v="46"/>
    <x v="1"/>
    <x v="1"/>
    <x v="0"/>
    <x v="1"/>
    <m/>
    <m/>
    <n v="0"/>
    <e v="#DIV/0!"/>
    <m/>
    <m/>
    <m/>
    <m/>
    <m/>
    <m/>
    <m/>
    <m/>
    <m/>
    <m/>
    <m/>
    <m/>
  </r>
  <r>
    <n v="47"/>
    <n v="1305"/>
    <x v="47"/>
    <x v="1"/>
    <x v="1"/>
    <x v="0"/>
    <x v="1"/>
    <m/>
    <m/>
    <n v="0"/>
    <e v="#DIV/0!"/>
    <m/>
    <m/>
    <m/>
    <m/>
    <m/>
    <m/>
    <m/>
    <m/>
    <m/>
    <m/>
    <m/>
    <m/>
  </r>
  <r>
    <n v="48"/>
    <n v="1312"/>
    <x v="48"/>
    <x v="1"/>
    <x v="1"/>
    <x v="0"/>
    <x v="1"/>
    <m/>
    <m/>
    <n v="0"/>
    <e v="#DIV/0!"/>
    <m/>
    <m/>
    <m/>
    <m/>
    <m/>
    <m/>
    <m/>
    <m/>
    <m/>
    <m/>
    <m/>
    <m/>
  </r>
  <r>
    <n v="49"/>
    <n v="1320"/>
    <x v="49"/>
    <x v="1"/>
    <x v="1"/>
    <x v="0"/>
    <x v="1"/>
    <m/>
    <m/>
    <n v="0"/>
    <e v="#DIV/0!"/>
    <m/>
    <m/>
    <m/>
    <m/>
    <m/>
    <m/>
    <m/>
    <m/>
    <m/>
    <m/>
    <m/>
    <m/>
  </r>
  <r>
    <n v="50"/>
    <n v="1323"/>
    <x v="50"/>
    <x v="1"/>
    <x v="1"/>
    <x v="0"/>
    <x v="1"/>
    <m/>
    <m/>
    <n v="0"/>
    <e v="#DIV/0!"/>
    <m/>
    <m/>
    <m/>
    <m/>
    <m/>
    <m/>
    <m/>
    <m/>
    <m/>
    <m/>
    <m/>
    <m/>
  </r>
  <r>
    <n v="51"/>
    <n v="1327"/>
    <x v="51"/>
    <x v="6"/>
    <x v="18"/>
    <x v="0"/>
    <x v="0"/>
    <n v="300"/>
    <n v="300"/>
    <n v="280"/>
    <n v="0.93333333333333335"/>
    <m/>
    <m/>
    <m/>
    <m/>
    <m/>
    <m/>
    <m/>
    <m/>
    <n v="140"/>
    <n v="140"/>
    <m/>
    <m/>
  </r>
  <r>
    <n v="52"/>
    <n v="1334"/>
    <x v="52"/>
    <x v="5"/>
    <x v="19"/>
    <x v="0"/>
    <x v="0"/>
    <n v="500"/>
    <n v="500"/>
    <n v="43.2"/>
    <n v="8.6400000000000005E-2"/>
    <m/>
    <m/>
    <m/>
    <m/>
    <m/>
    <m/>
    <n v="8.1999999999999993"/>
    <n v="30"/>
    <n v="0"/>
    <n v="0"/>
    <n v="5"/>
    <m/>
  </r>
  <r>
    <n v="53"/>
    <n v="1337"/>
    <x v="53"/>
    <x v="1"/>
    <x v="1"/>
    <x v="0"/>
    <x v="1"/>
    <m/>
    <m/>
    <n v="0"/>
    <e v="#DIV/0!"/>
    <m/>
    <m/>
    <m/>
    <m/>
    <m/>
    <m/>
    <m/>
    <m/>
    <m/>
    <m/>
    <m/>
    <m/>
  </r>
  <r>
    <n v="54"/>
    <n v="1342"/>
    <x v="54"/>
    <x v="0"/>
    <x v="1"/>
    <x v="0"/>
    <x v="1"/>
    <n v="400"/>
    <n v="400"/>
    <n v="0"/>
    <n v="0"/>
    <m/>
    <m/>
    <m/>
    <m/>
    <m/>
    <m/>
    <m/>
    <m/>
    <m/>
    <m/>
    <m/>
    <m/>
  </r>
  <r>
    <n v="55"/>
    <n v="1344"/>
    <x v="55"/>
    <x v="1"/>
    <x v="1"/>
    <x v="0"/>
    <x v="1"/>
    <m/>
    <m/>
    <n v="0"/>
    <e v="#DIV/0!"/>
    <m/>
    <m/>
    <m/>
    <m/>
    <m/>
    <m/>
    <m/>
    <m/>
    <m/>
    <m/>
    <m/>
    <m/>
  </r>
  <r>
    <n v="56"/>
    <n v="1348"/>
    <x v="56"/>
    <x v="6"/>
    <x v="20"/>
    <x v="0"/>
    <x v="0"/>
    <n v="100"/>
    <n v="100"/>
    <n v="57.75"/>
    <n v="0.57750000000000001"/>
    <m/>
    <m/>
    <m/>
    <m/>
    <n v="8"/>
    <n v="17"/>
    <m/>
    <m/>
    <m/>
    <n v="16"/>
    <n v="16.75"/>
    <m/>
  </r>
  <r>
    <n v="57"/>
    <n v="1351"/>
    <x v="57"/>
    <x v="1"/>
    <x v="1"/>
    <x v="0"/>
    <x v="1"/>
    <m/>
    <m/>
    <n v="0"/>
    <e v="#DIV/0!"/>
    <m/>
    <m/>
    <m/>
    <m/>
    <m/>
    <m/>
    <m/>
    <m/>
    <m/>
    <m/>
    <m/>
    <m/>
  </r>
  <r>
    <n v="58"/>
    <n v="1352"/>
    <x v="58"/>
    <x v="1"/>
    <x v="1"/>
    <x v="0"/>
    <x v="1"/>
    <m/>
    <m/>
    <n v="0"/>
    <e v="#DIV/0!"/>
    <m/>
    <m/>
    <m/>
    <m/>
    <m/>
    <m/>
    <m/>
    <m/>
    <m/>
    <m/>
    <m/>
    <m/>
  </r>
  <r>
    <n v="59"/>
    <n v="1358"/>
    <x v="59"/>
    <x v="3"/>
    <x v="21"/>
    <x v="0"/>
    <x v="0"/>
    <n v="400"/>
    <n v="400"/>
    <n v="245"/>
    <n v="0.61250000000000004"/>
    <m/>
    <m/>
    <m/>
    <m/>
    <n v="18"/>
    <n v="40"/>
    <n v="45"/>
    <n v="30"/>
    <n v="24"/>
    <n v="29"/>
    <n v="40"/>
    <n v="19"/>
  </r>
  <r>
    <n v="60"/>
    <n v="1367"/>
    <x v="60"/>
    <x v="1"/>
    <x v="1"/>
    <x v="0"/>
    <x v="1"/>
    <m/>
    <m/>
    <n v="0"/>
    <e v="#DIV/0!"/>
    <m/>
    <m/>
    <m/>
    <m/>
    <m/>
    <m/>
    <m/>
    <m/>
    <m/>
    <m/>
    <m/>
    <m/>
  </r>
  <r>
    <n v="61"/>
    <n v="1370"/>
    <x v="61"/>
    <x v="4"/>
    <x v="22"/>
    <x v="0"/>
    <x v="0"/>
    <n v="600"/>
    <n v="600"/>
    <n v="587"/>
    <n v="0.97833333333333339"/>
    <n v="60"/>
    <n v="62"/>
    <n v="55"/>
    <n v="60"/>
    <n v="50"/>
    <n v="60"/>
    <n v="50"/>
    <n v="65"/>
    <n v="45"/>
    <n v="40"/>
    <n v="40"/>
    <m/>
  </r>
  <r>
    <n v="62"/>
    <n v="1371"/>
    <x v="62"/>
    <x v="5"/>
    <x v="5"/>
    <x v="0"/>
    <x v="0"/>
    <n v="400"/>
    <n v="400"/>
    <n v="106"/>
    <n v="0.26500000000000001"/>
    <m/>
    <m/>
    <m/>
    <m/>
    <m/>
    <n v="24"/>
    <n v="40"/>
    <n v="10"/>
    <n v="12"/>
    <n v="10"/>
    <n v="10"/>
    <m/>
  </r>
  <r>
    <n v="63"/>
    <n v="1372"/>
    <x v="63"/>
    <x v="1"/>
    <x v="1"/>
    <x v="0"/>
    <x v="1"/>
    <m/>
    <m/>
    <n v="0"/>
    <e v="#DIV/0!"/>
    <m/>
    <m/>
    <m/>
    <m/>
    <m/>
    <m/>
    <m/>
    <m/>
    <m/>
    <m/>
    <m/>
    <m/>
  </r>
  <r>
    <n v="64"/>
    <n v="1373"/>
    <x v="64"/>
    <x v="1"/>
    <x v="1"/>
    <x v="0"/>
    <x v="1"/>
    <m/>
    <m/>
    <n v="0"/>
    <e v="#DIV/0!"/>
    <m/>
    <m/>
    <m/>
    <m/>
    <m/>
    <m/>
    <m/>
    <m/>
    <m/>
    <m/>
    <m/>
    <m/>
  </r>
  <r>
    <n v="65"/>
    <n v="1378"/>
    <x v="65"/>
    <x v="5"/>
    <x v="19"/>
    <x v="0"/>
    <x v="0"/>
    <n v="500"/>
    <n v="500"/>
    <n v="396.08"/>
    <n v="0.79215999999999998"/>
    <n v="15"/>
    <n v="15"/>
    <n v="20"/>
    <n v="20"/>
    <n v="25"/>
    <n v="50"/>
    <n v="56.31"/>
    <n v="56.77"/>
    <n v="48.9"/>
    <n v="43.5"/>
    <n v="45.6"/>
    <m/>
  </r>
  <r>
    <n v="66"/>
    <n v="1379"/>
    <x v="66"/>
    <x v="6"/>
    <x v="20"/>
    <x v="0"/>
    <x v="1"/>
    <n v="100"/>
    <n v="100"/>
    <n v="0"/>
    <n v="0"/>
    <m/>
    <m/>
    <m/>
    <m/>
    <m/>
    <m/>
    <m/>
    <m/>
    <m/>
    <m/>
    <m/>
    <m/>
  </r>
  <r>
    <n v="67"/>
    <n v="1381"/>
    <x v="67"/>
    <x v="0"/>
    <x v="23"/>
    <x v="0"/>
    <x v="1"/>
    <n v="500"/>
    <n v="500"/>
    <n v="0"/>
    <n v="0"/>
    <m/>
    <m/>
    <m/>
    <m/>
    <m/>
    <m/>
    <m/>
    <m/>
    <m/>
    <m/>
    <m/>
    <m/>
  </r>
  <r>
    <n v="68"/>
    <n v="1382"/>
    <x v="68"/>
    <x v="1"/>
    <x v="1"/>
    <x v="0"/>
    <x v="1"/>
    <m/>
    <m/>
    <n v="0"/>
    <e v="#DIV/0!"/>
    <m/>
    <m/>
    <m/>
    <m/>
    <m/>
    <m/>
    <m/>
    <m/>
    <m/>
    <m/>
    <m/>
    <m/>
  </r>
  <r>
    <n v="69"/>
    <n v="1383"/>
    <x v="69"/>
    <x v="4"/>
    <x v="4"/>
    <x v="0"/>
    <x v="0"/>
    <n v="1000"/>
    <n v="1000"/>
    <n v="502.05"/>
    <n v="0.50205"/>
    <m/>
    <n v="32"/>
    <n v="80"/>
    <m/>
    <n v="119.25"/>
    <n v="270.8"/>
    <m/>
    <m/>
    <m/>
    <m/>
    <m/>
    <m/>
  </r>
  <r>
    <n v="70"/>
    <n v="1384"/>
    <x v="70"/>
    <x v="1"/>
    <x v="1"/>
    <x v="0"/>
    <x v="1"/>
    <m/>
    <m/>
    <n v="0"/>
    <e v="#DIV/0!"/>
    <m/>
    <m/>
    <m/>
    <m/>
    <m/>
    <m/>
    <m/>
    <m/>
    <m/>
    <m/>
    <m/>
    <m/>
  </r>
  <r>
    <n v="71"/>
    <n v="1390"/>
    <x v="71"/>
    <x v="1"/>
    <x v="1"/>
    <x v="0"/>
    <x v="1"/>
    <m/>
    <m/>
    <n v="0"/>
    <e v="#DIV/0!"/>
    <m/>
    <m/>
    <m/>
    <m/>
    <m/>
    <m/>
    <m/>
    <m/>
    <m/>
    <m/>
    <m/>
    <m/>
  </r>
  <r>
    <n v="72"/>
    <n v="1392"/>
    <x v="72"/>
    <x v="2"/>
    <x v="24"/>
    <x v="0"/>
    <x v="0"/>
    <n v="200"/>
    <n v="200"/>
    <n v="13"/>
    <n v="6.5000000000000002E-2"/>
    <m/>
    <m/>
    <m/>
    <m/>
    <m/>
    <m/>
    <m/>
    <m/>
    <m/>
    <m/>
    <n v="13"/>
    <m/>
  </r>
  <r>
    <n v="73"/>
    <n v="1393"/>
    <x v="73"/>
    <x v="3"/>
    <x v="7"/>
    <x v="0"/>
    <x v="0"/>
    <n v="300"/>
    <n v="300"/>
    <n v="361.85999999999996"/>
    <n v="1.2061999999999999"/>
    <m/>
    <m/>
    <m/>
    <m/>
    <n v="21.9"/>
    <n v="61.75"/>
    <n v="49.42"/>
    <n v="57.17"/>
    <n v="60.57"/>
    <n v="60.72"/>
    <n v="50.33"/>
    <m/>
  </r>
  <r>
    <n v="74"/>
    <n v="1397"/>
    <x v="74"/>
    <x v="1"/>
    <x v="1"/>
    <x v="0"/>
    <x v="1"/>
    <m/>
    <m/>
    <n v="0"/>
    <e v="#DIV/0!"/>
    <m/>
    <m/>
    <m/>
    <m/>
    <m/>
    <m/>
    <m/>
    <m/>
    <m/>
    <m/>
    <m/>
    <m/>
  </r>
  <r>
    <n v="75"/>
    <n v="1399"/>
    <x v="75"/>
    <x v="1"/>
    <x v="1"/>
    <x v="0"/>
    <x v="1"/>
    <m/>
    <m/>
    <n v="0"/>
    <e v="#DIV/0!"/>
    <m/>
    <m/>
    <m/>
    <m/>
    <m/>
    <m/>
    <m/>
    <m/>
    <m/>
    <m/>
    <m/>
    <m/>
  </r>
  <r>
    <n v="76"/>
    <n v="1401"/>
    <x v="76"/>
    <x v="1"/>
    <x v="1"/>
    <x v="0"/>
    <x v="1"/>
    <m/>
    <m/>
    <n v="0"/>
    <e v="#DIV/0!"/>
    <m/>
    <m/>
    <m/>
    <m/>
    <m/>
    <m/>
    <m/>
    <m/>
    <m/>
    <m/>
    <m/>
    <m/>
  </r>
  <r>
    <n v="77"/>
    <n v="1404"/>
    <x v="77"/>
    <x v="0"/>
    <x v="25"/>
    <x v="0"/>
    <x v="0"/>
    <n v="2500"/>
    <n v="2500"/>
    <n v="2383"/>
    <n v="0.95320000000000005"/>
    <n v="125"/>
    <n v="142"/>
    <n v="187"/>
    <n v="174"/>
    <n v="153"/>
    <n v="146"/>
    <n v="192"/>
    <n v="227"/>
    <n v="280"/>
    <n v="324"/>
    <n v="273"/>
    <n v="160"/>
  </r>
  <r>
    <n v="78"/>
    <n v="1410"/>
    <x v="78"/>
    <x v="0"/>
    <x v="26"/>
    <x v="0"/>
    <x v="0"/>
    <n v="500"/>
    <n v="500"/>
    <n v="530.6"/>
    <n v="1.0612000000000001"/>
    <n v="12.2"/>
    <n v="23.8"/>
    <n v="36.4"/>
    <n v="16.5"/>
    <n v="37.200000000000003"/>
    <n v="46.9"/>
    <n v="76"/>
    <n v="85"/>
    <n v="71.599999999999994"/>
    <n v="35"/>
    <n v="48"/>
    <n v="42"/>
  </r>
  <r>
    <n v="79"/>
    <n v="1412"/>
    <x v="79"/>
    <x v="1"/>
    <x v="1"/>
    <x v="0"/>
    <x v="1"/>
    <m/>
    <m/>
    <n v="0"/>
    <e v="#DIV/0!"/>
    <m/>
    <m/>
    <m/>
    <m/>
    <m/>
    <m/>
    <m/>
    <m/>
    <m/>
    <m/>
    <m/>
    <m/>
  </r>
  <r>
    <n v="80"/>
    <n v="1420"/>
    <x v="80"/>
    <x v="1"/>
    <x v="1"/>
    <x v="0"/>
    <x v="1"/>
    <m/>
    <m/>
    <n v="0"/>
    <e v="#DIV/0!"/>
    <m/>
    <m/>
    <m/>
    <m/>
    <m/>
    <m/>
    <m/>
    <m/>
    <m/>
    <m/>
    <m/>
    <m/>
  </r>
  <r>
    <n v="81"/>
    <n v="1421"/>
    <x v="81"/>
    <x v="0"/>
    <x v="10"/>
    <x v="0"/>
    <x v="0"/>
    <n v="200"/>
    <n v="200"/>
    <n v="216.45"/>
    <n v="1.0822499999999999"/>
    <m/>
    <m/>
    <m/>
    <m/>
    <m/>
    <n v="30"/>
    <n v="40"/>
    <n v="50"/>
    <n v="20"/>
    <n v="20"/>
    <n v="38.5"/>
    <n v="17.95"/>
  </r>
  <r>
    <n v="82"/>
    <n v="1424"/>
    <x v="82"/>
    <x v="1"/>
    <x v="1"/>
    <x v="0"/>
    <x v="1"/>
    <m/>
    <m/>
    <n v="0"/>
    <e v="#DIV/0!"/>
    <m/>
    <m/>
    <m/>
    <m/>
    <m/>
    <m/>
    <m/>
    <m/>
    <m/>
    <m/>
    <m/>
    <m/>
  </r>
  <r>
    <n v="83"/>
    <n v="1425"/>
    <x v="83"/>
    <x v="1"/>
    <x v="1"/>
    <x v="0"/>
    <x v="1"/>
    <m/>
    <m/>
    <n v="0"/>
    <e v="#DIV/0!"/>
    <m/>
    <m/>
    <m/>
    <m/>
    <m/>
    <m/>
    <m/>
    <m/>
    <m/>
    <m/>
    <m/>
    <m/>
  </r>
  <r>
    <n v="84"/>
    <n v="1426"/>
    <x v="84"/>
    <x v="1"/>
    <x v="1"/>
    <x v="0"/>
    <x v="1"/>
    <m/>
    <m/>
    <n v="0"/>
    <e v="#DIV/0!"/>
    <m/>
    <m/>
    <m/>
    <m/>
    <m/>
    <m/>
    <m/>
    <m/>
    <m/>
    <m/>
    <m/>
    <m/>
  </r>
  <r>
    <n v="85"/>
    <n v="1431"/>
    <x v="85"/>
    <x v="1"/>
    <x v="1"/>
    <x v="0"/>
    <x v="1"/>
    <m/>
    <m/>
    <n v="0"/>
    <e v="#DIV/0!"/>
    <m/>
    <m/>
    <m/>
    <m/>
    <m/>
    <m/>
    <m/>
    <m/>
    <m/>
    <m/>
    <m/>
    <m/>
  </r>
  <r>
    <n v="86"/>
    <n v="1432"/>
    <x v="86"/>
    <x v="2"/>
    <x v="24"/>
    <x v="0"/>
    <x v="0"/>
    <n v="200"/>
    <n v="200"/>
    <n v="16.3"/>
    <n v="8.1500000000000003E-2"/>
    <m/>
    <m/>
    <m/>
    <m/>
    <m/>
    <n v="16.3"/>
    <m/>
    <m/>
    <m/>
    <m/>
    <m/>
    <m/>
  </r>
  <r>
    <n v="87"/>
    <n v="1435"/>
    <x v="87"/>
    <x v="5"/>
    <x v="27"/>
    <x v="0"/>
    <x v="0"/>
    <n v="600"/>
    <n v="600"/>
    <n v="780.38"/>
    <n v="1.3006333333333333"/>
    <n v="108.4"/>
    <n v="54.28"/>
    <n v="60"/>
    <n v="40.19"/>
    <n v="30.07"/>
    <n v="50.9"/>
    <n v="100.95"/>
    <n v="95"/>
    <n v="100.24"/>
    <n v="80.349999999999994"/>
    <n v="60"/>
    <m/>
  </r>
  <r>
    <n v="88"/>
    <n v="1443"/>
    <x v="88"/>
    <x v="5"/>
    <x v="28"/>
    <x v="0"/>
    <x v="1"/>
    <n v="500"/>
    <n v="500"/>
    <n v="0"/>
    <n v="0"/>
    <m/>
    <m/>
    <m/>
    <m/>
    <m/>
    <m/>
    <m/>
    <m/>
    <m/>
    <m/>
    <m/>
    <m/>
  </r>
  <r>
    <n v="89"/>
    <n v="1444"/>
    <x v="89"/>
    <x v="5"/>
    <x v="11"/>
    <x v="0"/>
    <x v="0"/>
    <n v="200"/>
    <n v="200"/>
    <n v="105"/>
    <n v="0.52500000000000002"/>
    <m/>
    <m/>
    <m/>
    <m/>
    <m/>
    <m/>
    <m/>
    <n v="31.5"/>
    <m/>
    <n v="73.5"/>
    <m/>
    <m/>
  </r>
  <r>
    <n v="90"/>
    <n v="1445"/>
    <x v="90"/>
    <x v="1"/>
    <x v="1"/>
    <x v="0"/>
    <x v="1"/>
    <m/>
    <m/>
    <n v="0"/>
    <e v="#DIV/0!"/>
    <m/>
    <m/>
    <m/>
    <m/>
    <m/>
    <m/>
    <m/>
    <m/>
    <m/>
    <m/>
    <m/>
    <m/>
  </r>
  <r>
    <n v="91"/>
    <n v="1447"/>
    <x v="91"/>
    <x v="6"/>
    <x v="29"/>
    <x v="0"/>
    <x v="0"/>
    <n v="800"/>
    <n v="800"/>
    <n v="780"/>
    <n v="0.97499999999999998"/>
    <n v="20"/>
    <n v="20"/>
    <n v="42.5"/>
    <n v="42.5"/>
    <n v="72.5"/>
    <n v="120"/>
    <n v="105"/>
    <n v="85"/>
    <n v="90"/>
    <n v="69.5"/>
    <n v="113"/>
    <m/>
  </r>
  <r>
    <n v="92"/>
    <n v="1448"/>
    <x v="92"/>
    <x v="6"/>
    <x v="15"/>
    <x v="0"/>
    <x v="0"/>
    <n v="1500"/>
    <n v="1500"/>
    <n v="1705.48"/>
    <n v="1.1369866666666666"/>
    <m/>
    <m/>
    <m/>
    <m/>
    <m/>
    <n v="291.66000000000003"/>
    <n v="327.66000000000003"/>
    <n v="291.66000000000003"/>
    <n v="262.5"/>
    <n v="252"/>
    <n v="280"/>
    <m/>
  </r>
  <r>
    <n v="93"/>
    <n v="1449"/>
    <x v="93"/>
    <x v="6"/>
    <x v="20"/>
    <x v="0"/>
    <x v="0"/>
    <n v="500"/>
    <n v="500"/>
    <n v="343.36"/>
    <n v="0.68672"/>
    <n v="70.489999999999995"/>
    <m/>
    <m/>
    <m/>
    <m/>
    <n v="62.79"/>
    <n v="66.98"/>
    <n v="57.3"/>
    <n v="26.5"/>
    <n v="41.7"/>
    <n v="17.600000000000001"/>
    <m/>
  </r>
  <r>
    <n v="94"/>
    <n v="1451"/>
    <x v="94"/>
    <x v="3"/>
    <x v="30"/>
    <x v="0"/>
    <x v="0"/>
    <n v="200"/>
    <n v="200"/>
    <n v="201.60000000000002"/>
    <n v="1.008"/>
    <m/>
    <m/>
    <m/>
    <m/>
    <m/>
    <m/>
    <m/>
    <n v="8"/>
    <n v="23.8"/>
    <n v="42.9"/>
    <n v="42"/>
    <n v="84.9"/>
  </r>
  <r>
    <n v="95"/>
    <n v="1452"/>
    <x v="95"/>
    <x v="1"/>
    <x v="1"/>
    <x v="0"/>
    <x v="1"/>
    <m/>
    <m/>
    <n v="0"/>
    <e v="#DIV/0!"/>
    <m/>
    <m/>
    <m/>
    <m/>
    <m/>
    <m/>
    <m/>
    <m/>
    <m/>
    <m/>
    <m/>
    <m/>
  </r>
  <r>
    <n v="96"/>
    <n v="1461"/>
    <x v="96"/>
    <x v="1"/>
    <x v="1"/>
    <x v="0"/>
    <x v="1"/>
    <m/>
    <m/>
    <n v="0"/>
    <e v="#DIV/0!"/>
    <m/>
    <m/>
    <m/>
    <m/>
    <m/>
    <m/>
    <m/>
    <m/>
    <m/>
    <m/>
    <m/>
    <m/>
  </r>
  <r>
    <n v="97"/>
    <n v="1466"/>
    <x v="97"/>
    <x v="1"/>
    <x v="1"/>
    <x v="0"/>
    <x v="1"/>
    <m/>
    <m/>
    <n v="0"/>
    <e v="#DIV/0!"/>
    <m/>
    <m/>
    <m/>
    <m/>
    <m/>
    <m/>
    <m/>
    <m/>
    <m/>
    <m/>
    <m/>
    <m/>
  </r>
  <r>
    <n v="98"/>
    <n v="1467"/>
    <x v="98"/>
    <x v="1"/>
    <x v="1"/>
    <x v="0"/>
    <x v="1"/>
    <m/>
    <m/>
    <n v="0"/>
    <e v="#DIV/0!"/>
    <m/>
    <m/>
    <m/>
    <m/>
    <m/>
    <m/>
    <m/>
    <m/>
    <m/>
    <m/>
    <m/>
    <m/>
  </r>
  <r>
    <n v="99"/>
    <n v="1469"/>
    <x v="99"/>
    <x v="5"/>
    <x v="31"/>
    <x v="0"/>
    <x v="0"/>
    <n v="400"/>
    <n v="400"/>
    <n v="410"/>
    <n v="1.0249999999999999"/>
    <m/>
    <m/>
    <m/>
    <m/>
    <m/>
    <n v="50"/>
    <n v="65"/>
    <n v="110"/>
    <n v="80"/>
    <n v="50"/>
    <n v="55"/>
    <m/>
  </r>
  <r>
    <n v="100"/>
    <n v="1470"/>
    <x v="100"/>
    <x v="1"/>
    <x v="1"/>
    <x v="0"/>
    <x v="1"/>
    <m/>
    <m/>
    <n v="0"/>
    <e v="#DIV/0!"/>
    <m/>
    <m/>
    <m/>
    <m/>
    <m/>
    <m/>
    <m/>
    <m/>
    <m/>
    <m/>
    <m/>
    <m/>
  </r>
  <r>
    <n v="101"/>
    <n v="1473"/>
    <x v="101"/>
    <x v="6"/>
    <x v="15"/>
    <x v="0"/>
    <x v="0"/>
    <n v="500"/>
    <n v="500"/>
    <n v="124"/>
    <n v="0.248"/>
    <m/>
    <m/>
    <n v="50"/>
    <n v="18"/>
    <n v="24"/>
    <n v="32"/>
    <m/>
    <m/>
    <m/>
    <m/>
    <m/>
    <m/>
  </r>
  <r>
    <n v="102"/>
    <n v="1475"/>
    <x v="102"/>
    <x v="1"/>
    <x v="1"/>
    <x v="0"/>
    <x v="1"/>
    <m/>
    <m/>
    <n v="0"/>
    <e v="#DIV/0!"/>
    <m/>
    <m/>
    <m/>
    <m/>
    <m/>
    <m/>
    <m/>
    <m/>
    <m/>
    <m/>
    <m/>
    <m/>
  </r>
  <r>
    <n v="103"/>
    <n v="1477"/>
    <x v="103"/>
    <x v="1"/>
    <x v="1"/>
    <x v="0"/>
    <x v="1"/>
    <m/>
    <m/>
    <n v="0"/>
    <e v="#DIV/0!"/>
    <m/>
    <m/>
    <m/>
    <m/>
    <m/>
    <m/>
    <m/>
    <m/>
    <m/>
    <m/>
    <m/>
    <m/>
  </r>
  <r>
    <n v="104"/>
    <n v="1479"/>
    <x v="104"/>
    <x v="1"/>
    <x v="1"/>
    <x v="0"/>
    <x v="1"/>
    <m/>
    <m/>
    <n v="0"/>
    <e v="#DIV/0!"/>
    <m/>
    <m/>
    <m/>
    <m/>
    <m/>
    <m/>
    <m/>
    <m/>
    <m/>
    <m/>
    <m/>
    <m/>
  </r>
  <r>
    <n v="105"/>
    <n v="1480"/>
    <x v="105"/>
    <x v="1"/>
    <x v="1"/>
    <x v="0"/>
    <x v="1"/>
    <m/>
    <m/>
    <n v="0"/>
    <e v="#DIV/0!"/>
    <m/>
    <m/>
    <m/>
    <m/>
    <m/>
    <m/>
    <m/>
    <m/>
    <m/>
    <m/>
    <m/>
    <m/>
  </r>
  <r>
    <n v="106"/>
    <n v="1483"/>
    <x v="106"/>
    <x v="1"/>
    <x v="1"/>
    <x v="0"/>
    <x v="1"/>
    <m/>
    <m/>
    <n v="0"/>
    <e v="#DIV/0!"/>
    <m/>
    <m/>
    <m/>
    <m/>
    <m/>
    <m/>
    <m/>
    <m/>
    <m/>
    <m/>
    <m/>
    <m/>
  </r>
  <r>
    <n v="107"/>
    <n v="1484"/>
    <x v="107"/>
    <x v="5"/>
    <x v="14"/>
    <x v="0"/>
    <x v="1"/>
    <n v="100"/>
    <n v="100"/>
    <n v="0"/>
    <n v="0"/>
    <m/>
    <m/>
    <m/>
    <m/>
    <m/>
    <m/>
    <m/>
    <m/>
    <m/>
    <m/>
    <m/>
    <m/>
  </r>
  <r>
    <n v="108"/>
    <n v="1485"/>
    <x v="108"/>
    <x v="1"/>
    <x v="1"/>
    <x v="0"/>
    <x v="1"/>
    <m/>
    <m/>
    <n v="0"/>
    <e v="#DIV/0!"/>
    <m/>
    <m/>
    <m/>
    <m/>
    <m/>
    <m/>
    <m/>
    <m/>
    <m/>
    <m/>
    <m/>
    <m/>
  </r>
  <r>
    <n v="109"/>
    <n v="1487"/>
    <x v="109"/>
    <x v="4"/>
    <x v="4"/>
    <x v="0"/>
    <x v="0"/>
    <n v="1250"/>
    <n v="1250"/>
    <n v="1260"/>
    <n v="1.008"/>
    <n v="100"/>
    <n v="70"/>
    <n v="80"/>
    <n v="100"/>
    <n v="80"/>
    <n v="90"/>
    <n v="130"/>
    <n v="100"/>
    <n v="140"/>
    <n v="110"/>
    <n v="130"/>
    <n v="130"/>
  </r>
  <r>
    <n v="110"/>
    <n v="1488"/>
    <x v="110"/>
    <x v="1"/>
    <x v="1"/>
    <x v="0"/>
    <x v="1"/>
    <m/>
    <m/>
    <n v="0"/>
    <e v="#DIV/0!"/>
    <m/>
    <m/>
    <m/>
    <m/>
    <m/>
    <m/>
    <m/>
    <m/>
    <m/>
    <m/>
    <m/>
    <m/>
  </r>
  <r>
    <n v="111"/>
    <n v="1492"/>
    <x v="111"/>
    <x v="5"/>
    <x v="32"/>
    <x v="0"/>
    <x v="0"/>
    <n v="400"/>
    <n v="400"/>
    <n v="474"/>
    <n v="1.1850000000000001"/>
    <m/>
    <m/>
    <m/>
    <n v="41"/>
    <n v="55"/>
    <n v="80"/>
    <n v="68"/>
    <n v="68"/>
    <n v="62"/>
    <n v="60"/>
    <n v="40"/>
    <m/>
  </r>
  <r>
    <n v="112"/>
    <n v="1493"/>
    <x v="112"/>
    <x v="1"/>
    <x v="1"/>
    <x v="0"/>
    <x v="1"/>
    <m/>
    <m/>
    <n v="0"/>
    <e v="#DIV/0!"/>
    <m/>
    <m/>
    <m/>
    <m/>
    <m/>
    <m/>
    <m/>
    <m/>
    <m/>
    <m/>
    <m/>
    <m/>
  </r>
  <r>
    <n v="113"/>
    <n v="1497"/>
    <x v="113"/>
    <x v="3"/>
    <x v="7"/>
    <x v="0"/>
    <x v="0"/>
    <n v="100"/>
    <n v="100"/>
    <n v="116"/>
    <n v="1.1599999999999999"/>
    <m/>
    <n v="10"/>
    <n v="10"/>
    <n v="10"/>
    <n v="10"/>
    <n v="15"/>
    <n v="13"/>
    <n v="10"/>
    <n v="15"/>
    <n v="12"/>
    <n v="11"/>
    <m/>
  </r>
  <r>
    <n v="114"/>
    <n v="1499"/>
    <x v="114"/>
    <x v="1"/>
    <x v="1"/>
    <x v="0"/>
    <x v="1"/>
    <m/>
    <m/>
    <n v="0"/>
    <e v="#DIV/0!"/>
    <m/>
    <m/>
    <m/>
    <m/>
    <m/>
    <m/>
    <m/>
    <m/>
    <m/>
    <m/>
    <m/>
    <m/>
  </r>
  <r>
    <n v="115"/>
    <n v="1502"/>
    <x v="115"/>
    <x v="3"/>
    <x v="33"/>
    <x v="0"/>
    <x v="0"/>
    <n v="500"/>
    <n v="500"/>
    <n v="600"/>
    <n v="1.2"/>
    <m/>
    <m/>
    <m/>
    <m/>
    <n v="40"/>
    <n v="40"/>
    <n v="80"/>
    <n v="50"/>
    <n v="60"/>
    <n v="80"/>
    <n v="110"/>
    <n v="140"/>
  </r>
  <r>
    <n v="116"/>
    <n v="1507"/>
    <x v="116"/>
    <x v="4"/>
    <x v="34"/>
    <x v="0"/>
    <x v="0"/>
    <n v="100"/>
    <n v="800"/>
    <n v="810"/>
    <n v="1.0125"/>
    <n v="10"/>
    <n v="10"/>
    <n v="10"/>
    <n v="80"/>
    <n v="100"/>
    <n v="100"/>
    <n v="100"/>
    <n v="100"/>
    <n v="100"/>
    <n v="100"/>
    <n v="100"/>
    <m/>
  </r>
  <r>
    <n v="117"/>
    <n v="1508"/>
    <x v="117"/>
    <x v="1"/>
    <x v="1"/>
    <x v="0"/>
    <x v="1"/>
    <m/>
    <m/>
    <n v="0"/>
    <e v="#DIV/0!"/>
    <m/>
    <m/>
    <m/>
    <m/>
    <m/>
    <m/>
    <m/>
    <m/>
    <m/>
    <m/>
    <m/>
    <m/>
  </r>
  <r>
    <n v="118"/>
    <n v="1509"/>
    <x v="118"/>
    <x v="4"/>
    <x v="35"/>
    <x v="0"/>
    <x v="0"/>
    <n v="500"/>
    <n v="500"/>
    <n v="400"/>
    <n v="0.8"/>
    <m/>
    <m/>
    <m/>
    <m/>
    <m/>
    <n v="30"/>
    <n v="50"/>
    <n v="20"/>
    <n v="50"/>
    <n v="100"/>
    <n v="150"/>
    <m/>
  </r>
  <r>
    <n v="119"/>
    <n v="1513"/>
    <x v="119"/>
    <x v="1"/>
    <x v="1"/>
    <x v="0"/>
    <x v="1"/>
    <m/>
    <m/>
    <n v="0"/>
    <e v="#DIV/0!"/>
    <m/>
    <m/>
    <m/>
    <m/>
    <m/>
    <m/>
    <m/>
    <m/>
    <m/>
    <m/>
    <m/>
    <m/>
  </r>
  <r>
    <n v="120"/>
    <n v="1516"/>
    <x v="120"/>
    <x v="1"/>
    <x v="1"/>
    <x v="0"/>
    <x v="1"/>
    <m/>
    <m/>
    <n v="0"/>
    <e v="#DIV/0!"/>
    <m/>
    <m/>
    <m/>
    <m/>
    <m/>
    <m/>
    <m/>
    <m/>
    <m/>
    <m/>
    <m/>
    <m/>
  </r>
  <r>
    <n v="121"/>
    <n v="1517"/>
    <x v="121"/>
    <x v="4"/>
    <x v="22"/>
    <x v="0"/>
    <x v="1"/>
    <n v="200"/>
    <n v="200"/>
    <n v="0"/>
    <n v="0"/>
    <m/>
    <m/>
    <m/>
    <m/>
    <m/>
    <m/>
    <m/>
    <m/>
    <m/>
    <m/>
    <m/>
    <m/>
  </r>
  <r>
    <n v="122"/>
    <n v="1519"/>
    <x v="122"/>
    <x v="1"/>
    <x v="1"/>
    <x v="0"/>
    <x v="1"/>
    <m/>
    <m/>
    <n v="0"/>
    <e v="#DIV/0!"/>
    <m/>
    <m/>
    <m/>
    <m/>
    <m/>
    <m/>
    <m/>
    <m/>
    <m/>
    <m/>
    <m/>
    <m/>
  </r>
  <r>
    <n v="123"/>
    <n v="1520"/>
    <x v="123"/>
    <x v="1"/>
    <x v="1"/>
    <x v="0"/>
    <x v="1"/>
    <m/>
    <m/>
    <n v="0"/>
    <e v="#DIV/0!"/>
    <m/>
    <m/>
    <m/>
    <m/>
    <m/>
    <m/>
    <m/>
    <m/>
    <m/>
    <m/>
    <m/>
    <m/>
  </r>
  <r>
    <n v="124"/>
    <n v="1521"/>
    <x v="124"/>
    <x v="4"/>
    <x v="22"/>
    <x v="0"/>
    <x v="0"/>
    <n v="500"/>
    <n v="500"/>
    <n v="277.39999999999998"/>
    <n v="0.55479999999999996"/>
    <m/>
    <m/>
    <m/>
    <m/>
    <m/>
    <m/>
    <n v="17.600000000000001"/>
    <n v="74.3"/>
    <n v="122.5"/>
    <n v="63"/>
    <m/>
    <m/>
  </r>
  <r>
    <n v="125"/>
    <n v="1522"/>
    <x v="125"/>
    <x v="2"/>
    <x v="8"/>
    <x v="0"/>
    <x v="0"/>
    <n v="800"/>
    <n v="800"/>
    <n v="830.03"/>
    <n v="1.0375375"/>
    <n v="40"/>
    <n v="45"/>
    <n v="38"/>
    <n v="45"/>
    <n v="50"/>
    <n v="37"/>
    <n v="144"/>
    <n v="160"/>
    <n v="151"/>
    <n v="61.53"/>
    <n v="58.5"/>
    <m/>
  </r>
  <r>
    <n v="126"/>
    <n v="1523"/>
    <x v="126"/>
    <x v="5"/>
    <x v="36"/>
    <x v="0"/>
    <x v="1"/>
    <n v="200"/>
    <n v="200"/>
    <n v="0"/>
    <n v="0"/>
    <m/>
    <m/>
    <m/>
    <m/>
    <m/>
    <m/>
    <m/>
    <m/>
    <m/>
    <m/>
    <m/>
    <m/>
  </r>
  <r>
    <n v="127"/>
    <n v="1524"/>
    <x v="127"/>
    <x v="1"/>
    <x v="1"/>
    <x v="0"/>
    <x v="1"/>
    <m/>
    <m/>
    <n v="0"/>
    <e v="#DIV/0!"/>
    <m/>
    <m/>
    <m/>
    <m/>
    <m/>
    <m/>
    <m/>
    <m/>
    <m/>
    <m/>
    <m/>
    <m/>
  </r>
  <r>
    <n v="128"/>
    <n v="1527"/>
    <x v="128"/>
    <x v="1"/>
    <x v="1"/>
    <x v="0"/>
    <x v="1"/>
    <m/>
    <m/>
    <n v="0"/>
    <e v="#DIV/0!"/>
    <m/>
    <m/>
    <m/>
    <m/>
    <m/>
    <m/>
    <m/>
    <m/>
    <m/>
    <m/>
    <m/>
    <m/>
  </r>
  <r>
    <n v="129"/>
    <n v="1528"/>
    <x v="129"/>
    <x v="5"/>
    <x v="5"/>
    <x v="0"/>
    <x v="0"/>
    <n v="1000"/>
    <n v="1000"/>
    <n v="1253"/>
    <n v="1.2529999999999999"/>
    <n v="5"/>
    <n v="5"/>
    <n v="5"/>
    <n v="5"/>
    <n v="140"/>
    <n v="222"/>
    <n v="167"/>
    <n v="230"/>
    <n v="100"/>
    <n v="190"/>
    <n v="60"/>
    <n v="124"/>
  </r>
  <r>
    <n v="130"/>
    <n v="1529"/>
    <x v="130"/>
    <x v="4"/>
    <x v="22"/>
    <x v="0"/>
    <x v="0"/>
    <n v="1000"/>
    <n v="1000"/>
    <n v="735.30000000000007"/>
    <n v="0.73530000000000006"/>
    <m/>
    <m/>
    <m/>
    <m/>
    <n v="10"/>
    <n v="1.3"/>
    <n v="166"/>
    <n v="198.4"/>
    <n v="98"/>
    <n v="261.60000000000002"/>
    <m/>
    <m/>
  </r>
  <r>
    <n v="131"/>
    <n v="1530"/>
    <x v="131"/>
    <x v="5"/>
    <x v="37"/>
    <x v="0"/>
    <x v="0"/>
    <n v="2000"/>
    <n v="2000"/>
    <n v="2602.94"/>
    <n v="1.3014700000000001"/>
    <n v="250"/>
    <n v="220"/>
    <n v="16.059999999999999"/>
    <n v="85.7"/>
    <n v="138.19999999999999"/>
    <n v="116.1"/>
    <n v="259.69"/>
    <n v="341.27"/>
    <n v="409.05"/>
    <n v="313.72000000000003"/>
    <n v="306.52"/>
    <n v="146.63"/>
  </r>
  <r>
    <n v="132"/>
    <n v="1532"/>
    <x v="132"/>
    <x v="1"/>
    <x v="1"/>
    <x v="0"/>
    <x v="1"/>
    <m/>
    <m/>
    <n v="0"/>
    <e v="#DIV/0!"/>
    <m/>
    <m/>
    <m/>
    <m/>
    <m/>
    <m/>
    <m/>
    <m/>
    <m/>
    <m/>
    <m/>
    <m/>
  </r>
  <r>
    <n v="133"/>
    <n v="1533"/>
    <x v="133"/>
    <x v="6"/>
    <x v="20"/>
    <x v="0"/>
    <x v="0"/>
    <n v="500"/>
    <n v="500"/>
    <n v="390"/>
    <n v="0.78"/>
    <m/>
    <m/>
    <m/>
    <m/>
    <m/>
    <n v="58"/>
    <n v="88"/>
    <n v="81"/>
    <n v="102"/>
    <n v="61"/>
    <m/>
    <m/>
  </r>
  <r>
    <n v="134"/>
    <n v="1534"/>
    <x v="134"/>
    <x v="1"/>
    <x v="1"/>
    <x v="0"/>
    <x v="1"/>
    <m/>
    <m/>
    <n v="0"/>
    <e v="#DIV/0!"/>
    <m/>
    <m/>
    <m/>
    <m/>
    <m/>
    <m/>
    <m/>
    <m/>
    <m/>
    <m/>
    <m/>
    <m/>
  </r>
  <r>
    <n v="135"/>
    <n v="1535"/>
    <x v="135"/>
    <x v="1"/>
    <x v="1"/>
    <x v="0"/>
    <x v="1"/>
    <m/>
    <m/>
    <n v="0"/>
    <e v="#DIV/0!"/>
    <m/>
    <m/>
    <m/>
    <m/>
    <m/>
    <m/>
    <m/>
    <m/>
    <m/>
    <m/>
    <m/>
    <m/>
  </r>
  <r>
    <n v="136"/>
    <n v="1537"/>
    <x v="136"/>
    <x v="1"/>
    <x v="1"/>
    <x v="0"/>
    <x v="1"/>
    <m/>
    <m/>
    <n v="0"/>
    <e v="#DIV/0!"/>
    <m/>
    <m/>
    <m/>
    <m/>
    <m/>
    <m/>
    <m/>
    <m/>
    <m/>
    <m/>
    <m/>
    <m/>
  </r>
  <r>
    <n v="137"/>
    <n v="1538"/>
    <x v="137"/>
    <x v="1"/>
    <x v="1"/>
    <x v="0"/>
    <x v="1"/>
    <m/>
    <m/>
    <n v="0"/>
    <e v="#DIV/0!"/>
    <m/>
    <m/>
    <m/>
    <m/>
    <m/>
    <m/>
    <m/>
    <m/>
    <m/>
    <m/>
    <m/>
    <m/>
  </r>
  <r>
    <n v="138"/>
    <n v="1539"/>
    <x v="138"/>
    <x v="1"/>
    <x v="1"/>
    <x v="0"/>
    <x v="1"/>
    <m/>
    <m/>
    <n v="0"/>
    <e v="#DIV/0!"/>
    <m/>
    <m/>
    <m/>
    <m/>
    <m/>
    <m/>
    <m/>
    <m/>
    <m/>
    <m/>
    <m/>
    <m/>
  </r>
  <r>
    <n v="139"/>
    <n v="1540"/>
    <x v="139"/>
    <x v="3"/>
    <x v="7"/>
    <x v="0"/>
    <x v="0"/>
    <n v="1000"/>
    <n v="1000"/>
    <n v="825"/>
    <n v="0.82499999999999996"/>
    <n v="103"/>
    <n v="28"/>
    <n v="38"/>
    <n v="117"/>
    <n v="101"/>
    <n v="109"/>
    <n v="155"/>
    <n v="37"/>
    <n v="38"/>
    <n v="39"/>
    <n v="60"/>
    <m/>
  </r>
  <r>
    <n v="140"/>
    <n v="1541"/>
    <x v="140"/>
    <x v="1"/>
    <x v="1"/>
    <x v="0"/>
    <x v="1"/>
    <m/>
    <m/>
    <n v="0"/>
    <e v="#DIV/0!"/>
    <m/>
    <m/>
    <m/>
    <m/>
    <m/>
    <m/>
    <m/>
    <m/>
    <m/>
    <m/>
    <m/>
    <m/>
  </r>
  <r>
    <n v="141"/>
    <n v="1543"/>
    <x v="141"/>
    <x v="1"/>
    <x v="1"/>
    <x v="0"/>
    <x v="1"/>
    <m/>
    <m/>
    <n v="0"/>
    <e v="#DIV/0!"/>
    <m/>
    <m/>
    <m/>
    <m/>
    <m/>
    <m/>
    <m/>
    <m/>
    <m/>
    <m/>
    <m/>
    <m/>
  </r>
  <r>
    <n v="142"/>
    <n v="1544"/>
    <x v="142"/>
    <x v="1"/>
    <x v="1"/>
    <x v="0"/>
    <x v="1"/>
    <m/>
    <m/>
    <n v="0"/>
    <e v="#DIV/0!"/>
    <m/>
    <m/>
    <m/>
    <m/>
    <m/>
    <m/>
    <m/>
    <m/>
    <m/>
    <m/>
    <m/>
    <m/>
  </r>
  <r>
    <n v="143"/>
    <n v="1545"/>
    <x v="143"/>
    <x v="1"/>
    <x v="1"/>
    <x v="0"/>
    <x v="1"/>
    <m/>
    <m/>
    <n v="0"/>
    <e v="#DIV/0!"/>
    <m/>
    <m/>
    <m/>
    <m/>
    <m/>
    <m/>
    <m/>
    <m/>
    <m/>
    <m/>
    <m/>
    <m/>
  </r>
  <r>
    <n v="144"/>
    <n v="1546"/>
    <x v="144"/>
    <x v="0"/>
    <x v="25"/>
    <x v="0"/>
    <x v="1"/>
    <n v="500"/>
    <n v="500"/>
    <n v="0"/>
    <n v="0"/>
    <m/>
    <m/>
    <m/>
    <m/>
    <m/>
    <m/>
    <m/>
    <m/>
    <m/>
    <m/>
    <m/>
    <m/>
  </r>
  <r>
    <n v="145"/>
    <n v="1547"/>
    <x v="145"/>
    <x v="1"/>
    <x v="1"/>
    <x v="0"/>
    <x v="1"/>
    <m/>
    <m/>
    <n v="0"/>
    <e v="#DIV/0!"/>
    <m/>
    <m/>
    <m/>
    <m/>
    <m/>
    <m/>
    <m/>
    <m/>
    <m/>
    <m/>
    <m/>
    <m/>
  </r>
  <r>
    <n v="146"/>
    <n v="1550"/>
    <x v="146"/>
    <x v="6"/>
    <x v="20"/>
    <x v="0"/>
    <x v="0"/>
    <n v="500"/>
    <n v="500"/>
    <n v="577"/>
    <n v="1.1539999999999999"/>
    <n v="28"/>
    <n v="175"/>
    <n v="35"/>
    <n v="84"/>
    <n v="91"/>
    <n v="84"/>
    <n v="56"/>
    <n v="0"/>
    <n v="0"/>
    <n v="0"/>
    <n v="0"/>
    <n v="24"/>
  </r>
  <r>
    <n v="147"/>
    <n v="1551"/>
    <x v="147"/>
    <x v="1"/>
    <x v="1"/>
    <x v="0"/>
    <x v="1"/>
    <m/>
    <m/>
    <n v="0"/>
    <e v="#DIV/0!"/>
    <m/>
    <m/>
    <m/>
    <m/>
    <m/>
    <m/>
    <m/>
    <m/>
    <m/>
    <m/>
    <m/>
    <m/>
  </r>
  <r>
    <n v="148"/>
    <n v="1552"/>
    <x v="148"/>
    <x v="6"/>
    <x v="18"/>
    <x v="0"/>
    <x v="0"/>
    <n v="600"/>
    <n v="600"/>
    <n v="751.19999999999993"/>
    <n v="1.2519999999999998"/>
    <m/>
    <m/>
    <m/>
    <m/>
    <n v="60"/>
    <n v="90"/>
    <n v="60"/>
    <n v="150.80000000000001"/>
    <n v="126"/>
    <n v="163"/>
    <n v="96.4"/>
    <n v="5"/>
  </r>
  <r>
    <n v="149"/>
    <n v="1553"/>
    <x v="149"/>
    <x v="1"/>
    <x v="1"/>
    <x v="0"/>
    <x v="1"/>
    <m/>
    <m/>
    <n v="0"/>
    <e v="#DIV/0!"/>
    <m/>
    <m/>
    <m/>
    <m/>
    <m/>
    <m/>
    <m/>
    <m/>
    <m/>
    <m/>
    <m/>
    <m/>
  </r>
  <r>
    <n v="150"/>
    <n v="1554"/>
    <x v="150"/>
    <x v="1"/>
    <x v="1"/>
    <x v="0"/>
    <x v="1"/>
    <m/>
    <m/>
    <n v="0"/>
    <e v="#DIV/0!"/>
    <m/>
    <m/>
    <m/>
    <m/>
    <m/>
    <m/>
    <m/>
    <m/>
    <m/>
    <m/>
    <m/>
    <m/>
  </r>
  <r>
    <n v="151"/>
    <n v="1555"/>
    <x v="151"/>
    <x v="1"/>
    <x v="1"/>
    <x v="0"/>
    <x v="1"/>
    <m/>
    <m/>
    <n v="0"/>
    <e v="#DIV/0!"/>
    <m/>
    <m/>
    <m/>
    <m/>
    <m/>
    <m/>
    <m/>
    <m/>
    <m/>
    <m/>
    <m/>
    <m/>
  </r>
  <r>
    <n v="152"/>
    <n v="1556"/>
    <x v="152"/>
    <x v="1"/>
    <x v="1"/>
    <x v="0"/>
    <x v="1"/>
    <m/>
    <m/>
    <n v="0"/>
    <e v="#DIV/0!"/>
    <m/>
    <m/>
    <m/>
    <m/>
    <m/>
    <m/>
    <m/>
    <m/>
    <m/>
    <m/>
    <m/>
    <m/>
  </r>
  <r>
    <n v="153"/>
    <n v="1560"/>
    <x v="153"/>
    <x v="1"/>
    <x v="1"/>
    <x v="0"/>
    <x v="1"/>
    <m/>
    <m/>
    <n v="0"/>
    <e v="#DIV/0!"/>
    <m/>
    <m/>
    <m/>
    <m/>
    <m/>
    <m/>
    <m/>
    <m/>
    <m/>
    <m/>
    <m/>
    <m/>
  </r>
  <r>
    <n v="154"/>
    <n v="1562"/>
    <x v="154"/>
    <x v="4"/>
    <x v="34"/>
    <x v="0"/>
    <x v="0"/>
    <n v="1500"/>
    <n v="1500"/>
    <n v="1239"/>
    <n v="0.82599999999999996"/>
    <n v="105"/>
    <n v="112"/>
    <n v="136"/>
    <n v="125"/>
    <n v="231"/>
    <n v="125"/>
    <n v="115"/>
    <n v="110"/>
    <n v="100"/>
    <n v="30"/>
    <n v="50"/>
    <m/>
  </r>
  <r>
    <n v="155"/>
    <n v="1563"/>
    <x v="155"/>
    <x v="5"/>
    <x v="38"/>
    <x v="0"/>
    <x v="0"/>
    <n v="100"/>
    <n v="100"/>
    <n v="60"/>
    <n v="0.6"/>
    <n v="0"/>
    <n v="0"/>
    <n v="0"/>
    <n v="0"/>
    <n v="5"/>
    <n v="5"/>
    <n v="10"/>
    <n v="10"/>
    <n v="5"/>
    <n v="15"/>
    <n v="10"/>
    <m/>
  </r>
  <r>
    <n v="156"/>
    <n v="1564"/>
    <x v="156"/>
    <x v="5"/>
    <x v="11"/>
    <x v="0"/>
    <x v="1"/>
    <n v="500"/>
    <n v="500"/>
    <n v="0"/>
    <n v="0"/>
    <m/>
    <m/>
    <m/>
    <m/>
    <m/>
    <m/>
    <m/>
    <m/>
    <m/>
    <m/>
    <m/>
    <m/>
  </r>
  <r>
    <n v="157"/>
    <n v="1567"/>
    <x v="157"/>
    <x v="1"/>
    <x v="1"/>
    <x v="0"/>
    <x v="1"/>
    <m/>
    <m/>
    <n v="0"/>
    <e v="#DIV/0!"/>
    <m/>
    <m/>
    <m/>
    <m/>
    <m/>
    <m/>
    <m/>
    <m/>
    <m/>
    <m/>
    <m/>
    <m/>
  </r>
  <r>
    <n v="158"/>
    <n v="1568"/>
    <x v="158"/>
    <x v="1"/>
    <x v="1"/>
    <x v="0"/>
    <x v="1"/>
    <m/>
    <m/>
    <n v="0"/>
    <e v="#DIV/0!"/>
    <m/>
    <m/>
    <m/>
    <m/>
    <m/>
    <m/>
    <m/>
    <m/>
    <m/>
    <m/>
    <m/>
    <m/>
  </r>
  <r>
    <n v="159"/>
    <n v="1570"/>
    <x v="159"/>
    <x v="1"/>
    <x v="1"/>
    <x v="0"/>
    <x v="1"/>
    <m/>
    <m/>
    <n v="0"/>
    <e v="#DIV/0!"/>
    <m/>
    <m/>
    <m/>
    <m/>
    <m/>
    <m/>
    <m/>
    <m/>
    <m/>
    <m/>
    <m/>
    <m/>
  </r>
  <r>
    <n v="160"/>
    <n v="1571"/>
    <x v="160"/>
    <x v="1"/>
    <x v="1"/>
    <x v="0"/>
    <x v="1"/>
    <m/>
    <m/>
    <n v="0"/>
    <e v="#DIV/0!"/>
    <m/>
    <m/>
    <m/>
    <m/>
    <m/>
    <m/>
    <m/>
    <m/>
    <m/>
    <m/>
    <m/>
    <m/>
  </r>
  <r>
    <n v="161"/>
    <n v="1572"/>
    <x v="161"/>
    <x v="1"/>
    <x v="1"/>
    <x v="0"/>
    <x v="1"/>
    <m/>
    <m/>
    <n v="0"/>
    <e v="#DIV/0!"/>
    <m/>
    <m/>
    <m/>
    <m/>
    <m/>
    <m/>
    <m/>
    <m/>
    <m/>
    <m/>
    <m/>
    <m/>
  </r>
  <r>
    <n v="162"/>
    <n v="1573"/>
    <x v="162"/>
    <x v="1"/>
    <x v="1"/>
    <x v="0"/>
    <x v="1"/>
    <m/>
    <m/>
    <n v="0"/>
    <e v="#DIV/0!"/>
    <m/>
    <m/>
    <m/>
    <m/>
    <m/>
    <m/>
    <m/>
    <m/>
    <m/>
    <m/>
    <m/>
    <m/>
  </r>
  <r>
    <n v="163"/>
    <n v="1574"/>
    <x v="163"/>
    <x v="1"/>
    <x v="1"/>
    <x v="0"/>
    <x v="1"/>
    <m/>
    <m/>
    <n v="0"/>
    <e v="#DIV/0!"/>
    <m/>
    <m/>
    <m/>
    <m/>
    <m/>
    <m/>
    <m/>
    <m/>
    <m/>
    <m/>
    <m/>
    <m/>
  </r>
  <r>
    <n v="164"/>
    <n v="1576"/>
    <x v="164"/>
    <x v="5"/>
    <x v="39"/>
    <x v="0"/>
    <x v="0"/>
    <n v="1000"/>
    <n v="2250"/>
    <n v="2588"/>
    <n v="1.1502222222222223"/>
    <n v="360"/>
    <n v="360"/>
    <n v="360"/>
    <n v="80"/>
    <n v="80"/>
    <n v="60"/>
    <n v="35"/>
    <n v="310"/>
    <n v="320"/>
    <n v="333"/>
    <n v="290"/>
    <m/>
  </r>
  <r>
    <n v="165"/>
    <n v="1577"/>
    <x v="165"/>
    <x v="5"/>
    <x v="19"/>
    <x v="0"/>
    <x v="0"/>
    <n v="400"/>
    <n v="400"/>
    <n v="240"/>
    <n v="0.6"/>
    <n v="5"/>
    <n v="5"/>
    <n v="5"/>
    <n v="5"/>
    <n v="3"/>
    <n v="5"/>
    <n v="12"/>
    <n v="35"/>
    <n v="40"/>
    <n v="75"/>
    <n v="50"/>
    <m/>
  </r>
  <r>
    <n v="166"/>
    <n v="1578"/>
    <x v="166"/>
    <x v="1"/>
    <x v="1"/>
    <x v="0"/>
    <x v="1"/>
    <m/>
    <m/>
    <n v="0"/>
    <e v="#DIV/0!"/>
    <m/>
    <m/>
    <m/>
    <m/>
    <m/>
    <m/>
    <m/>
    <m/>
    <m/>
    <m/>
    <m/>
    <m/>
  </r>
  <r>
    <n v="167"/>
    <n v="1579"/>
    <x v="167"/>
    <x v="5"/>
    <x v="40"/>
    <x v="0"/>
    <x v="0"/>
    <n v="200"/>
    <n v="200"/>
    <n v="159"/>
    <n v="0.79500000000000004"/>
    <n v="13"/>
    <n v="5"/>
    <n v="21"/>
    <n v="15"/>
    <n v="15"/>
    <n v="2"/>
    <n v="23"/>
    <n v="10"/>
    <n v="10"/>
    <n v="10"/>
    <n v="23"/>
    <n v="12"/>
  </r>
  <r>
    <n v="168"/>
    <n v="1580"/>
    <x v="168"/>
    <x v="1"/>
    <x v="1"/>
    <x v="0"/>
    <x v="1"/>
    <m/>
    <m/>
    <n v="0"/>
    <e v="#DIV/0!"/>
    <m/>
    <m/>
    <m/>
    <m/>
    <m/>
    <m/>
    <m/>
    <m/>
    <m/>
    <m/>
    <m/>
    <m/>
  </r>
  <r>
    <n v="169"/>
    <n v="1581"/>
    <x v="169"/>
    <x v="1"/>
    <x v="1"/>
    <x v="0"/>
    <x v="1"/>
    <m/>
    <m/>
    <n v="0"/>
    <e v="#DIV/0!"/>
    <m/>
    <m/>
    <m/>
    <m/>
    <m/>
    <m/>
    <m/>
    <m/>
    <m/>
    <m/>
    <m/>
    <m/>
  </r>
  <r>
    <n v="170"/>
    <n v="1582"/>
    <x v="170"/>
    <x v="6"/>
    <x v="15"/>
    <x v="0"/>
    <x v="0"/>
    <n v="1000"/>
    <n v="1000"/>
    <n v="210.95"/>
    <n v="0.21095"/>
    <m/>
    <m/>
    <n v="27"/>
    <m/>
    <n v="14"/>
    <n v="5.32"/>
    <n v="27.35"/>
    <n v="15.43"/>
    <n v="26.34"/>
    <n v="62"/>
    <n v="10.220000000000001"/>
    <n v="23.29"/>
  </r>
  <r>
    <n v="171"/>
    <n v="1583"/>
    <x v="171"/>
    <x v="2"/>
    <x v="41"/>
    <x v="0"/>
    <x v="0"/>
    <n v="500"/>
    <n v="500"/>
    <n v="840"/>
    <n v="1.68"/>
    <m/>
    <m/>
    <m/>
    <m/>
    <m/>
    <n v="80"/>
    <n v="80"/>
    <n v="100"/>
    <n v="140"/>
    <n v="140"/>
    <n v="300"/>
    <n v="0"/>
  </r>
  <r>
    <n v="172"/>
    <n v="1584"/>
    <x v="172"/>
    <x v="1"/>
    <x v="1"/>
    <x v="0"/>
    <x v="1"/>
    <m/>
    <m/>
    <n v="0"/>
    <e v="#DIV/0!"/>
    <m/>
    <m/>
    <m/>
    <m/>
    <m/>
    <m/>
    <m/>
    <m/>
    <m/>
    <m/>
    <m/>
    <m/>
  </r>
  <r>
    <n v="173"/>
    <n v="1585"/>
    <x v="173"/>
    <x v="1"/>
    <x v="1"/>
    <x v="0"/>
    <x v="1"/>
    <m/>
    <m/>
    <n v="0"/>
    <e v="#DIV/0!"/>
    <m/>
    <m/>
    <m/>
    <m/>
    <m/>
    <m/>
    <m/>
    <m/>
    <m/>
    <m/>
    <m/>
    <m/>
  </r>
  <r>
    <n v="174"/>
    <n v="1586"/>
    <x v="174"/>
    <x v="1"/>
    <x v="1"/>
    <x v="0"/>
    <x v="1"/>
    <m/>
    <m/>
    <n v="0"/>
    <e v="#DIV/0!"/>
    <m/>
    <m/>
    <m/>
    <m/>
    <m/>
    <m/>
    <m/>
    <m/>
    <m/>
    <m/>
    <m/>
    <m/>
  </r>
  <r>
    <n v="175"/>
    <n v="1587"/>
    <x v="175"/>
    <x v="5"/>
    <x v="5"/>
    <x v="0"/>
    <x v="0"/>
    <n v="1000"/>
    <n v="1750"/>
    <n v="1816.1"/>
    <n v="1.0377714285714286"/>
    <n v="80"/>
    <n v="80"/>
    <n v="80"/>
    <n v="80"/>
    <n v="80"/>
    <n v="124.6"/>
    <n v="409.1"/>
    <n v="353.2"/>
    <n v="88.8"/>
    <n v="288"/>
    <n v="38.299999999999997"/>
    <n v="114.1"/>
  </r>
  <r>
    <n v="176"/>
    <n v="1588"/>
    <x v="176"/>
    <x v="1"/>
    <x v="1"/>
    <x v="0"/>
    <x v="1"/>
    <m/>
    <m/>
    <n v="0"/>
    <e v="#DIV/0!"/>
    <m/>
    <m/>
    <m/>
    <m/>
    <m/>
    <m/>
    <m/>
    <m/>
    <m/>
    <m/>
    <m/>
    <m/>
  </r>
  <r>
    <n v="177"/>
    <n v="1590"/>
    <x v="177"/>
    <x v="1"/>
    <x v="1"/>
    <x v="0"/>
    <x v="1"/>
    <m/>
    <m/>
    <n v="0"/>
    <e v="#DIV/0!"/>
    <m/>
    <m/>
    <m/>
    <m/>
    <m/>
    <m/>
    <m/>
    <m/>
    <m/>
    <m/>
    <m/>
    <m/>
  </r>
  <r>
    <n v="178"/>
    <n v="1592"/>
    <x v="178"/>
    <x v="1"/>
    <x v="1"/>
    <x v="0"/>
    <x v="1"/>
    <m/>
    <m/>
    <n v="0"/>
    <e v="#DIV/0!"/>
    <m/>
    <m/>
    <m/>
    <m/>
    <m/>
    <m/>
    <m/>
    <m/>
    <m/>
    <m/>
    <m/>
    <m/>
  </r>
  <r>
    <n v="179"/>
    <n v="1593"/>
    <x v="179"/>
    <x v="4"/>
    <x v="34"/>
    <x v="0"/>
    <x v="1"/>
    <n v="100"/>
    <n v="100"/>
    <n v="0"/>
    <n v="0"/>
    <m/>
    <m/>
    <m/>
    <m/>
    <m/>
    <m/>
    <m/>
    <m/>
    <m/>
    <m/>
    <m/>
    <m/>
  </r>
  <r>
    <n v="180"/>
    <n v="1594"/>
    <x v="180"/>
    <x v="1"/>
    <x v="1"/>
    <x v="0"/>
    <x v="1"/>
    <m/>
    <m/>
    <n v="0"/>
    <e v="#DIV/0!"/>
    <m/>
    <m/>
    <m/>
    <m/>
    <m/>
    <m/>
    <m/>
    <m/>
    <m/>
    <m/>
    <m/>
    <m/>
  </r>
  <r>
    <n v="181"/>
    <n v="1595"/>
    <x v="181"/>
    <x v="1"/>
    <x v="1"/>
    <x v="0"/>
    <x v="1"/>
    <m/>
    <m/>
    <n v="0"/>
    <e v="#DIV/0!"/>
    <m/>
    <m/>
    <m/>
    <m/>
    <m/>
    <m/>
    <m/>
    <m/>
    <m/>
    <m/>
    <m/>
    <m/>
  </r>
  <r>
    <n v="182"/>
    <n v="1596"/>
    <x v="182"/>
    <x v="1"/>
    <x v="1"/>
    <x v="0"/>
    <x v="1"/>
    <m/>
    <m/>
    <n v="0"/>
    <e v="#DIV/0!"/>
    <m/>
    <m/>
    <m/>
    <m/>
    <m/>
    <m/>
    <m/>
    <m/>
    <m/>
    <m/>
    <m/>
    <m/>
  </r>
  <r>
    <n v="183"/>
    <n v="1597"/>
    <x v="183"/>
    <x v="1"/>
    <x v="1"/>
    <x v="0"/>
    <x v="1"/>
    <m/>
    <m/>
    <n v="0"/>
    <e v="#DIV/0!"/>
    <m/>
    <m/>
    <m/>
    <m/>
    <m/>
    <m/>
    <m/>
    <m/>
    <m/>
    <m/>
    <m/>
    <m/>
  </r>
  <r>
    <n v="184"/>
    <n v="1598"/>
    <x v="184"/>
    <x v="1"/>
    <x v="1"/>
    <x v="0"/>
    <x v="1"/>
    <m/>
    <m/>
    <n v="0"/>
    <e v="#DIV/0!"/>
    <m/>
    <m/>
    <m/>
    <m/>
    <m/>
    <m/>
    <m/>
    <m/>
    <m/>
    <m/>
    <m/>
    <m/>
  </r>
  <r>
    <n v="185"/>
    <n v="1599"/>
    <x v="185"/>
    <x v="1"/>
    <x v="1"/>
    <x v="0"/>
    <x v="1"/>
    <m/>
    <m/>
    <n v="0"/>
    <e v="#DIV/0!"/>
    <m/>
    <m/>
    <m/>
    <m/>
    <m/>
    <m/>
    <m/>
    <m/>
    <m/>
    <m/>
    <m/>
    <m/>
  </r>
  <r>
    <n v="186"/>
    <n v="1601"/>
    <x v="186"/>
    <x v="3"/>
    <x v="30"/>
    <x v="0"/>
    <x v="0"/>
    <n v="1000"/>
    <n v="1000"/>
    <n v="579"/>
    <n v="0.57899999999999996"/>
    <m/>
    <m/>
    <m/>
    <m/>
    <n v="3"/>
    <n v="160"/>
    <n v="160"/>
    <n v="128"/>
    <n v="128"/>
    <m/>
    <m/>
    <m/>
  </r>
  <r>
    <n v="187"/>
    <n v="1602"/>
    <x v="187"/>
    <x v="3"/>
    <x v="7"/>
    <x v="0"/>
    <x v="0"/>
    <n v="2000"/>
    <n v="2000"/>
    <n v="1606"/>
    <n v="0.80300000000000005"/>
    <n v="75"/>
    <n v="75"/>
    <n v="150"/>
    <n v="100"/>
    <n v="70"/>
    <n v="156"/>
    <n v="150"/>
    <n v="100"/>
    <n v="210"/>
    <n v="220"/>
    <n v="300"/>
    <m/>
  </r>
  <r>
    <n v="188"/>
    <n v="1603"/>
    <x v="188"/>
    <x v="1"/>
    <x v="1"/>
    <x v="0"/>
    <x v="1"/>
    <m/>
    <m/>
    <n v="0"/>
    <e v="#DIV/0!"/>
    <m/>
    <m/>
    <m/>
    <m/>
    <m/>
    <m/>
    <m/>
    <m/>
    <m/>
    <m/>
    <m/>
    <m/>
  </r>
  <r>
    <n v="189"/>
    <n v="1604"/>
    <x v="189"/>
    <x v="1"/>
    <x v="1"/>
    <x v="0"/>
    <x v="1"/>
    <m/>
    <m/>
    <n v="0"/>
    <e v="#DIV/0!"/>
    <m/>
    <m/>
    <m/>
    <m/>
    <m/>
    <m/>
    <m/>
    <m/>
    <m/>
    <m/>
    <m/>
    <m/>
  </r>
  <r>
    <n v="190"/>
    <n v="1606"/>
    <x v="190"/>
    <x v="1"/>
    <x v="1"/>
    <x v="0"/>
    <x v="1"/>
    <m/>
    <m/>
    <n v="0"/>
    <e v="#DIV/0!"/>
    <m/>
    <m/>
    <m/>
    <m/>
    <m/>
    <m/>
    <m/>
    <m/>
    <m/>
    <m/>
    <m/>
    <m/>
  </r>
  <r>
    <n v="191"/>
    <n v="1607"/>
    <x v="191"/>
    <x v="1"/>
    <x v="1"/>
    <x v="0"/>
    <x v="1"/>
    <m/>
    <m/>
    <n v="0"/>
    <e v="#DIV/0!"/>
    <m/>
    <m/>
    <m/>
    <m/>
    <m/>
    <m/>
    <m/>
    <m/>
    <m/>
    <m/>
    <m/>
    <m/>
  </r>
  <r>
    <n v="192"/>
    <n v="1610"/>
    <x v="192"/>
    <x v="1"/>
    <x v="1"/>
    <x v="0"/>
    <x v="1"/>
    <m/>
    <m/>
    <n v="0"/>
    <e v="#DIV/0!"/>
    <m/>
    <m/>
    <m/>
    <m/>
    <m/>
    <m/>
    <m/>
    <m/>
    <m/>
    <m/>
    <m/>
    <m/>
  </r>
  <r>
    <n v="193"/>
    <n v="1613"/>
    <x v="193"/>
    <x v="3"/>
    <x v="42"/>
    <x v="0"/>
    <x v="0"/>
    <n v="2500"/>
    <n v="2500"/>
    <n v="2524"/>
    <n v="1.0096000000000001"/>
    <n v="210"/>
    <n v="200"/>
    <n v="230"/>
    <n v="300"/>
    <n v="250"/>
    <n v="280"/>
    <n v="240"/>
    <n v="180"/>
    <n v="219"/>
    <n v="190"/>
    <n v="225"/>
    <m/>
  </r>
  <r>
    <n v="194"/>
    <n v="1615"/>
    <x v="194"/>
    <x v="3"/>
    <x v="30"/>
    <x v="0"/>
    <x v="0"/>
    <n v="300"/>
    <n v="300"/>
    <n v="398"/>
    <n v="1.3266666666666667"/>
    <m/>
    <m/>
    <m/>
    <n v="20"/>
    <n v="3"/>
    <n v="18"/>
    <n v="20"/>
    <n v="80"/>
    <n v="60"/>
    <n v="65"/>
    <n v="60"/>
    <n v="72"/>
  </r>
  <r>
    <n v="195"/>
    <n v="1616"/>
    <x v="195"/>
    <x v="0"/>
    <x v="6"/>
    <x v="0"/>
    <x v="0"/>
    <n v="1000"/>
    <n v="1000"/>
    <n v="931"/>
    <n v="0.93100000000000005"/>
    <n v="50"/>
    <n v="50"/>
    <n v="50"/>
    <n v="50"/>
    <n v="50"/>
    <n v="53"/>
    <n v="56"/>
    <n v="90"/>
    <n v="205"/>
    <n v="172"/>
    <n v="105"/>
    <m/>
  </r>
  <r>
    <n v="196"/>
    <n v="1617"/>
    <x v="196"/>
    <x v="6"/>
    <x v="18"/>
    <x v="0"/>
    <x v="1"/>
    <n v="300"/>
    <n v="300"/>
    <n v="0"/>
    <n v="0"/>
    <m/>
    <m/>
    <m/>
    <m/>
    <m/>
    <m/>
    <m/>
    <m/>
    <m/>
    <m/>
    <m/>
    <m/>
  </r>
  <r>
    <n v="197"/>
    <n v="1618"/>
    <x v="197"/>
    <x v="4"/>
    <x v="35"/>
    <x v="0"/>
    <x v="0"/>
    <n v="600"/>
    <n v="600"/>
    <n v="584"/>
    <n v="0.97333333333333338"/>
    <m/>
    <m/>
    <m/>
    <n v="73"/>
    <n v="73"/>
    <n v="73"/>
    <n v="73"/>
    <n v="73"/>
    <n v="73"/>
    <n v="73"/>
    <n v="73"/>
    <m/>
  </r>
  <r>
    <n v="198"/>
    <n v="1619"/>
    <x v="198"/>
    <x v="5"/>
    <x v="37"/>
    <x v="0"/>
    <x v="0"/>
    <n v="1000"/>
    <n v="1000"/>
    <n v="847"/>
    <n v="0.84699999999999998"/>
    <n v="60"/>
    <n v="50"/>
    <n v="40"/>
    <n v="40"/>
    <n v="70"/>
    <n v="38"/>
    <n v="84"/>
    <n v="90"/>
    <n v="100"/>
    <n v="175"/>
    <n v="100"/>
    <m/>
  </r>
  <r>
    <n v="199"/>
    <n v="1620"/>
    <x v="199"/>
    <x v="1"/>
    <x v="1"/>
    <x v="0"/>
    <x v="1"/>
    <m/>
    <m/>
    <n v="0"/>
    <e v="#DIV/0!"/>
    <m/>
    <m/>
    <m/>
    <m/>
    <m/>
    <m/>
    <m/>
    <m/>
    <m/>
    <m/>
    <m/>
    <m/>
  </r>
  <r>
    <n v="200"/>
    <n v="1621"/>
    <x v="200"/>
    <x v="1"/>
    <x v="1"/>
    <x v="0"/>
    <x v="1"/>
    <m/>
    <m/>
    <n v="0"/>
    <e v="#DIV/0!"/>
    <m/>
    <m/>
    <m/>
    <m/>
    <m/>
    <m/>
    <m/>
    <m/>
    <m/>
    <m/>
    <m/>
    <m/>
  </r>
  <r>
    <n v="201"/>
    <n v="1622"/>
    <x v="201"/>
    <x v="1"/>
    <x v="1"/>
    <x v="0"/>
    <x v="1"/>
    <m/>
    <m/>
    <n v="0"/>
    <e v="#DIV/0!"/>
    <m/>
    <m/>
    <m/>
    <m/>
    <m/>
    <m/>
    <m/>
    <m/>
    <m/>
    <m/>
    <m/>
    <m/>
  </r>
  <r>
    <n v="202"/>
    <n v="1623"/>
    <x v="202"/>
    <x v="2"/>
    <x v="43"/>
    <x v="0"/>
    <x v="1"/>
    <n v="300"/>
    <n v="300"/>
    <n v="0"/>
    <n v="0"/>
    <m/>
    <m/>
    <m/>
    <m/>
    <m/>
    <m/>
    <m/>
    <m/>
    <m/>
    <m/>
    <m/>
    <m/>
  </r>
  <r>
    <n v="203"/>
    <n v="1624"/>
    <x v="203"/>
    <x v="1"/>
    <x v="1"/>
    <x v="0"/>
    <x v="1"/>
    <m/>
    <m/>
    <n v="0"/>
    <e v="#DIV/0!"/>
    <m/>
    <m/>
    <m/>
    <m/>
    <m/>
    <m/>
    <m/>
    <m/>
    <m/>
    <m/>
    <m/>
    <m/>
  </r>
  <r>
    <n v="204"/>
    <n v="1625"/>
    <x v="204"/>
    <x v="5"/>
    <x v="14"/>
    <x v="0"/>
    <x v="0"/>
    <n v="300"/>
    <n v="300"/>
    <n v="226.1"/>
    <n v="0.7536666666666666"/>
    <n v="0"/>
    <n v="0"/>
    <n v="0"/>
    <n v="0"/>
    <n v="20.2"/>
    <n v="34"/>
    <n v="30"/>
    <n v="35"/>
    <n v="32.5"/>
    <n v="34.4"/>
    <n v="40"/>
    <m/>
  </r>
  <r>
    <n v="205"/>
    <n v="1626"/>
    <x v="205"/>
    <x v="6"/>
    <x v="20"/>
    <x v="0"/>
    <x v="0"/>
    <n v="1250"/>
    <n v="1250"/>
    <n v="1052.02"/>
    <n v="0.84161600000000003"/>
    <n v="96.38"/>
    <n v="86.2"/>
    <n v="106.76"/>
    <n v="112.82"/>
    <n v="128.79"/>
    <n v="117.92"/>
    <n v="91.64"/>
    <n v="118.05"/>
    <n v="98.46"/>
    <n v="50"/>
    <n v="45"/>
    <m/>
  </r>
  <r>
    <n v="206"/>
    <n v="1627"/>
    <x v="206"/>
    <x v="1"/>
    <x v="1"/>
    <x v="0"/>
    <x v="1"/>
    <m/>
    <m/>
    <n v="0"/>
    <e v="#DIV/0!"/>
    <m/>
    <m/>
    <m/>
    <m/>
    <m/>
    <m/>
    <m/>
    <m/>
    <m/>
    <m/>
    <m/>
    <m/>
  </r>
  <r>
    <n v="207"/>
    <n v="1628"/>
    <x v="207"/>
    <x v="1"/>
    <x v="1"/>
    <x v="0"/>
    <x v="1"/>
    <m/>
    <m/>
    <n v="0"/>
    <e v="#DIV/0!"/>
    <m/>
    <m/>
    <m/>
    <m/>
    <m/>
    <m/>
    <m/>
    <m/>
    <m/>
    <m/>
    <m/>
    <m/>
  </r>
  <r>
    <n v="208"/>
    <n v="1629"/>
    <x v="208"/>
    <x v="1"/>
    <x v="1"/>
    <x v="0"/>
    <x v="1"/>
    <m/>
    <m/>
    <n v="0"/>
    <e v="#DIV/0!"/>
    <m/>
    <m/>
    <m/>
    <m/>
    <m/>
    <m/>
    <m/>
    <m/>
    <m/>
    <m/>
    <m/>
    <m/>
  </r>
  <r>
    <n v="209"/>
    <n v="1630"/>
    <x v="209"/>
    <x v="6"/>
    <x v="20"/>
    <x v="0"/>
    <x v="0"/>
    <n v="300"/>
    <n v="300"/>
    <n v="280"/>
    <n v="0.93333333333333335"/>
    <m/>
    <m/>
    <m/>
    <m/>
    <m/>
    <m/>
    <m/>
    <m/>
    <n v="140"/>
    <n v="140"/>
    <n v="0"/>
    <n v="0"/>
  </r>
  <r>
    <n v="210"/>
    <n v="1631"/>
    <x v="210"/>
    <x v="1"/>
    <x v="1"/>
    <x v="0"/>
    <x v="1"/>
    <m/>
    <m/>
    <n v="0"/>
    <e v="#DIV/0!"/>
    <m/>
    <m/>
    <m/>
    <m/>
    <m/>
    <m/>
    <m/>
    <m/>
    <m/>
    <m/>
    <m/>
    <m/>
  </r>
  <r>
    <n v="211"/>
    <n v="1632"/>
    <x v="211"/>
    <x v="5"/>
    <x v="44"/>
    <x v="0"/>
    <x v="0"/>
    <n v="200"/>
    <n v="200"/>
    <n v="73.75"/>
    <n v="0.36875000000000002"/>
    <m/>
    <m/>
    <m/>
    <m/>
    <m/>
    <m/>
    <n v="49"/>
    <n v="8.75"/>
    <n v="0"/>
    <n v="9"/>
    <n v="7"/>
    <m/>
  </r>
  <r>
    <n v="212"/>
    <n v="1633"/>
    <x v="212"/>
    <x v="5"/>
    <x v="11"/>
    <x v="0"/>
    <x v="0"/>
    <n v="500"/>
    <n v="500"/>
    <n v="380"/>
    <n v="0.76"/>
    <n v="0"/>
    <n v="0"/>
    <n v="30"/>
    <n v="12.7"/>
    <n v="16.5"/>
    <n v="50.8"/>
    <n v="15"/>
    <n v="60"/>
    <n v="90"/>
    <n v="30"/>
    <n v="75"/>
    <m/>
  </r>
  <r>
    <n v="213"/>
    <n v="1634"/>
    <x v="213"/>
    <x v="1"/>
    <x v="1"/>
    <x v="0"/>
    <x v="1"/>
    <m/>
    <m/>
    <n v="0"/>
    <e v="#DIV/0!"/>
    <m/>
    <m/>
    <m/>
    <m/>
    <m/>
    <m/>
    <m/>
    <m/>
    <m/>
    <m/>
    <m/>
    <m/>
  </r>
  <r>
    <n v="214"/>
    <n v="1635"/>
    <x v="214"/>
    <x v="0"/>
    <x v="13"/>
    <x v="0"/>
    <x v="0"/>
    <n v="900"/>
    <n v="800"/>
    <n v="791.23"/>
    <n v="0.98903750000000001"/>
    <m/>
    <m/>
    <m/>
    <m/>
    <m/>
    <m/>
    <n v="90"/>
    <n v="80"/>
    <n v="135"/>
    <n v="165.6"/>
    <n v="183.5"/>
    <n v="137.13"/>
  </r>
  <r>
    <n v="215"/>
    <n v="1636"/>
    <x v="215"/>
    <x v="1"/>
    <x v="1"/>
    <x v="0"/>
    <x v="1"/>
    <m/>
    <m/>
    <n v="0"/>
    <e v="#DIV/0!"/>
    <m/>
    <m/>
    <m/>
    <m/>
    <m/>
    <m/>
    <m/>
    <m/>
    <m/>
    <m/>
    <m/>
    <m/>
  </r>
  <r>
    <n v="216"/>
    <n v="1637"/>
    <x v="216"/>
    <x v="5"/>
    <x v="36"/>
    <x v="0"/>
    <x v="2"/>
    <n v="1000"/>
    <n v="1000"/>
    <n v="491.4"/>
    <n v="0.4914"/>
    <m/>
    <m/>
    <m/>
    <n v="120"/>
    <n v="120"/>
    <n v="120"/>
    <n v="131.4"/>
    <m/>
    <m/>
    <m/>
    <m/>
    <m/>
  </r>
  <r>
    <n v="217"/>
    <n v="1638"/>
    <x v="217"/>
    <x v="1"/>
    <x v="1"/>
    <x v="0"/>
    <x v="1"/>
    <m/>
    <m/>
    <n v="0"/>
    <e v="#DIV/0!"/>
    <m/>
    <m/>
    <m/>
    <m/>
    <m/>
    <m/>
    <m/>
    <m/>
    <m/>
    <m/>
    <m/>
    <m/>
  </r>
  <r>
    <n v="218"/>
    <n v="1639"/>
    <x v="218"/>
    <x v="1"/>
    <x v="1"/>
    <x v="0"/>
    <x v="1"/>
    <m/>
    <m/>
    <n v="0"/>
    <e v="#DIV/0!"/>
    <m/>
    <m/>
    <m/>
    <m/>
    <m/>
    <m/>
    <m/>
    <m/>
    <m/>
    <m/>
    <m/>
    <m/>
  </r>
  <r>
    <n v="219"/>
    <n v="1640"/>
    <x v="219"/>
    <x v="6"/>
    <x v="18"/>
    <x v="0"/>
    <x v="0"/>
    <n v="500"/>
    <n v="500"/>
    <n v="462"/>
    <n v="0.92400000000000004"/>
    <m/>
    <m/>
    <m/>
    <m/>
    <m/>
    <m/>
    <n v="182"/>
    <s v="NA"/>
    <n v="140"/>
    <n v="140"/>
    <s v="NA"/>
    <m/>
  </r>
  <r>
    <n v="220"/>
    <n v="1641"/>
    <x v="220"/>
    <x v="1"/>
    <x v="1"/>
    <x v="0"/>
    <x v="1"/>
    <m/>
    <m/>
    <n v="0"/>
    <e v="#DIV/0!"/>
    <m/>
    <m/>
    <m/>
    <m/>
    <m/>
    <m/>
    <m/>
    <m/>
    <m/>
    <m/>
    <m/>
    <m/>
  </r>
  <r>
    <n v="221"/>
    <n v="1642"/>
    <x v="221"/>
    <x v="1"/>
    <x v="1"/>
    <x v="0"/>
    <x v="1"/>
    <m/>
    <m/>
    <n v="0"/>
    <e v="#DIV/0!"/>
    <m/>
    <m/>
    <m/>
    <m/>
    <m/>
    <m/>
    <m/>
    <m/>
    <m/>
    <m/>
    <m/>
    <m/>
  </r>
  <r>
    <n v="222"/>
    <n v="1643"/>
    <x v="222"/>
    <x v="1"/>
    <x v="1"/>
    <x v="0"/>
    <x v="1"/>
    <m/>
    <m/>
    <n v="0"/>
    <e v="#DIV/0!"/>
    <m/>
    <m/>
    <m/>
    <m/>
    <m/>
    <m/>
    <m/>
    <m/>
    <m/>
    <m/>
    <m/>
    <m/>
  </r>
  <r>
    <n v="223"/>
    <n v="1644"/>
    <x v="223"/>
    <x v="1"/>
    <x v="1"/>
    <x v="0"/>
    <x v="1"/>
    <m/>
    <m/>
    <n v="0"/>
    <e v="#DIV/0!"/>
    <m/>
    <m/>
    <m/>
    <m/>
    <m/>
    <m/>
    <m/>
    <m/>
    <m/>
    <m/>
    <m/>
    <m/>
  </r>
  <r>
    <n v="224"/>
    <n v="1645"/>
    <x v="224"/>
    <x v="2"/>
    <x v="43"/>
    <x v="0"/>
    <x v="2"/>
    <n v="100"/>
    <n v="100"/>
    <n v="0"/>
    <n v="0"/>
    <m/>
    <m/>
    <m/>
    <m/>
    <m/>
    <m/>
    <m/>
    <m/>
    <m/>
    <m/>
    <m/>
    <m/>
  </r>
  <r>
    <n v="225"/>
    <n v="1646"/>
    <x v="225"/>
    <x v="1"/>
    <x v="1"/>
    <x v="0"/>
    <x v="1"/>
    <m/>
    <m/>
    <n v="0"/>
    <e v="#DIV/0!"/>
    <m/>
    <m/>
    <m/>
    <m/>
    <m/>
    <m/>
    <m/>
    <m/>
    <m/>
    <m/>
    <m/>
    <m/>
  </r>
  <r>
    <n v="226"/>
    <n v="1647"/>
    <x v="226"/>
    <x v="1"/>
    <x v="1"/>
    <x v="0"/>
    <x v="1"/>
    <m/>
    <m/>
    <n v="0"/>
    <e v="#DIV/0!"/>
    <m/>
    <m/>
    <m/>
    <m/>
    <m/>
    <m/>
    <m/>
    <m/>
    <m/>
    <m/>
    <m/>
    <m/>
  </r>
  <r>
    <n v="227"/>
    <n v="1648"/>
    <x v="227"/>
    <x v="6"/>
    <x v="18"/>
    <x v="0"/>
    <x v="1"/>
    <n v="200"/>
    <n v="200"/>
    <n v="20"/>
    <n v="0.1"/>
    <m/>
    <m/>
    <m/>
    <m/>
    <m/>
    <m/>
    <m/>
    <m/>
    <m/>
    <m/>
    <n v="20"/>
    <m/>
  </r>
  <r>
    <n v="228"/>
    <n v="1649"/>
    <x v="228"/>
    <x v="4"/>
    <x v="45"/>
    <x v="0"/>
    <x v="0"/>
    <n v="2000"/>
    <n v="2000"/>
    <n v="1444.1200000000001"/>
    <n v="0.72206000000000004"/>
    <n v="83.2"/>
    <n v="121.06"/>
    <n v="138.57"/>
    <n v="135.63999999999999"/>
    <n v="141.74"/>
    <n v="157"/>
    <n v="128.46"/>
    <n v="185"/>
    <n v="123"/>
    <n v="119"/>
    <n v="111.45"/>
    <m/>
  </r>
  <r>
    <n v="229"/>
    <n v="1650"/>
    <x v="229"/>
    <x v="1"/>
    <x v="1"/>
    <x v="0"/>
    <x v="1"/>
    <m/>
    <m/>
    <n v="0"/>
    <e v="#DIV/0!"/>
    <m/>
    <m/>
    <m/>
    <m/>
    <m/>
    <m/>
    <m/>
    <m/>
    <m/>
    <m/>
    <m/>
    <m/>
  </r>
  <r>
    <n v="230"/>
    <n v="1651"/>
    <x v="230"/>
    <x v="1"/>
    <x v="1"/>
    <x v="0"/>
    <x v="1"/>
    <m/>
    <m/>
    <n v="0"/>
    <e v="#DIV/0!"/>
    <m/>
    <m/>
    <m/>
    <m/>
    <m/>
    <m/>
    <m/>
    <m/>
    <m/>
    <m/>
    <m/>
    <m/>
  </r>
  <r>
    <n v="231"/>
    <n v="1652"/>
    <x v="231"/>
    <x v="1"/>
    <x v="1"/>
    <x v="0"/>
    <x v="1"/>
    <m/>
    <m/>
    <n v="0"/>
    <e v="#DIV/0!"/>
    <m/>
    <m/>
    <m/>
    <m/>
    <m/>
    <m/>
    <m/>
    <m/>
    <m/>
    <m/>
    <m/>
    <m/>
  </r>
  <r>
    <n v="232"/>
    <n v="1653"/>
    <x v="232"/>
    <x v="1"/>
    <x v="1"/>
    <x v="0"/>
    <x v="1"/>
    <m/>
    <m/>
    <n v="0"/>
    <e v="#DIV/0!"/>
    <m/>
    <m/>
    <m/>
    <m/>
    <m/>
    <m/>
    <m/>
    <m/>
    <m/>
    <m/>
    <m/>
    <m/>
  </r>
  <r>
    <n v="233"/>
    <n v="1654"/>
    <x v="233"/>
    <x v="1"/>
    <x v="1"/>
    <x v="0"/>
    <x v="1"/>
    <m/>
    <m/>
    <n v="0"/>
    <e v="#DIV/0!"/>
    <m/>
    <m/>
    <m/>
    <m/>
    <m/>
    <m/>
    <m/>
    <m/>
    <m/>
    <m/>
    <m/>
    <m/>
  </r>
  <r>
    <n v="234"/>
    <n v="1655"/>
    <x v="234"/>
    <x v="1"/>
    <x v="1"/>
    <x v="0"/>
    <x v="1"/>
    <m/>
    <m/>
    <n v="0"/>
    <e v="#DIV/0!"/>
    <m/>
    <m/>
    <m/>
    <m/>
    <m/>
    <m/>
    <m/>
    <m/>
    <m/>
    <m/>
    <m/>
    <m/>
  </r>
  <r>
    <n v="235"/>
    <n v="1656"/>
    <x v="235"/>
    <x v="1"/>
    <x v="1"/>
    <x v="0"/>
    <x v="1"/>
    <m/>
    <m/>
    <n v="0"/>
    <e v="#DIV/0!"/>
    <m/>
    <m/>
    <m/>
    <m/>
    <m/>
    <m/>
    <m/>
    <m/>
    <m/>
    <m/>
    <m/>
    <m/>
  </r>
  <r>
    <n v="236"/>
    <n v="1658"/>
    <x v="236"/>
    <x v="1"/>
    <x v="1"/>
    <x v="0"/>
    <x v="1"/>
    <m/>
    <m/>
    <n v="0"/>
    <e v="#DIV/0!"/>
    <m/>
    <m/>
    <m/>
    <m/>
    <m/>
    <m/>
    <m/>
    <m/>
    <m/>
    <m/>
    <m/>
    <m/>
  </r>
  <r>
    <n v="237"/>
    <n v="1659"/>
    <x v="237"/>
    <x v="1"/>
    <x v="1"/>
    <x v="0"/>
    <x v="1"/>
    <m/>
    <m/>
    <n v="0"/>
    <e v="#DIV/0!"/>
    <m/>
    <m/>
    <m/>
    <m/>
    <m/>
    <m/>
    <m/>
    <m/>
    <m/>
    <m/>
    <m/>
    <m/>
  </r>
  <r>
    <n v="238"/>
    <n v="1660"/>
    <x v="238"/>
    <x v="1"/>
    <x v="1"/>
    <x v="0"/>
    <x v="1"/>
    <m/>
    <m/>
    <n v="0"/>
    <e v="#DIV/0!"/>
    <m/>
    <m/>
    <m/>
    <m/>
    <m/>
    <m/>
    <m/>
    <m/>
    <m/>
    <m/>
    <m/>
    <m/>
  </r>
  <r>
    <n v="239"/>
    <n v="1661"/>
    <x v="239"/>
    <x v="6"/>
    <x v="46"/>
    <x v="0"/>
    <x v="0"/>
    <n v="1000"/>
    <n v="1000"/>
    <n v="594"/>
    <n v="0.59399999999999997"/>
    <m/>
    <m/>
    <m/>
    <m/>
    <m/>
    <m/>
    <m/>
    <n v="126"/>
    <n v="69"/>
    <n v="262.5"/>
    <n v="136.5"/>
    <m/>
  </r>
  <r>
    <n v="240"/>
    <n v="1662"/>
    <x v="240"/>
    <x v="1"/>
    <x v="1"/>
    <x v="0"/>
    <x v="1"/>
    <m/>
    <m/>
    <n v="0"/>
    <e v="#DIV/0!"/>
    <m/>
    <m/>
    <m/>
    <m/>
    <m/>
    <m/>
    <m/>
    <m/>
    <m/>
    <m/>
    <m/>
    <m/>
  </r>
  <r>
    <n v="241"/>
    <n v="1664"/>
    <x v="241"/>
    <x v="1"/>
    <x v="1"/>
    <x v="0"/>
    <x v="1"/>
    <m/>
    <m/>
    <n v="0"/>
    <e v="#DIV/0!"/>
    <m/>
    <m/>
    <m/>
    <m/>
    <m/>
    <m/>
    <m/>
    <m/>
    <m/>
    <m/>
    <m/>
    <m/>
  </r>
  <r>
    <n v="242"/>
    <n v="1665"/>
    <x v="242"/>
    <x v="1"/>
    <x v="1"/>
    <x v="0"/>
    <x v="1"/>
    <m/>
    <m/>
    <n v="0"/>
    <e v="#DIV/0!"/>
    <m/>
    <m/>
    <m/>
    <m/>
    <m/>
    <m/>
    <m/>
    <m/>
    <m/>
    <m/>
    <m/>
    <m/>
  </r>
  <r>
    <n v="243"/>
    <n v="1666"/>
    <x v="243"/>
    <x v="1"/>
    <x v="1"/>
    <x v="0"/>
    <x v="1"/>
    <m/>
    <m/>
    <n v="0"/>
    <e v="#DIV/0!"/>
    <m/>
    <m/>
    <m/>
    <m/>
    <m/>
    <m/>
    <m/>
    <m/>
    <m/>
    <m/>
    <m/>
    <m/>
  </r>
  <r>
    <n v="244"/>
    <n v="1667"/>
    <x v="244"/>
    <x v="1"/>
    <x v="1"/>
    <x v="0"/>
    <x v="1"/>
    <m/>
    <m/>
    <n v="0"/>
    <e v="#DIV/0!"/>
    <m/>
    <m/>
    <m/>
    <m/>
    <m/>
    <m/>
    <m/>
    <m/>
    <m/>
    <m/>
    <m/>
    <m/>
  </r>
  <r>
    <n v="245"/>
    <n v="1668"/>
    <x v="245"/>
    <x v="0"/>
    <x v="25"/>
    <x v="0"/>
    <x v="0"/>
    <n v="300"/>
    <n v="300"/>
    <n v="5"/>
    <n v="1.6666666666666666E-2"/>
    <m/>
    <m/>
    <m/>
    <m/>
    <m/>
    <m/>
    <m/>
    <m/>
    <m/>
    <m/>
    <n v="5"/>
    <m/>
  </r>
  <r>
    <n v="246"/>
    <n v="1669"/>
    <x v="246"/>
    <x v="1"/>
    <x v="1"/>
    <x v="0"/>
    <x v="1"/>
    <m/>
    <m/>
    <n v="0"/>
    <e v="#DIV/0!"/>
    <m/>
    <m/>
    <m/>
    <m/>
    <m/>
    <m/>
    <m/>
    <m/>
    <m/>
    <m/>
    <m/>
    <m/>
  </r>
  <r>
    <n v="247"/>
    <n v="1670"/>
    <x v="247"/>
    <x v="1"/>
    <x v="1"/>
    <x v="0"/>
    <x v="1"/>
    <m/>
    <m/>
    <n v="0"/>
    <e v="#DIV/0!"/>
    <m/>
    <m/>
    <m/>
    <m/>
    <m/>
    <m/>
    <m/>
    <m/>
    <m/>
    <m/>
    <m/>
    <m/>
  </r>
  <r>
    <n v="248"/>
    <n v="1671"/>
    <x v="248"/>
    <x v="5"/>
    <x v="47"/>
    <x v="0"/>
    <x v="0"/>
    <n v="400"/>
    <n v="400"/>
    <n v="430"/>
    <n v="1.075"/>
    <m/>
    <m/>
    <m/>
    <m/>
    <n v="70"/>
    <n v="70"/>
    <n v="50"/>
    <n v="70"/>
    <n v="70"/>
    <n v="50"/>
    <n v="50"/>
    <m/>
  </r>
  <r>
    <n v="249"/>
    <n v="1672"/>
    <x v="249"/>
    <x v="1"/>
    <x v="1"/>
    <x v="0"/>
    <x v="1"/>
    <m/>
    <m/>
    <n v="0"/>
    <e v="#DIV/0!"/>
    <m/>
    <m/>
    <m/>
    <m/>
    <m/>
    <m/>
    <m/>
    <m/>
    <m/>
    <m/>
    <m/>
    <m/>
  </r>
  <r>
    <n v="250"/>
    <n v="1673"/>
    <x v="250"/>
    <x v="1"/>
    <x v="1"/>
    <x v="0"/>
    <x v="1"/>
    <m/>
    <m/>
    <n v="0"/>
    <e v="#DIV/0!"/>
    <m/>
    <m/>
    <m/>
    <m/>
    <m/>
    <m/>
    <m/>
    <m/>
    <m/>
    <m/>
    <m/>
    <m/>
  </r>
  <r>
    <n v="251"/>
    <n v="1674"/>
    <x v="251"/>
    <x v="1"/>
    <x v="1"/>
    <x v="0"/>
    <x v="1"/>
    <m/>
    <m/>
    <n v="0"/>
    <e v="#DIV/0!"/>
    <m/>
    <m/>
    <m/>
    <m/>
    <m/>
    <m/>
    <m/>
    <m/>
    <m/>
    <m/>
    <m/>
    <m/>
  </r>
  <r>
    <n v="252"/>
    <n v="1675"/>
    <x v="252"/>
    <x v="1"/>
    <x v="1"/>
    <x v="0"/>
    <x v="1"/>
    <m/>
    <m/>
    <n v="0"/>
    <e v="#DIV/0!"/>
    <m/>
    <m/>
    <m/>
    <m/>
    <m/>
    <m/>
    <m/>
    <m/>
    <m/>
    <m/>
    <m/>
    <m/>
  </r>
  <r>
    <n v="253"/>
    <n v="1676"/>
    <x v="253"/>
    <x v="3"/>
    <x v="21"/>
    <x v="0"/>
    <x v="2"/>
    <n v="1000"/>
    <n v="1000"/>
    <n v="840"/>
    <n v="0.84"/>
    <n v="120"/>
    <n v="120"/>
    <n v="120"/>
    <n v="120"/>
    <n v="120"/>
    <n v="120"/>
    <n v="120"/>
    <m/>
    <m/>
    <m/>
    <m/>
    <m/>
  </r>
  <r>
    <n v="254"/>
    <n v="1677"/>
    <x v="254"/>
    <x v="1"/>
    <x v="1"/>
    <x v="0"/>
    <x v="1"/>
    <m/>
    <m/>
    <n v="0"/>
    <e v="#DIV/0!"/>
    <m/>
    <m/>
    <m/>
    <m/>
    <m/>
    <m/>
    <m/>
    <m/>
    <m/>
    <m/>
    <m/>
    <m/>
  </r>
  <r>
    <n v="255"/>
    <n v="1678"/>
    <x v="255"/>
    <x v="1"/>
    <x v="1"/>
    <x v="0"/>
    <x v="1"/>
    <m/>
    <m/>
    <n v="0"/>
    <e v="#DIV/0!"/>
    <m/>
    <m/>
    <m/>
    <m/>
    <m/>
    <m/>
    <m/>
    <m/>
    <m/>
    <m/>
    <m/>
    <m/>
  </r>
  <r>
    <n v="256"/>
    <n v="1679"/>
    <x v="256"/>
    <x v="1"/>
    <x v="1"/>
    <x v="0"/>
    <x v="1"/>
    <m/>
    <m/>
    <n v="0"/>
    <e v="#DIV/0!"/>
    <m/>
    <m/>
    <m/>
    <m/>
    <m/>
    <m/>
    <m/>
    <m/>
    <m/>
    <m/>
    <m/>
    <m/>
  </r>
  <r>
    <n v="257"/>
    <n v="1680"/>
    <x v="257"/>
    <x v="1"/>
    <x v="1"/>
    <x v="0"/>
    <x v="1"/>
    <m/>
    <m/>
    <n v="0"/>
    <e v="#DIV/0!"/>
    <m/>
    <m/>
    <m/>
    <m/>
    <m/>
    <m/>
    <m/>
    <m/>
    <m/>
    <m/>
    <m/>
    <m/>
  </r>
  <r>
    <n v="258"/>
    <n v="1681"/>
    <x v="258"/>
    <x v="1"/>
    <x v="1"/>
    <x v="0"/>
    <x v="1"/>
    <m/>
    <m/>
    <n v="0"/>
    <e v="#DIV/0!"/>
    <m/>
    <m/>
    <m/>
    <m/>
    <m/>
    <m/>
    <m/>
    <m/>
    <m/>
    <m/>
    <m/>
    <m/>
  </r>
  <r>
    <n v="259"/>
    <n v="1682"/>
    <x v="259"/>
    <x v="4"/>
    <x v="1"/>
    <x v="0"/>
    <x v="0"/>
    <n v="2000"/>
    <n v="2000"/>
    <n v="1480"/>
    <n v="0.74"/>
    <n v="120"/>
    <n v="120"/>
    <n v="120"/>
    <n v="120"/>
    <n v="120"/>
    <n v="120"/>
    <n v="150"/>
    <n v="170"/>
    <n v="200"/>
    <n v="140"/>
    <n v="100"/>
    <m/>
  </r>
  <r>
    <n v="260"/>
    <n v="1683"/>
    <x v="260"/>
    <x v="1"/>
    <x v="1"/>
    <x v="0"/>
    <x v="1"/>
    <m/>
    <m/>
    <n v="0"/>
    <e v="#DIV/0!"/>
    <m/>
    <m/>
    <m/>
    <m/>
    <m/>
    <m/>
    <m/>
    <m/>
    <m/>
    <m/>
    <m/>
    <m/>
  </r>
  <r>
    <n v="261"/>
    <n v="1685"/>
    <x v="261"/>
    <x v="1"/>
    <x v="1"/>
    <x v="0"/>
    <x v="1"/>
    <m/>
    <m/>
    <n v="0"/>
    <e v="#DIV/0!"/>
    <m/>
    <m/>
    <m/>
    <m/>
    <m/>
    <m/>
    <m/>
    <m/>
    <m/>
    <m/>
    <m/>
    <m/>
  </r>
  <r>
    <n v="262"/>
    <n v="1686"/>
    <x v="262"/>
    <x v="1"/>
    <x v="1"/>
    <x v="0"/>
    <x v="1"/>
    <m/>
    <m/>
    <n v="0"/>
    <e v="#DIV/0!"/>
    <m/>
    <m/>
    <m/>
    <m/>
    <m/>
    <m/>
    <m/>
    <m/>
    <m/>
    <m/>
    <m/>
    <m/>
  </r>
  <r>
    <n v="263"/>
    <n v="1687"/>
    <x v="263"/>
    <x v="5"/>
    <x v="47"/>
    <x v="0"/>
    <x v="0"/>
    <n v="800"/>
    <n v="800"/>
    <n v="236"/>
    <n v="0.29499999999999998"/>
    <m/>
    <m/>
    <m/>
    <m/>
    <m/>
    <m/>
    <n v="86"/>
    <m/>
    <n v="50"/>
    <n v="100"/>
    <m/>
    <m/>
  </r>
  <r>
    <n v="264"/>
    <n v="1689"/>
    <x v="264"/>
    <x v="1"/>
    <x v="1"/>
    <x v="0"/>
    <x v="1"/>
    <m/>
    <m/>
    <n v="0"/>
    <e v="#DIV/0!"/>
    <m/>
    <m/>
    <m/>
    <m/>
    <m/>
    <m/>
    <m/>
    <m/>
    <m/>
    <m/>
    <m/>
    <m/>
  </r>
  <r>
    <n v="265"/>
    <n v="1690"/>
    <x v="265"/>
    <x v="0"/>
    <x v="0"/>
    <x v="0"/>
    <x v="0"/>
    <n v="600"/>
    <n v="1750"/>
    <n v="2089.8000000000002"/>
    <n v="1.1941714285714287"/>
    <n v="188"/>
    <n v="110"/>
    <n v="149"/>
    <n v="198"/>
    <n v="172"/>
    <n v="140"/>
    <n v="140"/>
    <n v="126"/>
    <n v="183.6"/>
    <n v="207.2"/>
    <n v="224"/>
    <n v="252"/>
  </r>
  <r>
    <n v="266"/>
    <n v="1692"/>
    <x v="266"/>
    <x v="3"/>
    <x v="21"/>
    <x v="0"/>
    <x v="1"/>
    <n v="400"/>
    <n v="400"/>
    <n v="0"/>
    <n v="0"/>
    <m/>
    <m/>
    <m/>
    <m/>
    <m/>
    <m/>
    <m/>
    <m/>
    <m/>
    <m/>
    <m/>
    <m/>
  </r>
  <r>
    <n v="267"/>
    <n v="1693"/>
    <x v="267"/>
    <x v="1"/>
    <x v="1"/>
    <x v="0"/>
    <x v="1"/>
    <m/>
    <m/>
    <n v="0"/>
    <e v="#DIV/0!"/>
    <m/>
    <m/>
    <m/>
    <m/>
    <m/>
    <m/>
    <m/>
    <m/>
    <m/>
    <m/>
    <m/>
    <m/>
  </r>
  <r>
    <n v="268"/>
    <n v="1694"/>
    <x v="268"/>
    <x v="1"/>
    <x v="1"/>
    <x v="0"/>
    <x v="1"/>
    <m/>
    <m/>
    <n v="0"/>
    <e v="#DIV/0!"/>
    <m/>
    <m/>
    <m/>
    <m/>
    <m/>
    <m/>
    <m/>
    <m/>
    <m/>
    <m/>
    <m/>
    <m/>
  </r>
  <r>
    <n v="269"/>
    <n v="1696"/>
    <x v="269"/>
    <x v="3"/>
    <x v="48"/>
    <x v="0"/>
    <x v="2"/>
    <m/>
    <m/>
    <n v="0"/>
    <e v="#DIV/0!"/>
    <m/>
    <m/>
    <m/>
    <m/>
    <m/>
    <m/>
    <m/>
    <m/>
    <m/>
    <m/>
    <m/>
    <m/>
  </r>
  <r>
    <n v="270"/>
    <n v="1697"/>
    <x v="270"/>
    <x v="1"/>
    <x v="1"/>
    <x v="0"/>
    <x v="1"/>
    <m/>
    <m/>
    <n v="0"/>
    <e v="#DIV/0!"/>
    <m/>
    <m/>
    <m/>
    <m/>
    <m/>
    <m/>
    <m/>
    <m/>
    <m/>
    <m/>
    <m/>
    <m/>
  </r>
  <r>
    <n v="271"/>
    <n v="1698"/>
    <x v="271"/>
    <x v="1"/>
    <x v="1"/>
    <x v="0"/>
    <x v="1"/>
    <m/>
    <m/>
    <n v="0"/>
    <e v="#DIV/0!"/>
    <m/>
    <m/>
    <m/>
    <m/>
    <m/>
    <m/>
    <m/>
    <m/>
    <m/>
    <m/>
    <m/>
    <m/>
  </r>
  <r>
    <n v="272"/>
    <n v="1699"/>
    <x v="272"/>
    <x v="3"/>
    <x v="48"/>
    <x v="0"/>
    <x v="0"/>
    <n v="1000"/>
    <n v="1000"/>
    <n v="705.84"/>
    <n v="0.70584000000000002"/>
    <n v="58"/>
    <n v="66.14"/>
    <n v="70.099999999999994"/>
    <n v="77"/>
    <n v="93"/>
    <n v="89.6"/>
    <n v="57"/>
    <n v="35"/>
    <n v="41"/>
    <n v="57"/>
    <n v="62"/>
    <m/>
  </r>
  <r>
    <n v="273"/>
    <n v="1700"/>
    <x v="273"/>
    <x v="4"/>
    <x v="16"/>
    <x v="0"/>
    <x v="2"/>
    <n v="1000"/>
    <n v="1000"/>
    <n v="1100"/>
    <n v="1.1000000000000001"/>
    <n v="40"/>
    <n v="90"/>
    <n v="50"/>
    <n v="70"/>
    <n v="60"/>
    <n v="70"/>
    <n v="180"/>
    <n v="180"/>
    <n v="180"/>
    <n v="180"/>
    <m/>
    <m/>
  </r>
  <r>
    <n v="274"/>
    <n v="1701"/>
    <x v="274"/>
    <x v="6"/>
    <x v="49"/>
    <x v="0"/>
    <x v="0"/>
    <n v="200"/>
    <n v="200"/>
    <n v="232.24"/>
    <n v="1.1612"/>
    <m/>
    <m/>
    <m/>
    <m/>
    <m/>
    <m/>
    <m/>
    <n v="55"/>
    <n v="78"/>
    <n v="99.24"/>
    <m/>
    <m/>
  </r>
  <r>
    <n v="275"/>
    <n v="1702"/>
    <x v="275"/>
    <x v="0"/>
    <x v="10"/>
    <x v="0"/>
    <x v="0"/>
    <n v="500"/>
    <n v="300"/>
    <n v="298"/>
    <n v="0.99333333333333329"/>
    <n v="13"/>
    <n v="10"/>
    <n v="15"/>
    <n v="12"/>
    <n v="20"/>
    <n v="40"/>
    <n v="30"/>
    <n v="31"/>
    <n v="27"/>
    <n v="30"/>
    <n v="40"/>
    <n v="30"/>
  </r>
  <r>
    <n v="276"/>
    <n v="1703"/>
    <x v="276"/>
    <x v="0"/>
    <x v="13"/>
    <x v="0"/>
    <x v="0"/>
    <n v="200"/>
    <n v="200"/>
    <n v="38"/>
    <n v="0.19"/>
    <m/>
    <m/>
    <m/>
    <m/>
    <m/>
    <m/>
    <n v="20"/>
    <n v="18"/>
    <n v="0"/>
    <n v="0"/>
    <n v="0"/>
    <m/>
  </r>
  <r>
    <n v="277"/>
    <n v="1704"/>
    <x v="277"/>
    <x v="1"/>
    <x v="1"/>
    <x v="0"/>
    <x v="1"/>
    <m/>
    <m/>
    <n v="0"/>
    <e v="#DIV/0!"/>
    <m/>
    <m/>
    <m/>
    <m/>
    <m/>
    <m/>
    <m/>
    <m/>
    <m/>
    <m/>
    <m/>
    <m/>
  </r>
  <r>
    <n v="278"/>
    <n v="1705"/>
    <x v="278"/>
    <x v="7"/>
    <x v="50"/>
    <x v="0"/>
    <x v="0"/>
    <n v="600"/>
    <n v="600"/>
    <n v="708"/>
    <n v="1.18"/>
    <n v="50"/>
    <n v="50"/>
    <n v="50"/>
    <n v="67"/>
    <n v="73"/>
    <n v="79"/>
    <n v="81"/>
    <n v="92"/>
    <n v="55"/>
    <n v="63"/>
    <n v="48"/>
    <m/>
  </r>
  <r>
    <n v="279"/>
    <n v="1706"/>
    <x v="279"/>
    <x v="1"/>
    <x v="1"/>
    <x v="0"/>
    <x v="1"/>
    <m/>
    <m/>
    <n v="0"/>
    <e v="#DIV/0!"/>
    <m/>
    <m/>
    <m/>
    <m/>
    <m/>
    <m/>
    <m/>
    <m/>
    <m/>
    <m/>
    <m/>
    <m/>
  </r>
  <r>
    <n v="280"/>
    <n v="1707"/>
    <x v="280"/>
    <x v="4"/>
    <x v="22"/>
    <x v="0"/>
    <x v="0"/>
    <n v="1500"/>
    <n v="1500"/>
    <n v="1896"/>
    <n v="1.264"/>
    <n v="60"/>
    <n v="60"/>
    <n v="60"/>
    <n v="60"/>
    <n v="60"/>
    <n v="60"/>
    <n v="101"/>
    <n v="325"/>
    <n v="325"/>
    <n v="425"/>
    <n v="360"/>
    <m/>
  </r>
  <r>
    <n v="281"/>
    <n v="1708"/>
    <x v="281"/>
    <x v="1"/>
    <x v="1"/>
    <x v="0"/>
    <x v="1"/>
    <m/>
    <m/>
    <n v="0"/>
    <e v="#DIV/0!"/>
    <m/>
    <m/>
    <m/>
    <m/>
    <m/>
    <m/>
    <m/>
    <m/>
    <m/>
    <m/>
    <m/>
    <m/>
  </r>
  <r>
    <n v="282"/>
    <n v="1709"/>
    <x v="282"/>
    <x v="0"/>
    <x v="49"/>
    <x v="0"/>
    <x v="0"/>
    <n v="100"/>
    <n v="100"/>
    <n v="132"/>
    <n v="1.32"/>
    <s v="NA"/>
    <s v="NA"/>
    <s v="NA"/>
    <s v="NA"/>
    <s v="NA"/>
    <s v="NA"/>
    <s v="NA"/>
    <n v="25"/>
    <n v="30"/>
    <n v="32"/>
    <n v="45"/>
    <m/>
  </r>
  <r>
    <n v="283"/>
    <n v="1710"/>
    <x v="283"/>
    <x v="0"/>
    <x v="49"/>
    <x v="0"/>
    <x v="0"/>
    <n v="1000"/>
    <n v="1000"/>
    <n v="1092.43"/>
    <n v="1.09243"/>
    <n v="100.5"/>
    <n v="100.5"/>
    <n v="100.5"/>
    <n v="100.5"/>
    <n v="100.5"/>
    <n v="70.87"/>
    <n v="110"/>
    <n v="120"/>
    <n v="100.2"/>
    <n v="100.4"/>
    <n v="88.46"/>
    <m/>
  </r>
  <r>
    <n v="284"/>
    <n v="1711"/>
    <x v="284"/>
    <x v="2"/>
    <x v="51"/>
    <x v="0"/>
    <x v="0"/>
    <n v="1000"/>
    <n v="1500"/>
    <n v="1578"/>
    <n v="1.052"/>
    <n v="80"/>
    <n v="80"/>
    <n v="80"/>
    <n v="80"/>
    <n v="120"/>
    <n v="349"/>
    <n v="349"/>
    <n v="80"/>
    <n v="70"/>
    <n v="90"/>
    <n v="200"/>
    <m/>
  </r>
  <r>
    <n v="285"/>
    <n v="1712"/>
    <x v="285"/>
    <x v="1"/>
    <x v="1"/>
    <x v="0"/>
    <x v="1"/>
    <m/>
    <m/>
    <n v="0"/>
    <e v="#DIV/0!"/>
    <m/>
    <m/>
    <m/>
    <m/>
    <m/>
    <m/>
    <m/>
    <m/>
    <m/>
    <m/>
    <m/>
    <m/>
  </r>
  <r>
    <n v="286"/>
    <n v="1713"/>
    <x v="286"/>
    <x v="4"/>
    <x v="22"/>
    <x v="0"/>
    <x v="0"/>
    <n v="500"/>
    <n v="500"/>
    <n v="470"/>
    <n v="0.94"/>
    <n v="44"/>
    <n v="44"/>
    <n v="44"/>
    <n v="41"/>
    <n v="40"/>
    <n v="37"/>
    <n v="39"/>
    <n v="40"/>
    <n v="42"/>
    <n v="44"/>
    <n v="55"/>
    <m/>
  </r>
  <r>
    <n v="287"/>
    <n v="1714"/>
    <x v="287"/>
    <x v="1"/>
    <x v="1"/>
    <x v="0"/>
    <x v="1"/>
    <m/>
    <m/>
    <n v="0"/>
    <e v="#DIV/0!"/>
    <m/>
    <m/>
    <m/>
    <m/>
    <m/>
    <m/>
    <m/>
    <m/>
    <m/>
    <m/>
    <m/>
    <m/>
  </r>
  <r>
    <n v="288"/>
    <n v="1715"/>
    <x v="288"/>
    <x v="1"/>
    <x v="1"/>
    <x v="0"/>
    <x v="1"/>
    <m/>
    <m/>
    <n v="0"/>
    <e v="#DIV/0!"/>
    <m/>
    <m/>
    <m/>
    <m/>
    <m/>
    <m/>
    <m/>
    <m/>
    <m/>
    <m/>
    <m/>
    <m/>
  </r>
  <r>
    <n v="289"/>
    <n v="1716"/>
    <x v="289"/>
    <x v="5"/>
    <x v="19"/>
    <x v="0"/>
    <x v="1"/>
    <n v="400"/>
    <n v="400"/>
    <n v="0"/>
    <n v="0"/>
    <m/>
    <m/>
    <m/>
    <m/>
    <m/>
    <m/>
    <m/>
    <m/>
    <m/>
    <m/>
    <m/>
    <m/>
  </r>
  <r>
    <n v="290"/>
    <n v="1717"/>
    <x v="290"/>
    <x v="0"/>
    <x v="49"/>
    <x v="0"/>
    <x v="0"/>
    <n v="500"/>
    <n v="500"/>
    <n v="580.0200000000001"/>
    <n v="1.1600400000000002"/>
    <m/>
    <m/>
    <m/>
    <m/>
    <m/>
    <n v="65.92"/>
    <n v="280.24"/>
    <n v="109.43"/>
    <n v="16.47"/>
    <n v="21.25"/>
    <n v="86.71"/>
    <m/>
  </r>
  <r>
    <n v="291"/>
    <n v="1718"/>
    <x v="291"/>
    <x v="5"/>
    <x v="19"/>
    <x v="0"/>
    <x v="0"/>
    <n v="700"/>
    <n v="700"/>
    <n v="0"/>
    <n v="0"/>
    <m/>
    <m/>
    <m/>
    <m/>
    <m/>
    <m/>
    <m/>
    <m/>
    <m/>
    <m/>
    <m/>
    <m/>
  </r>
  <r>
    <n v="292"/>
    <n v="1719"/>
    <x v="292"/>
    <x v="6"/>
    <x v="29"/>
    <x v="0"/>
    <x v="0"/>
    <n v="200"/>
    <n v="200"/>
    <n v="120"/>
    <n v="0.6"/>
    <m/>
    <n v="15"/>
    <n v="12"/>
    <m/>
    <n v="41"/>
    <n v="10"/>
    <n v="0"/>
    <n v="12"/>
    <n v="0"/>
    <n v="3"/>
    <n v="12"/>
    <n v="15"/>
  </r>
  <r>
    <n v="293"/>
    <n v="1720"/>
    <x v="293"/>
    <x v="1"/>
    <x v="1"/>
    <x v="0"/>
    <x v="1"/>
    <m/>
    <m/>
    <n v="0"/>
    <e v="#DIV/0!"/>
    <m/>
    <m/>
    <m/>
    <m/>
    <m/>
    <m/>
    <m/>
    <m/>
    <m/>
    <m/>
    <m/>
    <m/>
  </r>
  <r>
    <n v="294"/>
    <n v="1721"/>
    <x v="294"/>
    <x v="6"/>
    <x v="15"/>
    <x v="0"/>
    <x v="0"/>
    <n v="1500"/>
    <n v="1500"/>
    <n v="1380.9"/>
    <n v="0.92060000000000008"/>
    <n v="80.75"/>
    <n v="100"/>
    <n v="105"/>
    <n v="89.15"/>
    <n v="110.35"/>
    <n v="147"/>
    <n v="305.14999999999998"/>
    <n v="296.5"/>
    <n v="147"/>
    <m/>
    <m/>
    <m/>
  </r>
  <r>
    <n v="295"/>
    <n v="1722"/>
    <x v="295"/>
    <x v="1"/>
    <x v="1"/>
    <x v="0"/>
    <x v="1"/>
    <m/>
    <m/>
    <n v="0"/>
    <e v="#DIV/0!"/>
    <m/>
    <m/>
    <m/>
    <m/>
    <m/>
    <m/>
    <m/>
    <m/>
    <m/>
    <m/>
    <m/>
    <m/>
  </r>
  <r>
    <n v="296"/>
    <n v="1723"/>
    <x v="296"/>
    <x v="0"/>
    <x v="49"/>
    <x v="0"/>
    <x v="0"/>
    <n v="1500"/>
    <n v="1750"/>
    <n v="1958"/>
    <n v="1.1188571428571428"/>
    <n v="100"/>
    <n v="200"/>
    <n v="200"/>
    <n v="100"/>
    <n v="130"/>
    <n v="350"/>
    <n v="350"/>
    <n v="350"/>
    <n v="98"/>
    <n v="65"/>
    <n v="15"/>
    <m/>
  </r>
  <r>
    <n v="297"/>
    <n v="1724"/>
    <x v="297"/>
    <x v="0"/>
    <x v="49"/>
    <x v="0"/>
    <x v="0"/>
    <n v="700"/>
    <n v="700"/>
    <n v="505.25"/>
    <n v="0.72178571428571425"/>
    <m/>
    <m/>
    <m/>
    <m/>
    <m/>
    <n v="27.25"/>
    <n v="70"/>
    <n v="114"/>
    <n v="78"/>
    <n v="132"/>
    <n v="84"/>
    <m/>
  </r>
  <r>
    <n v="298"/>
    <n v="1725"/>
    <x v="298"/>
    <x v="1"/>
    <x v="1"/>
    <x v="0"/>
    <x v="1"/>
    <m/>
    <m/>
    <n v="0"/>
    <e v="#DIV/0!"/>
    <m/>
    <m/>
    <m/>
    <m/>
    <m/>
    <m/>
    <m/>
    <m/>
    <m/>
    <m/>
    <m/>
    <m/>
  </r>
  <r>
    <n v="299"/>
    <n v="1726"/>
    <x v="299"/>
    <x v="1"/>
    <x v="1"/>
    <x v="0"/>
    <x v="1"/>
    <m/>
    <m/>
    <n v="0"/>
    <e v="#DIV/0!"/>
    <m/>
    <m/>
    <m/>
    <m/>
    <m/>
    <m/>
    <m/>
    <m/>
    <m/>
    <m/>
    <m/>
    <m/>
  </r>
  <r>
    <n v="300"/>
    <n v="1727"/>
    <x v="300"/>
    <x v="1"/>
    <x v="1"/>
    <x v="0"/>
    <x v="1"/>
    <m/>
    <m/>
    <n v="0"/>
    <e v="#DIV/0!"/>
    <m/>
    <m/>
    <m/>
    <m/>
    <m/>
    <m/>
    <m/>
    <m/>
    <m/>
    <m/>
    <m/>
    <m/>
  </r>
  <r>
    <n v="301"/>
    <n v="1728"/>
    <x v="301"/>
    <x v="1"/>
    <x v="1"/>
    <x v="0"/>
    <x v="1"/>
    <m/>
    <m/>
    <n v="0"/>
    <e v="#DIV/0!"/>
    <m/>
    <m/>
    <m/>
    <m/>
    <m/>
    <m/>
    <m/>
    <m/>
    <m/>
    <m/>
    <m/>
    <m/>
  </r>
  <r>
    <n v="302"/>
    <n v="1729"/>
    <x v="302"/>
    <x v="1"/>
    <x v="1"/>
    <x v="0"/>
    <x v="1"/>
    <m/>
    <m/>
    <n v="0"/>
    <e v="#DIV/0!"/>
    <m/>
    <m/>
    <m/>
    <m/>
    <m/>
    <m/>
    <m/>
    <m/>
    <m/>
    <m/>
    <m/>
    <m/>
  </r>
  <r>
    <n v="303"/>
    <n v="1730"/>
    <x v="303"/>
    <x v="2"/>
    <x v="41"/>
    <x v="0"/>
    <x v="0"/>
    <n v="500"/>
    <n v="500"/>
    <n v="497"/>
    <n v="0.99399999999999999"/>
    <m/>
    <m/>
    <n v="15"/>
    <m/>
    <m/>
    <n v="9"/>
    <n v="110"/>
    <n v="74"/>
    <n v="81"/>
    <n v="98"/>
    <n v="110"/>
    <m/>
  </r>
  <r>
    <n v="304"/>
    <n v="1731"/>
    <x v="304"/>
    <x v="5"/>
    <x v="19"/>
    <x v="0"/>
    <x v="0"/>
    <n v="700"/>
    <n v="800"/>
    <n v="825.48760000000004"/>
    <n v="1.0318595000000002"/>
    <n v="33.332799999999999"/>
    <s v="NA"/>
    <s v="NA"/>
    <s v="NA"/>
    <n v="17.100000000000001"/>
    <n v="64.8"/>
    <n v="67.25"/>
    <n v="138.7336"/>
    <n v="111.3792"/>
    <n v="119.752"/>
    <n v="135.09440000000001"/>
    <n v="138.04560000000001"/>
  </r>
  <r>
    <n v="305"/>
    <n v="1732"/>
    <x v="305"/>
    <x v="5"/>
    <x v="19"/>
    <x v="0"/>
    <x v="0"/>
    <n v="1750"/>
    <n v="1750"/>
    <n v="1853.6599999999999"/>
    <n v="1.0592342857142856"/>
    <n v="88.43"/>
    <n v="97.67"/>
    <n v="110.63"/>
    <n v="85.78"/>
    <n v="101.14"/>
    <n v="120.91"/>
    <n v="330"/>
    <n v="396.72"/>
    <n v="243.98000000000002"/>
    <n v="103.3"/>
    <n v="87.6"/>
    <n v="87.5"/>
  </r>
  <r>
    <n v="306"/>
    <n v="1733"/>
    <x v="306"/>
    <x v="5"/>
    <x v="19"/>
    <x v="0"/>
    <x v="0"/>
    <n v="1500"/>
    <n v="1500"/>
    <n v="1091.5"/>
    <n v="0.72766666666666668"/>
    <s v="NA"/>
    <s v="NA"/>
    <s v="NA"/>
    <s v="NA"/>
    <s v="NA"/>
    <s v="NA"/>
    <n v="204.4"/>
    <n v="87.1"/>
    <n v="310"/>
    <n v="450"/>
    <n v="40"/>
    <m/>
  </r>
  <r>
    <n v="307"/>
    <n v="1734"/>
    <x v="307"/>
    <x v="1"/>
    <x v="1"/>
    <x v="0"/>
    <x v="1"/>
    <m/>
    <m/>
    <n v="0"/>
    <e v="#DIV/0!"/>
    <m/>
    <m/>
    <m/>
    <m/>
    <m/>
    <m/>
    <m/>
    <m/>
    <m/>
    <m/>
    <m/>
    <m/>
  </r>
  <r>
    <n v="308"/>
    <n v="1735"/>
    <x v="308"/>
    <x v="1"/>
    <x v="1"/>
    <x v="0"/>
    <x v="1"/>
    <m/>
    <m/>
    <n v="0"/>
    <e v="#DIV/0!"/>
    <m/>
    <m/>
    <m/>
    <m/>
    <m/>
    <m/>
    <m/>
    <m/>
    <m/>
    <m/>
    <m/>
    <m/>
  </r>
  <r>
    <n v="309"/>
    <n v="1736"/>
    <x v="309"/>
    <x v="1"/>
    <x v="1"/>
    <x v="0"/>
    <x v="1"/>
    <m/>
    <m/>
    <n v="0"/>
    <e v="#DIV/0!"/>
    <m/>
    <m/>
    <m/>
    <m/>
    <m/>
    <m/>
    <m/>
    <m/>
    <m/>
    <m/>
    <m/>
    <m/>
  </r>
  <r>
    <n v="310"/>
    <n v="1737"/>
    <x v="310"/>
    <x v="1"/>
    <x v="1"/>
    <x v="0"/>
    <x v="1"/>
    <m/>
    <m/>
    <n v="0"/>
    <e v="#DIV/0!"/>
    <m/>
    <m/>
    <m/>
    <m/>
    <m/>
    <m/>
    <m/>
    <m/>
    <m/>
    <m/>
    <m/>
    <m/>
  </r>
  <r>
    <n v="311"/>
    <n v="1738"/>
    <x v="311"/>
    <x v="1"/>
    <x v="1"/>
    <x v="0"/>
    <x v="1"/>
    <m/>
    <m/>
    <n v="0"/>
    <e v="#DIV/0!"/>
    <m/>
    <m/>
    <m/>
    <m/>
    <m/>
    <m/>
    <m/>
    <m/>
    <m/>
    <m/>
    <m/>
    <m/>
  </r>
  <r>
    <n v="312"/>
    <n v="1739"/>
    <x v="312"/>
    <x v="5"/>
    <x v="52"/>
    <x v="0"/>
    <x v="0"/>
    <n v="400"/>
    <n v="400"/>
    <n v="321.90000000000009"/>
    <n v="0.80475000000000019"/>
    <m/>
    <m/>
    <m/>
    <m/>
    <m/>
    <n v="87.7"/>
    <n v="124.4"/>
    <n v="64.5"/>
    <n v="15.1"/>
    <n v="15.1"/>
    <n v="15.1"/>
    <m/>
  </r>
  <r>
    <n v="313"/>
    <n v="1740"/>
    <x v="313"/>
    <x v="1"/>
    <x v="1"/>
    <x v="0"/>
    <x v="1"/>
    <m/>
    <m/>
    <n v="0"/>
    <e v="#DIV/0!"/>
    <m/>
    <m/>
    <m/>
    <m/>
    <m/>
    <m/>
    <m/>
    <m/>
    <m/>
    <m/>
    <m/>
    <m/>
  </r>
  <r>
    <n v="314"/>
    <n v="1741"/>
    <x v="314"/>
    <x v="1"/>
    <x v="1"/>
    <x v="0"/>
    <x v="1"/>
    <m/>
    <m/>
    <n v="0"/>
    <e v="#DIV/0!"/>
    <m/>
    <m/>
    <m/>
    <m/>
    <m/>
    <m/>
    <m/>
    <m/>
    <m/>
    <m/>
    <m/>
    <m/>
  </r>
  <r>
    <n v="315"/>
    <n v="1742"/>
    <x v="315"/>
    <x v="7"/>
    <x v="50"/>
    <x v="0"/>
    <x v="0"/>
    <n v="1500"/>
    <n v="1500"/>
    <n v="1393.5900000000001"/>
    <n v="0.92906000000000011"/>
    <n v="179.78"/>
    <n v="126.3"/>
    <n v="129.58000000000001"/>
    <n v="162.22"/>
    <n v="100.2"/>
    <n v="96.66"/>
    <n v="189.68"/>
    <n v="42.89"/>
    <n v="156.51"/>
    <n v="132.94999999999999"/>
    <n v="76.819999999999993"/>
    <m/>
  </r>
  <r>
    <n v="316"/>
    <n v="1743"/>
    <x v="316"/>
    <x v="4"/>
    <x v="22"/>
    <x v="0"/>
    <x v="0"/>
    <n v="1500"/>
    <n v="1500"/>
    <n v="1176.855"/>
    <n v="0.78456999999999999"/>
    <m/>
    <m/>
    <m/>
    <m/>
    <m/>
    <n v="387.125"/>
    <n v="368.13"/>
    <n v="98.15"/>
    <n v="85.15"/>
    <n v="88.15"/>
    <n v="150.15"/>
    <m/>
  </r>
  <r>
    <n v="317"/>
    <n v="1744"/>
    <x v="317"/>
    <x v="0"/>
    <x v="49"/>
    <x v="0"/>
    <x v="0"/>
    <n v="200"/>
    <n v="300"/>
    <n v="291"/>
    <n v="0.97"/>
    <m/>
    <m/>
    <m/>
    <m/>
    <m/>
    <m/>
    <n v="52"/>
    <n v="60"/>
    <n v="54"/>
    <n v="65"/>
    <n v="60"/>
    <m/>
  </r>
  <r>
    <n v="318"/>
    <n v="1745"/>
    <x v="318"/>
    <x v="0"/>
    <x v="49"/>
    <x v="0"/>
    <x v="1"/>
    <n v="100"/>
    <n v="100"/>
    <n v="0"/>
    <n v="0"/>
    <m/>
    <m/>
    <m/>
    <m/>
    <m/>
    <m/>
    <m/>
    <m/>
    <m/>
    <m/>
    <m/>
    <m/>
  </r>
  <r>
    <n v="319"/>
    <n v="1746"/>
    <x v="319"/>
    <x v="0"/>
    <x v="49"/>
    <x v="0"/>
    <x v="2"/>
    <n v="1750"/>
    <n v="1750"/>
    <n v="1631.43"/>
    <n v="0.93224571428571434"/>
    <n v="46.5"/>
    <n v="128.25"/>
    <n v="150.69999999999999"/>
    <n v="156.4"/>
    <n v="227.39"/>
    <n v="223.6"/>
    <n v="209.38"/>
    <n v="135.77000000000001"/>
    <n v="203.44"/>
    <n v="150"/>
    <m/>
    <m/>
  </r>
  <r>
    <n v="320"/>
    <n v="1747"/>
    <x v="320"/>
    <x v="0"/>
    <x v="49"/>
    <x v="0"/>
    <x v="2"/>
    <n v="1000"/>
    <n v="1000"/>
    <n v="600.79999999999995"/>
    <n v="0.6008"/>
    <m/>
    <m/>
    <m/>
    <m/>
    <m/>
    <n v="19.12"/>
    <n v="146.33000000000001"/>
    <n v="85.35"/>
    <n v="170"/>
    <n v="180"/>
    <m/>
    <m/>
  </r>
  <r>
    <n v="321"/>
    <n v="1748"/>
    <x v="321"/>
    <x v="0"/>
    <x v="49"/>
    <x v="0"/>
    <x v="2"/>
    <n v="1000"/>
    <n v="1000"/>
    <n v="628.05999999999995"/>
    <n v="0.62805999999999995"/>
    <m/>
    <m/>
    <m/>
    <m/>
    <m/>
    <n v="13.7"/>
    <n v="146.57"/>
    <n v="117.79"/>
    <n v="170"/>
    <n v="180"/>
    <m/>
    <m/>
  </r>
  <r>
    <n v="322"/>
    <n v="1749"/>
    <x v="322"/>
    <x v="6"/>
    <x v="20"/>
    <x v="0"/>
    <x v="0"/>
    <n v="1000"/>
    <n v="1000"/>
    <n v="878"/>
    <n v="0.878"/>
    <n v="25"/>
    <n v="25"/>
    <n v="25"/>
    <n v="25"/>
    <n v="25"/>
    <n v="25"/>
    <n v="25"/>
    <n v="40"/>
    <n v="78"/>
    <n v="273"/>
    <n v="312"/>
    <m/>
  </r>
  <r>
    <n v="323"/>
    <n v="1750"/>
    <x v="323"/>
    <x v="6"/>
    <x v="4"/>
    <x v="0"/>
    <x v="0"/>
    <n v="300"/>
    <n v="300"/>
    <n v="235.76999999999998"/>
    <n v="0.78589999999999993"/>
    <m/>
    <m/>
    <m/>
    <m/>
    <m/>
    <n v="11.3"/>
    <n v="62.43"/>
    <n v="54.03"/>
    <n v="74.88"/>
    <n v="14.73"/>
    <n v="18.399999999999999"/>
    <m/>
  </r>
  <r>
    <n v="324"/>
    <n v="1751"/>
    <x v="324"/>
    <x v="6"/>
    <x v="18"/>
    <x v="0"/>
    <x v="0"/>
    <n v="1000"/>
    <n v="1000"/>
    <n v="1186.3200000000002"/>
    <n v="1.1863200000000003"/>
    <m/>
    <m/>
    <m/>
    <m/>
    <m/>
    <n v="72.3"/>
    <n v="352.56"/>
    <n v="371.11"/>
    <n v="256.64"/>
    <n v="60.21"/>
    <n v="73.5"/>
    <m/>
  </r>
  <r>
    <n v="325"/>
    <n v="1752"/>
    <x v="325"/>
    <x v="0"/>
    <x v="49"/>
    <x v="0"/>
    <x v="0"/>
    <n v="100"/>
    <n v="100"/>
    <n v="15"/>
    <n v="0.15"/>
    <m/>
    <n v="15"/>
    <m/>
    <m/>
    <m/>
    <m/>
    <m/>
    <m/>
    <m/>
    <m/>
    <m/>
    <m/>
  </r>
  <r>
    <n v="326"/>
    <n v="1753"/>
    <x v="326"/>
    <x v="0"/>
    <x v="49"/>
    <x v="0"/>
    <x v="0"/>
    <n v="2000"/>
    <n v="2000"/>
    <n v="2089.5"/>
    <n v="1.0447500000000001"/>
    <n v="98"/>
    <n v="210"/>
    <n v="297.5"/>
    <n v="224"/>
    <n v="231"/>
    <n v="112.5"/>
    <n v="280"/>
    <n v="147"/>
    <n v="210"/>
    <n v="157.5"/>
    <n v="122"/>
    <m/>
  </r>
  <r>
    <n v="327"/>
    <n v="1754"/>
    <x v="327"/>
    <x v="0"/>
    <x v="49"/>
    <x v="0"/>
    <x v="0"/>
    <n v="1000"/>
    <n v="1000"/>
    <n v="1019"/>
    <n v="1.0189999999999999"/>
    <m/>
    <m/>
    <m/>
    <m/>
    <n v="165.5"/>
    <n v="133.5"/>
    <n v="150"/>
    <n v="155"/>
    <n v="140"/>
    <n v="130"/>
    <n v="145"/>
    <m/>
  </r>
  <r>
    <n v="328"/>
    <n v="1755"/>
    <x v="328"/>
    <x v="0"/>
    <x v="49"/>
    <x v="0"/>
    <x v="0"/>
    <n v="500"/>
    <n v="500"/>
    <n v="389.55999999999995"/>
    <n v="0.77911999999999992"/>
    <m/>
    <m/>
    <m/>
    <m/>
    <m/>
    <n v="87"/>
    <n v="54"/>
    <n v="56.89"/>
    <n v="78"/>
    <n v="77.77"/>
    <n v="35.9"/>
    <m/>
  </r>
  <r>
    <n v="329"/>
    <n v="1756"/>
    <x v="329"/>
    <x v="1"/>
    <x v="1"/>
    <x v="0"/>
    <x v="1"/>
    <m/>
    <m/>
    <n v="0"/>
    <e v="#DIV/0!"/>
    <m/>
    <m/>
    <m/>
    <m/>
    <m/>
    <m/>
    <m/>
    <m/>
    <m/>
    <m/>
    <m/>
    <m/>
  </r>
  <r>
    <n v="330"/>
    <n v="1757"/>
    <x v="330"/>
    <x v="1"/>
    <x v="1"/>
    <x v="0"/>
    <x v="1"/>
    <m/>
    <m/>
    <n v="0"/>
    <e v="#DIV/0!"/>
    <m/>
    <m/>
    <m/>
    <m/>
    <m/>
    <m/>
    <m/>
    <m/>
    <m/>
    <m/>
    <m/>
    <m/>
  </r>
  <r>
    <n v="331"/>
    <n v="1758"/>
    <x v="331"/>
    <x v="1"/>
    <x v="1"/>
    <x v="0"/>
    <x v="1"/>
    <m/>
    <m/>
    <n v="0"/>
    <e v="#DIV/0!"/>
    <m/>
    <m/>
    <m/>
    <m/>
    <m/>
    <m/>
    <m/>
    <m/>
    <m/>
    <m/>
    <m/>
    <m/>
  </r>
  <r>
    <n v="332"/>
    <n v="1759"/>
    <x v="332"/>
    <x v="1"/>
    <x v="1"/>
    <x v="0"/>
    <x v="1"/>
    <m/>
    <m/>
    <n v="0"/>
    <e v="#DIV/0!"/>
    <m/>
    <m/>
    <m/>
    <m/>
    <m/>
    <m/>
    <m/>
    <m/>
    <m/>
    <m/>
    <m/>
    <m/>
  </r>
  <r>
    <n v="333"/>
    <n v="1760"/>
    <x v="333"/>
    <x v="1"/>
    <x v="1"/>
    <x v="0"/>
    <x v="1"/>
    <m/>
    <m/>
    <n v="0"/>
    <e v="#DIV/0!"/>
    <m/>
    <m/>
    <m/>
    <m/>
    <m/>
    <m/>
    <m/>
    <m/>
    <m/>
    <m/>
    <m/>
    <m/>
  </r>
  <r>
    <n v="334"/>
    <n v="1761"/>
    <x v="334"/>
    <x v="1"/>
    <x v="1"/>
    <x v="0"/>
    <x v="1"/>
    <m/>
    <m/>
    <n v="0"/>
    <e v="#DIV/0!"/>
    <m/>
    <m/>
    <m/>
    <m/>
    <m/>
    <m/>
    <m/>
    <m/>
    <m/>
    <m/>
    <m/>
    <m/>
  </r>
  <r>
    <n v="335"/>
    <n v="1762"/>
    <x v="335"/>
    <x v="1"/>
    <x v="1"/>
    <x v="0"/>
    <x v="1"/>
    <m/>
    <m/>
    <n v="0"/>
    <e v="#DIV/0!"/>
    <m/>
    <m/>
    <m/>
    <m/>
    <m/>
    <m/>
    <m/>
    <m/>
    <m/>
    <m/>
    <m/>
    <m/>
  </r>
  <r>
    <n v="336"/>
    <n v="1763"/>
    <x v="336"/>
    <x v="5"/>
    <x v="36"/>
    <x v="0"/>
    <x v="0"/>
    <n v="1250"/>
    <n v="1250"/>
    <n v="1125"/>
    <n v="0.9"/>
    <n v="96.7"/>
    <n v="87.4"/>
    <n v="128.6"/>
    <n v="87.4"/>
    <n v="77.400000000000006"/>
    <n v="98.6"/>
    <n v="67.5"/>
    <n v="86.5"/>
    <n v="91.6"/>
    <n v="78.900000000000006"/>
    <n v="105.8"/>
    <n v="118.6"/>
  </r>
  <r>
    <n v="337"/>
    <n v="1764"/>
    <x v="337"/>
    <x v="1"/>
    <x v="1"/>
    <x v="0"/>
    <x v="1"/>
    <m/>
    <m/>
    <n v="0"/>
    <e v="#DIV/0!"/>
    <m/>
    <m/>
    <m/>
    <m/>
    <m/>
    <m/>
    <m/>
    <m/>
    <m/>
    <m/>
    <m/>
    <m/>
  </r>
  <r>
    <n v="338"/>
    <n v="1765"/>
    <x v="338"/>
    <x v="1"/>
    <x v="1"/>
    <x v="0"/>
    <x v="1"/>
    <m/>
    <m/>
    <n v="0"/>
    <e v="#DIV/0!"/>
    <m/>
    <m/>
    <m/>
    <m/>
    <m/>
    <m/>
    <m/>
    <m/>
    <m/>
    <m/>
    <m/>
    <m/>
  </r>
  <r>
    <n v="339"/>
    <n v="1766"/>
    <x v="339"/>
    <x v="6"/>
    <x v="20"/>
    <x v="0"/>
    <x v="0"/>
    <n v="500"/>
    <n v="500"/>
    <n v="169.22"/>
    <n v="0.33844000000000002"/>
    <m/>
    <m/>
    <m/>
    <m/>
    <n v="10.51"/>
    <m/>
    <n v="11.39"/>
    <n v="20"/>
    <n v="47"/>
    <n v="80.319999999999993"/>
    <m/>
    <m/>
  </r>
  <r>
    <n v="340"/>
    <n v="1767"/>
    <x v="340"/>
    <x v="1"/>
    <x v="1"/>
    <x v="0"/>
    <x v="1"/>
    <m/>
    <m/>
    <n v="0"/>
    <e v="#DIV/0!"/>
    <m/>
    <m/>
    <m/>
    <m/>
    <m/>
    <m/>
    <m/>
    <m/>
    <m/>
    <m/>
    <m/>
    <m/>
  </r>
  <r>
    <n v="341"/>
    <n v="1768"/>
    <x v="341"/>
    <x v="1"/>
    <x v="1"/>
    <x v="0"/>
    <x v="1"/>
    <m/>
    <m/>
    <n v="0"/>
    <e v="#DIV/0!"/>
    <m/>
    <m/>
    <m/>
    <m/>
    <m/>
    <m/>
    <m/>
    <m/>
    <m/>
    <m/>
    <m/>
    <m/>
  </r>
  <r>
    <n v="342"/>
    <n v="1769"/>
    <x v="342"/>
    <x v="3"/>
    <x v="33"/>
    <x v="0"/>
    <x v="0"/>
    <n v="1750"/>
    <n v="1750"/>
    <n v="1719.5"/>
    <n v="0.98257142857142854"/>
    <n v="70.400000000000006"/>
    <n v="96.2"/>
    <n v="92.1"/>
    <n v="100.3"/>
    <n v="112.5"/>
    <n v="207.6"/>
    <n v="318.39999999999998"/>
    <n v="240"/>
    <n v="166"/>
    <n v="153"/>
    <n v="163"/>
    <m/>
  </r>
  <r>
    <n v="343"/>
    <m/>
    <x v="343"/>
    <x v="1"/>
    <x v="1"/>
    <x v="0"/>
    <x v="1"/>
    <m/>
    <m/>
    <m/>
    <m/>
    <m/>
    <m/>
    <m/>
    <m/>
    <m/>
    <m/>
    <m/>
    <m/>
    <m/>
    <m/>
    <m/>
    <m/>
  </r>
  <r>
    <m/>
    <n v="1778"/>
    <x v="344"/>
    <x v="0"/>
    <x v="10"/>
    <x v="0"/>
    <x v="0"/>
    <n v="2500"/>
    <n v="2500"/>
    <n v="1659"/>
    <n v="0.66359999999999997"/>
    <s v="NA"/>
    <s v="NA"/>
    <s v="NA"/>
    <s v="NA"/>
    <s v="NA"/>
    <s v="NA"/>
    <s v="NA"/>
    <s v="NA"/>
    <s v="NA"/>
    <n v="896"/>
    <n v="763"/>
    <m/>
  </r>
  <r>
    <n v="344"/>
    <n v="24001"/>
    <x v="345"/>
    <x v="0"/>
    <x v="49"/>
    <x v="0"/>
    <x v="0"/>
    <n v="200"/>
    <n v="200"/>
    <n v="20"/>
    <n v="0.1"/>
    <s v="NA"/>
    <s v="NA"/>
    <s v="NA"/>
    <s v="NA"/>
    <s v="NA"/>
    <s v="NA"/>
    <s v="NA"/>
    <n v="20"/>
    <m/>
    <m/>
    <m/>
    <m/>
  </r>
  <r>
    <n v="345"/>
    <n v="24002"/>
    <x v="346"/>
    <x v="0"/>
    <x v="49"/>
    <x v="0"/>
    <x v="2"/>
    <n v="100"/>
    <n v="100"/>
    <n v="0"/>
    <n v="0"/>
    <m/>
    <m/>
    <m/>
    <m/>
    <m/>
    <m/>
    <m/>
    <m/>
    <m/>
    <m/>
    <m/>
    <m/>
  </r>
  <r>
    <n v="346"/>
    <n v="24003"/>
    <x v="347"/>
    <x v="0"/>
    <x v="49"/>
    <x v="0"/>
    <x v="1"/>
    <n v="600"/>
    <n v="600"/>
    <n v="0"/>
    <n v="0"/>
    <s v="NA"/>
    <s v="NA"/>
    <s v="NA"/>
    <s v="NA"/>
    <s v="NA"/>
    <s v="NA"/>
    <s v="NA"/>
    <m/>
    <m/>
    <m/>
    <m/>
    <m/>
  </r>
  <r>
    <n v="347"/>
    <n v="24004"/>
    <x v="348"/>
    <x v="0"/>
    <x v="49"/>
    <x v="0"/>
    <x v="0"/>
    <n v="200"/>
    <n v="200"/>
    <n v="175"/>
    <n v="0.875"/>
    <s v="NA"/>
    <s v="NA"/>
    <s v="NA"/>
    <s v="NA"/>
    <s v="NA"/>
    <s v="NA"/>
    <s v="NA"/>
    <n v="40"/>
    <n v="50"/>
    <n v="40"/>
    <n v="45"/>
    <m/>
  </r>
  <r>
    <n v="348"/>
    <n v="24005"/>
    <x v="349"/>
    <x v="0"/>
    <x v="49"/>
    <x v="0"/>
    <x v="0"/>
    <n v="200"/>
    <n v="200"/>
    <n v="62"/>
    <n v="0.31"/>
    <s v="NA"/>
    <s v="NA"/>
    <s v="NA"/>
    <s v="NA"/>
    <s v="NA"/>
    <s v="NA"/>
    <s v="NA"/>
    <n v="62"/>
    <m/>
    <m/>
    <m/>
    <m/>
  </r>
  <r>
    <n v="349"/>
    <n v="24006"/>
    <x v="350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n v="350"/>
    <n v="24007"/>
    <x v="351"/>
    <x v="0"/>
    <x v="49"/>
    <x v="0"/>
    <x v="0"/>
    <n v="800"/>
    <n v="800"/>
    <n v="561.58000000000004"/>
    <n v="0.70197500000000002"/>
    <s v="NA"/>
    <s v="NA"/>
    <s v="NA"/>
    <s v="NA"/>
    <s v="NA"/>
    <s v="NA"/>
    <s v="NA"/>
    <n v="191.58"/>
    <n v="190"/>
    <n v="180"/>
    <m/>
    <m/>
  </r>
  <r>
    <m/>
    <n v="24008"/>
    <x v="352"/>
    <x v="0"/>
    <x v="49"/>
    <x v="0"/>
    <x v="0"/>
    <n v="800"/>
    <n v="800"/>
    <n v="387.45999999999992"/>
    <n v="0.48432499999999989"/>
    <s v="NA"/>
    <s v="NA"/>
    <s v="NA"/>
    <s v="NA"/>
    <s v="NA"/>
    <s v="NA"/>
    <s v="NA"/>
    <n v="117.82"/>
    <n v="97.87"/>
    <n v="67.84"/>
    <n v="70.959999999999994"/>
    <n v="32.97"/>
  </r>
  <r>
    <m/>
    <n v="24009"/>
    <x v="353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m/>
    <n v="24010"/>
    <x v="354"/>
    <x v="0"/>
    <x v="49"/>
    <x v="0"/>
    <x v="0"/>
    <n v="800"/>
    <n v="800"/>
    <n v="812.19"/>
    <n v="1.0152375"/>
    <s v="NA"/>
    <s v="NA"/>
    <s v="NA"/>
    <s v="NA"/>
    <s v="NA"/>
    <s v="NA"/>
    <s v="NA"/>
    <n v="166.19"/>
    <n v="235"/>
    <n v="111"/>
    <n v="130"/>
    <n v="170"/>
  </r>
  <r>
    <m/>
    <n v="24011"/>
    <x v="355"/>
    <x v="0"/>
    <x v="49"/>
    <x v="0"/>
    <x v="1"/>
    <n v="300"/>
    <n v="300"/>
    <n v="0"/>
    <n v="0"/>
    <s v="NA"/>
    <s v="NA"/>
    <s v="NA"/>
    <s v="NA"/>
    <s v="NA"/>
    <s v="NA"/>
    <s v="NA"/>
    <m/>
    <m/>
    <m/>
    <m/>
    <m/>
  </r>
  <r>
    <m/>
    <n v="24012"/>
    <x v="356"/>
    <x v="0"/>
    <x v="49"/>
    <x v="0"/>
    <x v="0"/>
    <n v="300"/>
    <n v="300"/>
    <n v="100"/>
    <n v="0.33333333333333331"/>
    <s v="NA"/>
    <s v="NA"/>
    <s v="NA"/>
    <s v="NA"/>
    <s v="NA"/>
    <s v="NA"/>
    <s v="NA"/>
    <n v="100"/>
    <m/>
    <m/>
    <m/>
    <m/>
  </r>
  <r>
    <m/>
    <n v="24013"/>
    <x v="357"/>
    <x v="0"/>
    <x v="49"/>
    <x v="0"/>
    <x v="0"/>
    <n v="200"/>
    <n v="200"/>
    <n v="100"/>
    <n v="0.5"/>
    <s v="NA"/>
    <s v="NA"/>
    <s v="NA"/>
    <s v="NA"/>
    <s v="NA"/>
    <s v="NA"/>
    <s v="NA"/>
    <n v="40"/>
    <n v="35"/>
    <n v="25"/>
    <n v="0"/>
    <m/>
  </r>
  <r>
    <m/>
    <n v="24014"/>
    <x v="358"/>
    <x v="0"/>
    <x v="49"/>
    <x v="0"/>
    <x v="2"/>
    <n v="100"/>
    <n v="100"/>
    <n v="0"/>
    <n v="0"/>
    <m/>
    <m/>
    <m/>
    <m/>
    <m/>
    <m/>
    <m/>
    <m/>
    <m/>
    <m/>
    <m/>
    <m/>
  </r>
  <r>
    <m/>
    <n v="24015"/>
    <x v="359"/>
    <x v="0"/>
    <x v="49"/>
    <x v="0"/>
    <x v="0"/>
    <n v="500"/>
    <n v="500"/>
    <n v="457"/>
    <n v="0.91400000000000003"/>
    <s v="NA"/>
    <s v="NA"/>
    <s v="NA"/>
    <s v="NA"/>
    <s v="NA"/>
    <s v="NA"/>
    <s v="NA"/>
    <n v="210"/>
    <n v="172"/>
    <n v="50"/>
    <n v="25"/>
    <m/>
  </r>
  <r>
    <m/>
    <n v="24016"/>
    <x v="360"/>
    <x v="0"/>
    <x v="49"/>
    <x v="0"/>
    <x v="0"/>
    <n v="200"/>
    <n v="200"/>
    <n v="50"/>
    <n v="0.25"/>
    <s v="NA"/>
    <s v="NA"/>
    <s v="NA"/>
    <s v="NA"/>
    <s v="NA"/>
    <s v="NA"/>
    <s v="NA"/>
    <n v="50"/>
    <m/>
    <m/>
    <m/>
    <m/>
  </r>
  <r>
    <m/>
    <n v="24017"/>
    <x v="361"/>
    <x v="0"/>
    <x v="49"/>
    <x v="0"/>
    <x v="0"/>
    <n v="200"/>
    <n v="300"/>
    <n v="292"/>
    <n v="0.97333333333333338"/>
    <s v="NA"/>
    <s v="NA"/>
    <s v="NA"/>
    <s v="NA"/>
    <s v="NA"/>
    <s v="NA"/>
    <s v="NA"/>
    <n v="75"/>
    <n v="79"/>
    <n v="68"/>
    <n v="70"/>
    <m/>
  </r>
  <r>
    <m/>
    <n v="24018"/>
    <x v="362"/>
    <x v="0"/>
    <x v="49"/>
    <x v="0"/>
    <x v="0"/>
    <n v="300"/>
    <n v="300"/>
    <n v="262"/>
    <n v="0.87333333333333329"/>
    <s v="NA"/>
    <s v="NA"/>
    <s v="NA"/>
    <s v="NA"/>
    <s v="NA"/>
    <s v="NA"/>
    <s v="NA"/>
    <n v="62"/>
    <n v="50"/>
    <n v="55"/>
    <n v="95"/>
    <m/>
  </r>
  <r>
    <m/>
    <n v="24019"/>
    <x v="363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m/>
    <n v="24020"/>
    <x v="364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m/>
    <n v="24021"/>
    <x v="365"/>
    <x v="0"/>
    <x v="49"/>
    <x v="0"/>
    <x v="0"/>
    <n v="400"/>
    <n v="400"/>
    <n v="237"/>
    <n v="0.59250000000000003"/>
    <s v="NA"/>
    <s v="NA"/>
    <s v="NA"/>
    <s v="NA"/>
    <s v="NA"/>
    <s v="NA"/>
    <s v="NA"/>
    <m/>
    <n v="237"/>
    <m/>
    <m/>
    <m/>
  </r>
  <r>
    <m/>
    <n v="24022"/>
    <x v="366"/>
    <x v="0"/>
    <x v="49"/>
    <x v="0"/>
    <x v="0"/>
    <n v="200"/>
    <n v="200"/>
    <n v="245"/>
    <n v="1.2250000000000001"/>
    <s v="NA"/>
    <s v="NA"/>
    <s v="NA"/>
    <s v="NA"/>
    <s v="NA"/>
    <s v="NA"/>
    <s v="NA"/>
    <m/>
    <n v="93"/>
    <n v="50"/>
    <n v="102"/>
    <m/>
  </r>
  <r>
    <m/>
    <n v="24023"/>
    <x v="367"/>
    <x v="0"/>
    <x v="49"/>
    <x v="0"/>
    <x v="0"/>
    <n v="300"/>
    <n v="300"/>
    <n v="235"/>
    <n v="0.78333333333333333"/>
    <s v="NA"/>
    <s v="NA"/>
    <s v="NA"/>
    <s v="NA"/>
    <s v="NA"/>
    <s v="NA"/>
    <s v="NA"/>
    <n v="45"/>
    <n v="55"/>
    <n v="45"/>
    <n v="90"/>
    <m/>
  </r>
  <r>
    <m/>
    <n v="24024"/>
    <x v="368"/>
    <x v="0"/>
    <x v="49"/>
    <x v="0"/>
    <x v="0"/>
    <n v="400"/>
    <n v="400"/>
    <n v="291"/>
    <n v="0.72750000000000004"/>
    <s v="NA"/>
    <s v="NA"/>
    <s v="NA"/>
    <s v="NA"/>
    <s v="NA"/>
    <s v="NA"/>
    <s v="NA"/>
    <n v="78"/>
    <n v="68"/>
    <n v="70"/>
    <n v="75"/>
    <m/>
  </r>
  <r>
    <m/>
    <n v="24025"/>
    <x v="369"/>
    <x v="0"/>
    <x v="49"/>
    <x v="0"/>
    <x v="0"/>
    <n v="1250"/>
    <n v="1250"/>
    <n v="913.66700000000003"/>
    <n v="0.73093360000000007"/>
    <s v="NA"/>
    <s v="NA"/>
    <s v="NA"/>
    <s v="NA"/>
    <s v="NA"/>
    <s v="NA"/>
    <s v="NA"/>
    <n v="170"/>
    <n v="242.667"/>
    <n v="143"/>
    <n v="180"/>
    <n v="178"/>
  </r>
  <r>
    <m/>
    <n v="24026"/>
    <x v="370"/>
    <x v="0"/>
    <x v="49"/>
    <x v="0"/>
    <x v="0"/>
    <n v="800"/>
    <n v="800"/>
    <n v="260"/>
    <n v="0.32500000000000001"/>
    <s v="NA"/>
    <s v="NA"/>
    <s v="NA"/>
    <s v="NA"/>
    <s v="NA"/>
    <s v="NA"/>
    <s v="NA"/>
    <n v="110"/>
    <n v="150"/>
    <m/>
    <m/>
    <m/>
  </r>
  <r>
    <m/>
    <n v="24027"/>
    <x v="371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m/>
    <n v="24028"/>
    <x v="372"/>
    <x v="0"/>
    <x v="49"/>
    <x v="0"/>
    <x v="1"/>
    <n v="200"/>
    <n v="200"/>
    <n v="0"/>
    <n v="0"/>
    <s v="NA"/>
    <s v="NA"/>
    <s v="NA"/>
    <s v="NA"/>
    <s v="NA"/>
    <s v="NA"/>
    <s v="NA"/>
    <m/>
    <m/>
    <m/>
    <m/>
    <m/>
  </r>
  <r>
    <m/>
    <n v="24029"/>
    <x v="373"/>
    <x v="0"/>
    <x v="49"/>
    <x v="0"/>
    <x v="0"/>
    <n v="200"/>
    <n v="200"/>
    <n v="40"/>
    <n v="0.2"/>
    <s v="NA"/>
    <s v="NA"/>
    <s v="NA"/>
    <s v="NA"/>
    <s v="NA"/>
    <s v="NA"/>
    <s v="NA"/>
    <n v="40"/>
    <m/>
    <m/>
    <m/>
    <m/>
  </r>
  <r>
    <m/>
    <n v="24030"/>
    <x v="374"/>
    <x v="0"/>
    <x v="49"/>
    <x v="0"/>
    <x v="0"/>
    <n v="200"/>
    <n v="200"/>
    <n v="55"/>
    <n v="0.27500000000000002"/>
    <s v="NA"/>
    <s v="NA"/>
    <s v="NA"/>
    <s v="NA"/>
    <s v="NA"/>
    <s v="NA"/>
    <s v="NA"/>
    <n v="25"/>
    <n v="30"/>
    <m/>
    <m/>
    <m/>
  </r>
  <r>
    <m/>
    <n v="24031"/>
    <x v="375"/>
    <x v="0"/>
    <x v="49"/>
    <x v="0"/>
    <x v="0"/>
    <n v="100"/>
    <n v="200"/>
    <n v="134"/>
    <n v="0.67"/>
    <s v="NA"/>
    <s v="NA"/>
    <s v="NA"/>
    <s v="NA"/>
    <s v="NA"/>
    <s v="NA"/>
    <s v="NA"/>
    <m/>
    <m/>
    <n v="50"/>
    <n v="84"/>
    <m/>
  </r>
  <r>
    <m/>
    <n v="24032"/>
    <x v="376"/>
    <x v="0"/>
    <x v="49"/>
    <x v="0"/>
    <x v="0"/>
    <n v="2000"/>
    <n v="2000"/>
    <n v="634"/>
    <n v="0.317"/>
    <s v="NA"/>
    <s v="NA"/>
    <s v="NA"/>
    <s v="NA"/>
    <s v="NA"/>
    <s v="NA"/>
    <s v="NA"/>
    <n v="80"/>
    <n v="178"/>
    <n v="162"/>
    <n v="214"/>
    <m/>
  </r>
  <r>
    <m/>
    <n v="24033"/>
    <x v="377"/>
    <x v="0"/>
    <x v="49"/>
    <x v="0"/>
    <x v="0"/>
    <n v="200"/>
    <n v="200"/>
    <n v="163"/>
    <n v="0.81499999999999995"/>
    <s v="NA"/>
    <s v="NA"/>
    <s v="NA"/>
    <s v="NA"/>
    <s v="NA"/>
    <s v="NA"/>
    <s v="NA"/>
    <n v="50"/>
    <n v="35"/>
    <n v="38"/>
    <n v="40"/>
    <m/>
  </r>
  <r>
    <m/>
    <n v="24034"/>
    <x v="378"/>
    <x v="0"/>
    <x v="49"/>
    <x v="0"/>
    <x v="0"/>
    <n v="300"/>
    <n v="300"/>
    <n v="250"/>
    <n v="0.83333333333333337"/>
    <s v="NA"/>
    <s v="NA"/>
    <s v="NA"/>
    <s v="NA"/>
    <s v="NA"/>
    <s v="NA"/>
    <s v="NA"/>
    <n v="62"/>
    <n v="40"/>
    <n v="45"/>
    <n v="103"/>
    <m/>
  </r>
  <r>
    <m/>
    <n v="24035"/>
    <x v="379"/>
    <x v="0"/>
    <x v="49"/>
    <x v="0"/>
    <x v="0"/>
    <n v="300"/>
    <n v="300"/>
    <n v="249"/>
    <n v="0.83"/>
    <s v="NA"/>
    <s v="NA"/>
    <s v="NA"/>
    <s v="NA"/>
    <s v="NA"/>
    <s v="NA"/>
    <s v="NA"/>
    <n v="62"/>
    <n v="35"/>
    <n v="55"/>
    <n v="97"/>
    <m/>
  </r>
  <r>
    <m/>
    <n v="24036"/>
    <x v="380"/>
    <x v="0"/>
    <x v="49"/>
    <x v="0"/>
    <x v="0"/>
    <n v="400"/>
    <n v="400"/>
    <n v="305"/>
    <n v="0.76249999999999996"/>
    <s v="NA"/>
    <s v="NA"/>
    <s v="NA"/>
    <s v="NA"/>
    <s v="NA"/>
    <s v="NA"/>
    <s v="NA"/>
    <n v="50"/>
    <n v="60"/>
    <n v="75"/>
    <n v="120"/>
    <m/>
  </r>
  <r>
    <m/>
    <n v="24037"/>
    <x v="381"/>
    <x v="0"/>
    <x v="49"/>
    <x v="0"/>
    <x v="0"/>
    <n v="600"/>
    <n v="600"/>
    <n v="505"/>
    <n v="0.84166666666666667"/>
    <s v="NA"/>
    <s v="NA"/>
    <s v="NA"/>
    <s v="NA"/>
    <s v="NA"/>
    <s v="NA"/>
    <s v="NA"/>
    <n v="115"/>
    <n v="140"/>
    <n v="140"/>
    <n v="110"/>
    <m/>
  </r>
  <r>
    <m/>
    <n v="24038"/>
    <x v="382"/>
    <x v="0"/>
    <x v="49"/>
    <x v="0"/>
    <x v="0"/>
    <n v="200"/>
    <n v="200"/>
    <n v="107"/>
    <n v="0.53500000000000003"/>
    <s v="NA"/>
    <s v="NA"/>
    <s v="NA"/>
    <s v="NA"/>
    <s v="NA"/>
    <s v="NA"/>
    <s v="NA"/>
    <n v="50"/>
    <n v="57"/>
    <m/>
    <m/>
    <m/>
  </r>
  <r>
    <m/>
    <n v="24039"/>
    <x v="383"/>
    <x v="0"/>
    <x v="49"/>
    <x v="0"/>
    <x v="0"/>
    <n v="100"/>
    <n v="100"/>
    <n v="30"/>
    <n v="0.3"/>
    <s v="NA"/>
    <s v="NA"/>
    <s v="NA"/>
    <s v="NA"/>
    <s v="NA"/>
    <s v="NA"/>
    <s v="NA"/>
    <m/>
    <m/>
    <m/>
    <n v="30"/>
    <m/>
  </r>
  <r>
    <m/>
    <n v="17773"/>
    <x v="384"/>
    <x v="0"/>
    <x v="53"/>
    <x v="0"/>
    <x v="0"/>
    <n v="1250"/>
    <n v="1250"/>
    <n v="574"/>
    <n v="0.4592"/>
    <s v="NA"/>
    <s v="NA"/>
    <s v="NA"/>
    <s v="NA"/>
    <s v="NA"/>
    <m/>
    <m/>
    <n v="55"/>
    <n v="110"/>
    <n v="173"/>
    <n v="236"/>
    <m/>
  </r>
  <r>
    <m/>
    <m/>
    <x v="385"/>
    <x v="0"/>
    <x v="7"/>
    <x v="0"/>
    <x v="1"/>
    <n v="100"/>
    <n v="100"/>
    <n v="0"/>
    <n v="0"/>
    <s v="NA"/>
    <s v="NA"/>
    <s v="NA"/>
    <s v="NA"/>
    <s v="NA"/>
    <s v="NA"/>
    <s v="NA"/>
    <m/>
    <m/>
    <m/>
    <m/>
    <m/>
  </r>
  <r>
    <m/>
    <m/>
    <x v="386"/>
    <x v="1"/>
    <x v="1"/>
    <x v="0"/>
    <x v="0"/>
    <n v="100"/>
    <n v="100"/>
    <n v="13.44"/>
    <n v="0.13439999999999999"/>
    <s v="NA"/>
    <s v="NA"/>
    <s v="NA"/>
    <s v="NA"/>
    <s v="NA"/>
    <s v="NA"/>
    <s v="NA"/>
    <s v="NA"/>
    <s v="NA"/>
    <s v="NA"/>
    <n v="13.44"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  <r>
    <m/>
    <m/>
    <x v="387"/>
    <x v="1"/>
    <x v="1"/>
    <x v="0"/>
    <x v="1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2E029-436A-4689-914D-17B22EC8A57D}" name="Project Wise" cacheId="725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 rowHeaderCaption="Project-wise split up">
  <location ref="A25:E87" firstHeaderRow="0" firstDataRow="1" firstDataCol="1"/>
  <pivotFields count="23">
    <pivotField numFmtId="1" showAll="0"/>
    <pivotField numFmtId="1" showAll="0"/>
    <pivotField axis="axisRow" showAll="0">
      <items count="391">
        <item x="273"/>
        <item x="141"/>
        <item x="196"/>
        <item x="116"/>
        <item x="198"/>
        <item x="197"/>
        <item x="199"/>
        <item x="117"/>
        <item x="259"/>
        <item x="200"/>
        <item x="38"/>
        <item x="96"/>
        <item x="274"/>
        <item x="275"/>
        <item x="157"/>
        <item x="276"/>
        <item x="69"/>
        <item x="251"/>
        <item x="201"/>
        <item x="202"/>
        <item x="255"/>
        <item x="158"/>
        <item x="268"/>
        <item x="277"/>
        <item x="256"/>
        <item x="3"/>
        <item x="278"/>
        <item x="152"/>
        <item x="279"/>
        <item x="280"/>
        <item x="26"/>
        <item x="118"/>
        <item x="281"/>
        <item x="282"/>
        <item x="203"/>
        <item x="11"/>
        <item x="283"/>
        <item x="284"/>
        <item x="204"/>
        <item x="159"/>
        <item x="48"/>
        <item x="97"/>
        <item x="5"/>
        <item x="98"/>
        <item x="285"/>
        <item x="258"/>
        <item x="142"/>
        <item x="45"/>
        <item x="60"/>
        <item x="81"/>
        <item x="205"/>
        <item x="99"/>
        <item x="80"/>
        <item x="286"/>
        <item x="287"/>
        <item x="206"/>
        <item x="119"/>
        <item x="100"/>
        <item x="288"/>
        <item x="207"/>
        <item x="208"/>
        <item x="31"/>
        <item x="155"/>
        <item x="289"/>
        <item x="263"/>
        <item x="160"/>
        <item x="161"/>
        <item x="12"/>
        <item x="0"/>
        <item x="327"/>
        <item x="101"/>
        <item x="290"/>
        <item x="291"/>
        <item x="292"/>
        <item x="95"/>
        <item x="41"/>
        <item x="209"/>
        <item x="293"/>
        <item x="4"/>
        <item x="50"/>
        <item x="162"/>
        <item x="163"/>
        <item x="264"/>
        <item x="210"/>
        <item x="253"/>
        <item x="294"/>
        <item x="143"/>
        <item x="295"/>
        <item x="164"/>
        <item x="102"/>
        <item x="272"/>
        <item x="52"/>
        <item x="36"/>
        <item x="211"/>
        <item x="296"/>
        <item x="343"/>
        <item x="62"/>
        <item x="28"/>
        <item x="120"/>
        <item x="121"/>
        <item x="165"/>
        <item x="212"/>
        <item x="297"/>
        <item x="166"/>
        <item x="298"/>
        <item x="213"/>
        <item x="214"/>
        <item x="299"/>
        <item x="103"/>
        <item x="300"/>
        <item x="301"/>
        <item x="144"/>
        <item x="167"/>
        <item x="168"/>
        <item x="46"/>
        <item x="21"/>
        <item x="82"/>
        <item x="83"/>
        <item x="249"/>
        <item x="84"/>
        <item x="122"/>
        <item x="123"/>
        <item x="169"/>
        <item x="215"/>
        <item x="303"/>
        <item x="302"/>
        <item x="32"/>
        <item x="70"/>
        <item x="270"/>
        <item x="304"/>
        <item x="305"/>
        <item x="306"/>
        <item x="307"/>
        <item x="245"/>
        <item x="145"/>
        <item x="170"/>
        <item x="308"/>
        <item x="217"/>
        <item x="15"/>
        <item x="49"/>
        <item x="225"/>
        <item x="246"/>
        <item x="171"/>
        <item x="309"/>
        <item x="29"/>
        <item x="40"/>
        <item x="310"/>
        <item x="185"/>
        <item x="311"/>
        <item x="191"/>
        <item x="71"/>
        <item x="218"/>
        <item x="257"/>
        <item x="2"/>
        <item x="78"/>
        <item x="219"/>
        <item x="42"/>
        <item x="125"/>
        <item x="192"/>
        <item x="190"/>
        <item x="312"/>
        <item x="250"/>
        <item x="124"/>
        <item x="53"/>
        <item x="313"/>
        <item x="220"/>
        <item x="104"/>
        <item x="342"/>
        <item x="105"/>
        <item x="146"/>
        <item x="106"/>
        <item x="172"/>
        <item x="314"/>
        <item x="126"/>
        <item x="221"/>
        <item x="222"/>
        <item x="193"/>
        <item x="127"/>
        <item x="63"/>
        <item x="85"/>
        <item x="27"/>
        <item x="25"/>
        <item x="194"/>
        <item x="86"/>
        <item x="173"/>
        <item x="113"/>
        <item x="315"/>
        <item x="72"/>
        <item x="107"/>
        <item x="223"/>
        <item x="108"/>
        <item x="10"/>
        <item x="224"/>
        <item x="77"/>
        <item x="254"/>
        <item x="252"/>
        <item x="33"/>
        <item x="316"/>
        <item x="317"/>
        <item x="90"/>
        <item x="87"/>
        <item x="226"/>
        <item x="318"/>
        <item x="147"/>
        <item x="128"/>
        <item x="129"/>
        <item x="109"/>
        <item x="174"/>
        <item x="227"/>
        <item x="319"/>
        <item x="261"/>
        <item x="115"/>
        <item x="54"/>
        <item x="130"/>
        <item x="228"/>
        <item x="16"/>
        <item x="110"/>
        <item x="262"/>
        <item x="131"/>
        <item x="93"/>
        <item x="43"/>
        <item x="229"/>
        <item x="55"/>
        <item x="132"/>
        <item x="133"/>
        <item x="230"/>
        <item x="320"/>
        <item x="321"/>
        <item x="322"/>
        <item x="175"/>
        <item x="323"/>
        <item x="195"/>
        <item x="231"/>
        <item x="324"/>
        <item x="176"/>
        <item x="325"/>
        <item x="148"/>
        <item x="134"/>
        <item x="326"/>
        <item x="232"/>
        <item x="13"/>
        <item x="177"/>
        <item x="66"/>
        <item x="233"/>
        <item x="234"/>
        <item x="265"/>
        <item x="61"/>
        <item x="59"/>
        <item x="248"/>
        <item x="37"/>
        <item x="149"/>
        <item x="186"/>
        <item x="7"/>
        <item x="65"/>
        <item x="44"/>
        <item x="328"/>
        <item x="178"/>
        <item x="114"/>
        <item x="269"/>
        <item x="271"/>
        <item x="1"/>
        <item x="235"/>
        <item x="329"/>
        <item x="135"/>
        <item x="179"/>
        <item x="79"/>
        <item x="330"/>
        <item x="67"/>
        <item x="39"/>
        <item x="236"/>
        <item x="237"/>
        <item x="9"/>
        <item x="111"/>
        <item x="331"/>
        <item x="34"/>
        <item x="180"/>
        <item x="112"/>
        <item x="247"/>
        <item x="136"/>
        <item x="22"/>
        <item x="332"/>
        <item x="137"/>
        <item x="19"/>
        <item x="150"/>
        <item x="138"/>
        <item x="151"/>
        <item x="238"/>
        <item x="333"/>
        <item x="20"/>
        <item x="56"/>
        <item x="267"/>
        <item x="334"/>
        <item x="239"/>
        <item x="260"/>
        <item x="187"/>
        <item x="266"/>
        <item x="181"/>
        <item x="47"/>
        <item x="75"/>
        <item x="189"/>
        <item x="30"/>
        <item x="335"/>
        <item x="24"/>
        <item x="88"/>
        <item x="89"/>
        <item x="188"/>
        <item x="240"/>
        <item x="68"/>
        <item x="182"/>
        <item x="23"/>
        <item x="17"/>
        <item x="241"/>
        <item x="94"/>
        <item x="153"/>
        <item x="6"/>
        <item x="216"/>
        <item x="242"/>
        <item x="139"/>
        <item x="336"/>
        <item x="57"/>
        <item x="337"/>
        <item x="76"/>
        <item x="338"/>
        <item x="64"/>
        <item x="91"/>
        <item x="339"/>
        <item x="340"/>
        <item x="18"/>
        <item x="140"/>
        <item x="58"/>
        <item x="156"/>
        <item x="92"/>
        <item x="243"/>
        <item x="74"/>
        <item x="8"/>
        <item x="183"/>
        <item x="14"/>
        <item x="341"/>
        <item x="35"/>
        <item x="154"/>
        <item x="184"/>
        <item x="244"/>
        <item x="73"/>
        <item x="51"/>
        <item x="387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44"/>
        <item x="385"/>
        <item m="1" x="388"/>
        <item x="386"/>
        <item m="1" x="389"/>
        <item t="default"/>
      </items>
    </pivotField>
    <pivotField axis="axisRow" showAll="0">
      <items count="10">
        <item x="3"/>
        <item sd="0" x="6"/>
        <item sd="0" m="1" x="8"/>
        <item sd="0" x="0"/>
        <item x="4"/>
        <item sd="0" x="5"/>
        <item sd="0" x="2"/>
        <item sd="0" x="1"/>
        <item x="7"/>
        <item t="default" sd="0"/>
      </items>
    </pivotField>
    <pivotField axis="axisRow" dataField="1" showAll="0">
      <items count="57">
        <item x="1"/>
        <item sd="0" x="49"/>
        <item sd="0" x="0"/>
        <item x="10"/>
        <item x="42"/>
        <item x="25"/>
        <item x="30"/>
        <item sd="0" x="6"/>
        <item x="23"/>
        <item x="26"/>
        <item x="48"/>
        <item sd="0" x="4"/>
        <item x="7"/>
        <item x="21"/>
        <item x="3"/>
        <item x="13"/>
        <item x="33"/>
        <item x="47"/>
        <item x="16"/>
        <item m="1" x="55"/>
        <item x="22"/>
        <item x="34"/>
        <item x="27"/>
        <item x="29"/>
        <item x="20"/>
        <item x="8"/>
        <item x="35"/>
        <item x="39"/>
        <item sd="0" x="37"/>
        <item sd="0" x="14"/>
        <item x="28"/>
        <item sd="0" x="31"/>
        <item x="36"/>
        <item x="18"/>
        <item m="1" x="54"/>
        <item x="43"/>
        <item x="45"/>
        <item x="9"/>
        <item sd="0" x="2"/>
        <item x="17"/>
        <item x="11"/>
        <item sd="0" x="24"/>
        <item x="50"/>
        <item x="15"/>
        <item x="5"/>
        <item x="44"/>
        <item x="38"/>
        <item x="19"/>
        <item x="46"/>
        <item x="32"/>
        <item x="12"/>
        <item x="53"/>
        <item sd="0" x="41"/>
        <item x="52"/>
        <item sd="0" x="51"/>
        <item x="40"/>
        <item t="default"/>
      </items>
    </pivotField>
    <pivotField showAll="0">
      <items count="2">
        <item x="0"/>
        <item t="default"/>
      </items>
    </pivotField>
    <pivotField multipleItemSelectionAllowed="1" showAll="0">
      <items count="4">
        <item x="2"/>
        <item x="0"/>
        <item h="1" x="1"/>
        <item t="default"/>
      </items>
    </pivotField>
    <pivotField dataField="1" showAll="0"/>
    <pivotField dataField="1"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"/>
    <field x="4"/>
    <field x="2"/>
  </rowFields>
  <rowItems count="62">
    <i>
      <x/>
    </i>
    <i r="1">
      <x v="4"/>
    </i>
    <i r="2">
      <x v="176"/>
    </i>
    <i r="1">
      <x v="6"/>
    </i>
    <i r="2">
      <x v="182"/>
    </i>
    <i r="2">
      <x v="251"/>
    </i>
    <i r="2">
      <x v="312"/>
    </i>
    <i r="1">
      <x v="10"/>
    </i>
    <i r="2">
      <x v="90"/>
    </i>
    <i r="2">
      <x v="258"/>
    </i>
    <i r="1">
      <x v="11"/>
    </i>
    <i r="1">
      <x v="12"/>
    </i>
    <i r="2">
      <x v="138"/>
    </i>
    <i r="2">
      <x v="185"/>
    </i>
    <i r="2">
      <x v="294"/>
    </i>
    <i r="2">
      <x v="317"/>
    </i>
    <i r="2">
      <x v="342"/>
    </i>
    <i r="1">
      <x v="13"/>
    </i>
    <i r="2">
      <x v="84"/>
    </i>
    <i r="2">
      <x v="247"/>
    </i>
    <i r="1">
      <x v="14"/>
    </i>
    <i r="2">
      <x v="42"/>
    </i>
    <i r="2">
      <x v="92"/>
    </i>
    <i r="2">
      <x v="288"/>
    </i>
    <i r="1">
      <x v="16"/>
    </i>
    <i r="2">
      <x v="167"/>
    </i>
    <i r="2">
      <x v="211"/>
    </i>
    <i>
      <x v="1"/>
    </i>
    <i>
      <x v="3"/>
    </i>
    <i>
      <x v="4"/>
    </i>
    <i r="1">
      <x/>
    </i>
    <i r="2">
      <x v="8"/>
    </i>
    <i r="2">
      <x v="268"/>
    </i>
    <i r="1">
      <x v="11"/>
    </i>
    <i r="1">
      <x v="18"/>
    </i>
    <i r="2">
      <x/>
    </i>
    <i r="2">
      <x v="338"/>
    </i>
    <i r="1">
      <x v="20"/>
    </i>
    <i r="2">
      <x v="29"/>
    </i>
    <i r="2">
      <x v="53"/>
    </i>
    <i r="2">
      <x v="162"/>
    </i>
    <i r="2">
      <x v="197"/>
    </i>
    <i r="2">
      <x v="213"/>
    </i>
    <i r="2">
      <x v="246"/>
    </i>
    <i r="1">
      <x v="21"/>
    </i>
    <i r="2">
      <x v="3"/>
    </i>
    <i r="2">
      <x v="339"/>
    </i>
    <i r="1">
      <x v="26"/>
    </i>
    <i r="2">
      <x v="5"/>
    </i>
    <i r="2">
      <x v="31"/>
    </i>
    <i r="1">
      <x v="36"/>
    </i>
    <i r="2">
      <x v="214"/>
    </i>
    <i r="1">
      <x v="37"/>
    </i>
    <i r="2">
      <x v="310"/>
    </i>
    <i>
      <x v="5"/>
    </i>
    <i>
      <x v="6"/>
    </i>
    <i>
      <x v="7"/>
    </i>
    <i>
      <x v="8"/>
    </i>
    <i r="1">
      <x v="42"/>
    </i>
    <i r="2">
      <x v="26"/>
    </i>
    <i r="2">
      <x v="18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eam Count" fld="4" subtotal="count" baseField="0" baseItem="4294967295"/>
    <dataField name="Initial Set Target" fld="7" baseField="0" baseItem="0"/>
    <dataField name="Revised New Target" fld="8" baseField="0" baseItem="0"/>
    <dataField name="Achieved Target" fld="9" baseField="0" baseItem="0"/>
  </dataFields>
  <formats count="21">
    <format dxfId="0">
      <pivotArea field="4" type="button" dataOnly="0" labelOnly="1" outline="0" axis="axisRow" fieldPosition="1"/>
    </format>
    <format dxfId="1">
      <pivotArea field="4" type="button" dataOnly="0" labelOnly="1" outline="0" axis="axisRow" fieldPosition="1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field="4" type="button" dataOnly="0" labelOnly="1" outline="0" axis="axisRow" fieldPosition="1"/>
    </format>
    <format dxfId="5">
      <pivotArea grandRow="1" outline="0" collapsedLevelsAreSubtotals="1" fieldPosition="0"/>
    </format>
    <format dxfId="6">
      <pivotArea dataOnly="0" labelOnly="1" grandRow="1" outline="0" fieldPosition="0"/>
    </format>
    <format dxfId="7">
      <pivotArea outline="0" collapsedLevelsAreSubtotals="1" fieldPosition="0"/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field="4" type="button" dataOnly="0" labelOnly="1" outline="0" axis="axisRow" fieldPosition="1"/>
    </format>
    <format dxfId="11">
      <pivotArea field="4" type="button" dataOnly="0" labelOnly="1" outline="0" axis="axisRow" fieldPosition="1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field="3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grandRow="1" outline="0" collapsedLevelsAreSubtotals="1" fieldPosition="0"/>
    </format>
    <format dxfId="19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gn_up_for_Challenge?" xr10:uid="{B646E590-D12E-47A2-9BCD-163D353DC458}" sourceName="Sign up for Challenge?">
  <pivotTables>
    <pivotTable tabId="28" name="Project Wise"/>
  </pivotTables>
  <data>
    <tabular pivotCacheId="1208987416">
      <items count="3">
        <i x="2" s="1"/>
        <i x="0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gn up for Challenge?" xr10:uid="{671642BD-7C10-4EC1-A8A6-660DCA8133D8}" cache="Slicer_Sign_up_for_Challenge?" caption="Sign up for Challenge?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5" dT="2024-03-19T09:26:42.19" personId="{ABA75EDF-F705-4F93-B71C-666BF689A082}" id="{EF92DE80-63AC-4A48-AB1C-C6D0B9A9A554}" done="1">
    <text>Please make it 65</text>
  </threadedComment>
  <threadedComment ref="X15" dT="2024-03-20T18:16:23.19" personId="{A918060E-279D-4D72-BAFE-361F45C08E60}" id="{30568E9F-C673-46DE-9095-C01968112438}" parentId="{EF92DE80-63AC-4A48-AB1C-C6D0B9A9A554}">
    <text>Done !</text>
  </threadedComment>
  <threadedComment ref="U128" dT="2023-10-10T08:41:59.56" personId="{258C08AC-D9FF-435E-AB60-36EB93D35BF8}" id="{1A6883C6-5C1A-40A1-B436-2352872A3DC2}" done="1">
    <text>Cycling - 55Km
Cricket - 16hr - 96Km</text>
  </threadedComment>
  <threadedComment ref="M134" dT="2023-09-02T16:55:07.70" personId="{E5AD8334-8661-45C7-9E60-1DC9EAAD3D0B}" id="{38E6DD7F-92BF-439D-8415-3543A613A713}" done="1">
    <text>Approx Value. Actual Data was not tracked.
Badminton = 250Kms (3000Mins)</text>
  </threadedComment>
  <threadedComment ref="N134" dT="2023-09-02T16:56:48.97" personId="{E5AD8334-8661-45C7-9E60-1DC9EAAD3D0B}" id="{705F86F6-CBFE-4BFE-A60E-B459540353DB}" done="1">
    <text>Approx Value. Actual Data was not tracked.
Badminton = 220Kms (2640Mins)</text>
  </threadedComment>
  <threadedComment ref="S134" dT="2023-08-04T14:01:15.64" personId="{E5AD8334-8661-45C7-9E60-1DC9EAAD3D0B}" id="{2287E9B0-1A33-4DA5-8C5B-2A2A89365CB5}" done="1">
    <text>Cycling - 136.37Kms
Walking - 22.9Kms
Badminton - 1205 Mins (100.42 Kms)</text>
  </threadedComment>
  <threadedComment ref="T134" dT="2023-09-02T16:40:39.24" personId="{E5AD8334-8661-45C7-9E60-1DC9EAAD3D0B}" id="{1628D561-BF90-4549-A7F9-C21365DD744B}" done="1">
    <text>Cycling + Walking = 113.77Kms
Badminton = 45.5Hrs (2730 Mins) = 227.5 Kms</text>
  </threadedComment>
  <threadedComment ref="U134" dT="2023-10-07T11:26:40.66" personId="{E5AD8334-8661-45C7-9E60-1DC9EAAD3D0B}" id="{961D8742-359B-462A-8379-321CCD74B52C}" done="1">
    <text>Cycling + Walking = 161.45Kms
Badminton = 247.6Kms (2971 Mins)</text>
  </threadedComment>
  <threadedComment ref="V134" dT="2023-11-05T06:12:41.06" personId="{E5AD8334-8661-45C7-9E60-1DC9EAAD3D0B}" id="{0B054F08-4AC3-41E3-8CA3-ECBE20202552}" done="1">
    <text>Cycling + Walking = 47.72Kms
Badminton = 266Kms (3192 Mins)</text>
  </threadedComment>
  <threadedComment ref="W134" dT="2023-12-06T19:21:19.67" personId="{E5AD8334-8661-45C7-9E60-1DC9EAAD3D0B}" id="{FEB0B76D-2F3A-40A3-A533-A5BEF2C6FF3B}" done="1">
    <text xml:space="preserve">Cycling + Walking = 62.77km
Badminton = 243.75kms (2925 mins)
</text>
  </threadedComment>
  <threadedComment ref="X134" dT="2024-01-01T17:53:43.56" personId="{E5AD8334-8661-45C7-9E60-1DC9EAAD3D0B}" id="{0D0FE05F-82BA-4EBA-8CD4-CC79F0D4B2B1}" done="1">
    <text>Cycling + Walking = 58.8km
Badminton = 87.83kms (1054 mins)</text>
  </threadedComment>
  <threadedComment ref="U190" dT="2023-10-04T16:32:48.61" personId="{70E8BC99-26AA-439F-A53D-95E0C38A28F9}" id="{8F1411D5-98CE-4FCD-BF05-4F9915591205}" done="1">
    <text>Gym 1 hour Daily</text>
  </threadedComment>
  <threadedComment ref="W267" dT="2023-12-11T16:21:56.47" personId="{8D6160D3-92CF-48F9-ACAB-A7E3E30ACFE3}" id="{7B370A61-F565-40F2-89B9-9BD5E56BCD75}" done="1">
    <text>6 hours TT</text>
  </threadedComment>
  <threadedComment ref="X267" dT="2023-12-26T10:19:11.91" personId="{8D6160D3-92CF-48F9-ACAB-A7E3E30ACFE3}" id="{90D910EB-2708-4A07-84C1-E53C02524A1B}" done="1">
    <text>10 hrs TT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olitontech-my.sharepoint.com/:x:/p/spartansadmin/EfrkrSLB7ehFlH3SAjcMhS0B1owBfNGMLMCJug9pgrn_8g?e=fBt1nh" TargetMode="Externa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N8tKZobL8c" TargetMode="External"/><Relationship Id="rId3" Type="http://schemas.openxmlformats.org/officeDocument/2006/relationships/hyperlink" Target="https://youtu.be/qZfNtEtSnPI" TargetMode="External"/><Relationship Id="rId7" Type="http://schemas.openxmlformats.org/officeDocument/2006/relationships/hyperlink" Target="https://youtu.be/dSEobUGK7U4" TargetMode="External"/><Relationship Id="rId2" Type="http://schemas.openxmlformats.org/officeDocument/2006/relationships/hyperlink" Target="https://youtu.be/sfF4f-QGRn8" TargetMode="External"/><Relationship Id="rId1" Type="http://schemas.openxmlformats.org/officeDocument/2006/relationships/hyperlink" Target="https://lukehumphreyrunning.com/hmmcalculator/race_equivalency_calculator.php" TargetMode="External"/><Relationship Id="rId6" Type="http://schemas.openxmlformats.org/officeDocument/2006/relationships/hyperlink" Target="https://youtu.be/zbayPYgUWUw" TargetMode="External"/><Relationship Id="rId5" Type="http://schemas.openxmlformats.org/officeDocument/2006/relationships/hyperlink" Target="https://youtu.be/5y7i0iFGzGE" TargetMode="External"/><Relationship Id="rId10" Type="http://schemas.openxmlformats.org/officeDocument/2006/relationships/hyperlink" Target="https://youtu.be/Lk13KFV0OUA" TargetMode="External"/><Relationship Id="rId4" Type="http://schemas.openxmlformats.org/officeDocument/2006/relationships/hyperlink" Target="https://youtu.be/GerCJ1gBbLw" TargetMode="External"/><Relationship Id="rId9" Type="http://schemas.openxmlformats.org/officeDocument/2006/relationships/hyperlink" Target="https://youtu.be/t0g-pnLEnm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.whatsapp.com/CTlybcFUUNAE6Lj4PhZ7VT" TargetMode="External"/><Relationship Id="rId1" Type="http://schemas.openxmlformats.org/officeDocument/2006/relationships/hyperlink" Target="https://www.strava.com/clubs/soliton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C6F7-A8E8-4B78-8036-16C0E0EAEA68}">
  <sheetPr>
    <tabColor theme="8" tint="-0.249977111117893"/>
  </sheetPr>
  <dimension ref="A1:MT347"/>
  <sheetViews>
    <sheetView topLeftCell="A37" zoomScaleNormal="100" workbookViewId="0">
      <selection activeCell="A26" sqref="A26"/>
    </sheetView>
  </sheetViews>
  <sheetFormatPr defaultColWidth="0" defaultRowHeight="0" customHeight="1" zeroHeight="1"/>
  <cols>
    <col min="1" max="1" width="34.42578125" customWidth="1"/>
    <col min="2" max="2" width="16.5703125" style="29" customWidth="1"/>
    <col min="3" max="3" width="16.42578125" style="29" customWidth="1"/>
    <col min="4" max="4" width="16" customWidth="1"/>
    <col min="5" max="5" width="16.7109375" customWidth="1"/>
    <col min="6" max="6" width="11.140625" hidden="1" customWidth="1"/>
    <col min="7" max="7" width="7.7109375" hidden="1" customWidth="1"/>
    <col min="8" max="8" width="7.42578125" hidden="1" customWidth="1"/>
    <col min="9" max="10" width="7.140625" hidden="1" customWidth="1"/>
    <col min="11" max="13" width="5" hidden="1" customWidth="1"/>
    <col min="14" max="14" width="6" hidden="1"/>
    <col min="15" max="29" width="5" hidden="1"/>
    <col min="30" max="30" width="6" hidden="1"/>
    <col min="31" max="134" width="5" hidden="1"/>
    <col min="135" max="135" width="6" hidden="1"/>
    <col min="136" max="219" width="5" hidden="1"/>
    <col min="220" max="220" width="6" hidden="1"/>
    <col min="221" max="307" width="5" hidden="1"/>
    <col min="308" max="308" width="6" hidden="1"/>
    <col min="309" max="309" width="7" hidden="1"/>
    <col min="310" max="318" width="5" hidden="1"/>
    <col min="319" max="319" width="7" hidden="1"/>
    <col min="320" max="322" width="5" hidden="1"/>
    <col min="323" max="323" width="7" hidden="1"/>
    <col min="324" max="330" width="5" hidden="1"/>
    <col min="331" max="331" width="6" hidden="1"/>
    <col min="332" max="349" width="5" hidden="1"/>
    <col min="350" max="350" width="8.42578125" hidden="1"/>
    <col min="351" max="351" width="7" hidden="1"/>
    <col min="352" max="352" width="11.140625" hidden="1"/>
    <col min="353" max="353" width="7.140625" hidden="1"/>
    <col min="354" max="355" width="11" hidden="1"/>
    <col min="356" max="356" width="7.140625" hidden="1"/>
    <col min="357" max="358" width="11" hidden="1"/>
  </cols>
  <sheetData>
    <row r="1" spans="1:5" ht="20.25" customHeight="1">
      <c r="A1" s="200" t="s">
        <v>0</v>
      </c>
      <c r="B1" s="200"/>
      <c r="C1" s="200"/>
      <c r="D1" s="200"/>
      <c r="E1" s="200"/>
    </row>
    <row r="2" spans="1:5" ht="18.95" customHeight="1">
      <c r="A2" s="201" t="s">
        <v>1</v>
      </c>
      <c r="B2" s="92" t="s">
        <v>2</v>
      </c>
      <c r="C2" s="93" t="s">
        <v>3</v>
      </c>
      <c r="D2" s="94" t="s">
        <v>4</v>
      </c>
      <c r="E2" s="91" t="s">
        <v>5</v>
      </c>
    </row>
    <row r="3" spans="1:5" ht="17.25" customHeight="1">
      <c r="A3" s="202"/>
      <c r="B3" s="101" t="s">
        <v>6</v>
      </c>
      <c r="C3" s="180">
        <f>SUM('Challenge Tracker'!K4:K400)</f>
        <v>107541.24959999998</v>
      </c>
      <c r="D3" s="102">
        <v>186</v>
      </c>
      <c r="E3" s="113">
        <v>0.52</v>
      </c>
    </row>
    <row r="4" spans="1:5" ht="15.75" customHeight="1">
      <c r="A4" s="203" t="s">
        <v>7</v>
      </c>
      <c r="B4" s="92" t="s">
        <v>8</v>
      </c>
      <c r="C4" s="97" t="s">
        <v>9</v>
      </c>
      <c r="D4" s="98" t="s">
        <v>10</v>
      </c>
      <c r="E4" s="91" t="s">
        <v>11</v>
      </c>
    </row>
    <row r="5" spans="1:5" ht="17.25" customHeight="1">
      <c r="A5" s="203"/>
      <c r="B5" s="95">
        <f>COUNTIF('Challenge Tracker'!J:J,"&lt;=500")</f>
        <v>114</v>
      </c>
      <c r="C5" s="99">
        <f>COUNTIFS('Challenge Tracker'!J:J,"&gt;500", 'Challenge Tracker'!J:J,"&lt;=1000")</f>
        <v>52</v>
      </c>
      <c r="D5" s="96">
        <f>COUNTIFS('Challenge Tracker'!J:J,"&gt;1000", 'Challenge Tracker'!J:J,"&lt;=1500")</f>
        <v>15</v>
      </c>
      <c r="E5" s="100">
        <f>COUNTIF('Challenge Tracker'!J:J,"&gt;1500")</f>
        <v>17</v>
      </c>
    </row>
    <row r="6" spans="1:5" ht="15">
      <c r="B6" s="32"/>
      <c r="C6" s="33"/>
    </row>
    <row r="7" spans="1:5" ht="15">
      <c r="A7" s="204" t="s">
        <v>12</v>
      </c>
      <c r="B7" s="205"/>
      <c r="C7" s="135" t="s">
        <v>13</v>
      </c>
      <c r="D7" s="135" t="s">
        <v>14</v>
      </c>
      <c r="E7" s="136" t="s">
        <v>15</v>
      </c>
    </row>
    <row r="8" spans="1:5" ht="15">
      <c r="A8" s="133" t="s">
        <v>16</v>
      </c>
      <c r="B8" s="179">
        <f>SUM('Challenge Tracker'!M$4:M$400)</f>
        <v>4887.862799999999</v>
      </c>
      <c r="C8" s="181" t="s">
        <v>17</v>
      </c>
      <c r="D8" s="182">
        <f>COUNTIFS('Challenge Tracker'!J:J,"&gt;=1", 'Challenge Tracker'!J:J,"&lt;=100")</f>
        <v>18</v>
      </c>
      <c r="E8" s="183">
        <f>COUNTIFS('Challenge Tracker'!K:K,"&gt;1", 'Challenge Tracker'!K:K,"&lt;=100")</f>
        <v>24</v>
      </c>
    </row>
    <row r="9" spans="1:5" ht="15">
      <c r="A9" s="133" t="s">
        <v>18</v>
      </c>
      <c r="B9" s="179">
        <f>SUM('Challenge Tracker'!N$4:N$400)</f>
        <v>5164.2899999999991</v>
      </c>
      <c r="C9" s="29" t="s">
        <v>19</v>
      </c>
      <c r="D9" s="28">
        <f>COUNTIFS('Challenge Tracker'!J:J,"&gt;100", 'Challenge Tracker'!J:J,"&lt;=250")</f>
        <v>36</v>
      </c>
      <c r="E9" s="134">
        <f>COUNTIFS('Challenge Tracker'!K:K,"&gt;0", 'Challenge Tracker'!K:K,"&lt;=250")</f>
        <v>51</v>
      </c>
    </row>
    <row r="10" spans="1:5" ht="15">
      <c r="A10" s="133" t="s">
        <v>20</v>
      </c>
      <c r="B10" s="179">
        <f>SUM('Challenge Tracker'!O$4:O$400)</f>
        <v>5629.9800000000014</v>
      </c>
      <c r="C10" s="181" t="s">
        <v>21</v>
      </c>
      <c r="D10" s="182">
        <f>COUNTIFS('Challenge Tracker'!J:J,"&gt;250", 'Challenge Tracker'!J:J,"&lt;=500")</f>
        <v>60</v>
      </c>
      <c r="E10" s="183">
        <f>COUNTIFS('Challenge Tracker'!K:K,"&gt;250", 'Challenge Tracker'!K:K,"&lt;=500")</f>
        <v>31</v>
      </c>
    </row>
    <row r="11" spans="1:5" ht="15">
      <c r="A11" s="133" t="s">
        <v>22</v>
      </c>
      <c r="B11" s="179">
        <f>SUM('Challenge Tracker'!P$4:P$400)</f>
        <v>5494.3199999999988</v>
      </c>
      <c r="C11" s="29" t="s">
        <v>23</v>
      </c>
      <c r="D11" s="28">
        <f>COUNTIFS('Challenge Tracker'!J:J,"&gt;500", 'Challenge Tracker'!J:J,"&lt;=750")</f>
        <v>12</v>
      </c>
      <c r="E11" s="134">
        <f>COUNTIFS('Challenge Tracker'!K:K,"&gt;500", 'Challenge Tracker'!K:K,"&lt;=750")</f>
        <v>27</v>
      </c>
    </row>
    <row r="12" spans="1:5" ht="15">
      <c r="A12" s="133" t="s">
        <v>24</v>
      </c>
      <c r="B12" s="179">
        <f>SUM('Challenge Tracker'!Q$4:Q$400)</f>
        <v>6527.7800000000007</v>
      </c>
      <c r="C12" s="29" t="s">
        <v>25</v>
      </c>
      <c r="D12" s="28">
        <f>COUNTIFS('Challenge Tracker'!J:J,"&gt;750", 'Challenge Tracker'!J:J,"&lt;=1000")</f>
        <v>40</v>
      </c>
      <c r="E12" s="134">
        <f>COUNTIFS('Challenge Tracker'!K:K,"&gt;750", 'Challenge Tracker'!K:K,"&lt;=1000")</f>
        <v>19</v>
      </c>
    </row>
    <row r="13" spans="1:5" ht="15">
      <c r="A13" s="133" t="s">
        <v>26</v>
      </c>
      <c r="B13" s="179">
        <f>SUM('Challenge Tracker'!R$4:R$400)</f>
        <v>9382.5650000000023</v>
      </c>
      <c r="C13" s="181" t="s">
        <v>27</v>
      </c>
      <c r="D13" s="182">
        <f>COUNTIFS('Challenge Tracker'!J:J,"&gt;1000", 'Challenge Tracker'!J:J,"&lt;=1250")</f>
        <v>5</v>
      </c>
      <c r="E13" s="183">
        <f>COUNTIFS('Challenge Tracker'!K:K,"&gt;1000", 'Challenge Tracker'!K:K,"&lt;=1250")</f>
        <v>12</v>
      </c>
    </row>
    <row r="14" spans="1:5" ht="15">
      <c r="A14" s="133" t="s">
        <v>28</v>
      </c>
      <c r="B14" s="179">
        <f>SUM('Challenge Tracker'!S$4:S$400)</f>
        <v>12538.609999999997</v>
      </c>
      <c r="C14" s="29" t="s">
        <v>29</v>
      </c>
      <c r="D14" s="28">
        <f>COUNTIFS('Challenge Tracker'!J:J,"&gt;1250", 'Challenge Tracker'!J:J,"&lt;=1500")</f>
        <v>10</v>
      </c>
      <c r="E14" s="134">
        <f>COUNTIFS('Challenge Tracker'!K:K,"&gt;1250", 'Challenge Tracker'!K:K,"&lt;=1500")</f>
        <v>7</v>
      </c>
    </row>
    <row r="15" spans="1:5" ht="15">
      <c r="A15" s="133" t="s">
        <v>30</v>
      </c>
      <c r="B15" s="179">
        <f>SUM('Challenge Tracker'!T$4:T$400)</f>
        <v>13986.383600000003</v>
      </c>
      <c r="C15" s="29" t="s">
        <v>31</v>
      </c>
      <c r="D15" s="28">
        <f>COUNTIFS('Challenge Tracker'!J:J,"&gt;1500", 'Challenge Tracker'!J:J,"&lt;=1750")</f>
        <v>6</v>
      </c>
      <c r="E15" s="134">
        <f>COUNTIFS('Challenge Tracker'!K:K,"&gt;1500", 'Challenge Tracker'!K:K,"&lt;=1750")</f>
        <v>7</v>
      </c>
    </row>
    <row r="16" spans="1:5" ht="15">
      <c r="A16" s="133" t="s">
        <v>32</v>
      </c>
      <c r="B16" s="179">
        <f>SUM('Challenge Tracker'!U$4:U$400)</f>
        <v>13942.2762</v>
      </c>
      <c r="C16" s="181" t="s">
        <v>33</v>
      </c>
      <c r="D16" s="182">
        <f>COUNTIFS('Challenge Tracker'!J:J,"&gt;1750", 'Challenge Tracker'!J:J,"&lt;=2000")</f>
        <v>7</v>
      </c>
      <c r="E16" s="183">
        <f>COUNTIFS('Challenge Tracker'!K:K,"&gt;1750", 'Challenge Tracker'!K:K,"&lt;=2000")</f>
        <v>4</v>
      </c>
    </row>
    <row r="17" spans="1:5" ht="15">
      <c r="A17" s="133" t="s">
        <v>34</v>
      </c>
      <c r="B17" s="179">
        <f>SUM('Challenge Tracker'!V$4:V$400)</f>
        <v>14347.711999999996</v>
      </c>
      <c r="C17" s="29" t="s">
        <v>35</v>
      </c>
      <c r="D17" s="28">
        <f>COUNTIFS('Challenge Tracker'!J:J,"&gt;2000", 'Challenge Tracker'!J:J,"&lt;=2250")</f>
        <v>1</v>
      </c>
      <c r="E17" s="134">
        <f>COUNTIFS('Challenge Tracker'!K:K,"&gt;2000", 'Challenge Tracker'!K:K,"&lt;=2250")</f>
        <v>3</v>
      </c>
    </row>
    <row r="18" spans="1:5" ht="15">
      <c r="A18" s="133" t="s">
        <v>36</v>
      </c>
      <c r="B18" s="179">
        <f>SUM('Challenge Tracker'!W$4:W$400)</f>
        <v>11631.094399999998</v>
      </c>
      <c r="C18" s="29" t="s">
        <v>37</v>
      </c>
      <c r="D18" s="28">
        <f>COUNTIFS('Challenge Tracker'!J:J,"&gt;2250", 'Challenge Tracker'!J:J,"&lt;=2500")</f>
        <v>3</v>
      </c>
      <c r="E18" s="134">
        <f>COUNTIFS('Challenge Tracker'!K:K,"&gt;2250", 'Challenge Tracker'!K:K,"&lt;=2500")</f>
        <v>1</v>
      </c>
    </row>
    <row r="19" spans="1:5" ht="15">
      <c r="A19" s="133" t="s">
        <v>38</v>
      </c>
      <c r="B19" s="179">
        <f>SUM('Challenge Tracker'!X$4:X$400)</f>
        <v>4008.3755999999998</v>
      </c>
      <c r="C19" s="29" t="s">
        <v>39</v>
      </c>
      <c r="D19" s="28">
        <f>COUNTIFS('Challenge Tracker'!J:J,"&gt;2500")</f>
        <v>0</v>
      </c>
      <c r="E19" s="134">
        <f>COUNTIFS('Challenge Tracker'!K:K,"&gt;2500")</f>
        <v>3</v>
      </c>
    </row>
    <row r="20" spans="1:5" ht="15">
      <c r="A20" s="137" t="s">
        <v>40</v>
      </c>
      <c r="B20" s="138">
        <f>SUM(B8:B19)</f>
        <v>107541.24960000001</v>
      </c>
      <c r="C20" s="139">
        <f t="shared" ref="C20:E20" si="0">SUM(C8:C19)</f>
        <v>0</v>
      </c>
      <c r="D20" s="139">
        <f t="shared" si="0"/>
        <v>198</v>
      </c>
      <c r="E20" s="138">
        <f t="shared" si="0"/>
        <v>189</v>
      </c>
    </row>
    <row r="21" spans="1:5" ht="15"/>
    <row r="22" spans="1:5" ht="15"/>
    <row r="23" spans="1:5" ht="15">
      <c r="B23"/>
    </row>
    <row r="24" spans="1:5" ht="15">
      <c r="A24" s="206" t="s">
        <v>41</v>
      </c>
      <c r="B24" s="206"/>
      <c r="C24" s="206"/>
      <c r="D24" s="206"/>
      <c r="E24" s="206"/>
    </row>
    <row r="25" spans="1:5" ht="15">
      <c r="A25" s="198" t="s">
        <v>42</v>
      </c>
      <c r="B25" s="197" t="s">
        <v>43</v>
      </c>
      <c r="C25" s="199" t="s">
        <v>44</v>
      </c>
      <c r="D25" s="199" t="s">
        <v>45</v>
      </c>
      <c r="E25" s="199" t="s">
        <v>3</v>
      </c>
    </row>
    <row r="26" spans="1:5" ht="15">
      <c r="A26" s="193" t="s">
        <v>46</v>
      </c>
      <c r="B26" s="194">
        <v>19</v>
      </c>
      <c r="C26" s="194">
        <v>14750</v>
      </c>
      <c r="D26" s="194">
        <v>15250</v>
      </c>
      <c r="E26" s="194">
        <v>13361.189999999999</v>
      </c>
    </row>
    <row r="27" spans="1:5" ht="15">
      <c r="A27" s="195" t="s">
        <v>47</v>
      </c>
      <c r="B27" s="194">
        <v>1</v>
      </c>
      <c r="C27" s="194">
        <v>2500</v>
      </c>
      <c r="D27" s="194">
        <v>2500</v>
      </c>
      <c r="E27" s="194">
        <v>2524</v>
      </c>
    </row>
    <row r="28" spans="1:5" ht="15">
      <c r="A28" s="196" t="s">
        <v>48</v>
      </c>
      <c r="B28" s="194">
        <v>1</v>
      </c>
      <c r="C28" s="194">
        <v>2500</v>
      </c>
      <c r="D28" s="194">
        <v>2500</v>
      </c>
      <c r="E28" s="194">
        <v>2524</v>
      </c>
    </row>
    <row r="29" spans="1:5" ht="15">
      <c r="A29" s="195" t="s">
        <v>49</v>
      </c>
      <c r="B29" s="194">
        <v>3</v>
      </c>
      <c r="C29" s="194">
        <v>1500</v>
      </c>
      <c r="D29" s="194">
        <v>1500</v>
      </c>
      <c r="E29" s="194">
        <v>1178.5999999999999</v>
      </c>
    </row>
    <row r="30" spans="1:5" ht="15">
      <c r="A30" s="196" t="s">
        <v>50</v>
      </c>
      <c r="B30" s="194">
        <v>1</v>
      </c>
      <c r="C30" s="194">
        <v>300</v>
      </c>
      <c r="D30" s="194">
        <v>300</v>
      </c>
      <c r="E30" s="194">
        <v>398</v>
      </c>
    </row>
    <row r="31" spans="1:5" ht="15">
      <c r="A31" s="196" t="s">
        <v>51</v>
      </c>
      <c r="B31" s="194">
        <v>1</v>
      </c>
      <c r="C31" s="194">
        <v>1000</v>
      </c>
      <c r="D31" s="194">
        <v>1000</v>
      </c>
      <c r="E31" s="194">
        <v>579</v>
      </c>
    </row>
    <row r="32" spans="1:5" ht="15">
      <c r="A32" s="196" t="s">
        <v>52</v>
      </c>
      <c r="B32" s="194">
        <v>1</v>
      </c>
      <c r="C32" s="194">
        <v>200</v>
      </c>
      <c r="D32" s="194">
        <v>200</v>
      </c>
      <c r="E32" s="194">
        <v>201.60000000000002</v>
      </c>
    </row>
    <row r="33" spans="1:5" ht="15">
      <c r="A33" s="195" t="s">
        <v>53</v>
      </c>
      <c r="B33" s="194">
        <v>2</v>
      </c>
      <c r="C33" s="194">
        <v>1000</v>
      </c>
      <c r="D33" s="194">
        <v>1000</v>
      </c>
      <c r="E33" s="194">
        <v>705.84</v>
      </c>
    </row>
    <row r="34" spans="1:5" ht="18" customHeight="1">
      <c r="A34" s="196" t="s">
        <v>54</v>
      </c>
      <c r="B34" s="194">
        <v>1</v>
      </c>
      <c r="C34" s="194">
        <v>1000</v>
      </c>
      <c r="D34" s="194">
        <v>1000</v>
      </c>
      <c r="E34" s="194">
        <v>705.84</v>
      </c>
    </row>
    <row r="35" spans="1:5" ht="15">
      <c r="A35" s="196" t="s">
        <v>55</v>
      </c>
      <c r="B35" s="194">
        <v>1</v>
      </c>
      <c r="C35" s="194"/>
      <c r="D35" s="194"/>
      <c r="E35" s="194">
        <v>0</v>
      </c>
    </row>
    <row r="36" spans="1:5" ht="15">
      <c r="A36" s="195" t="s">
        <v>56</v>
      </c>
      <c r="B36" s="194">
        <v>1</v>
      </c>
      <c r="C36" s="194">
        <v>300</v>
      </c>
      <c r="D36" s="194">
        <v>300</v>
      </c>
      <c r="E36" s="194">
        <v>35</v>
      </c>
    </row>
    <row r="37" spans="1:5" ht="15">
      <c r="A37" s="195" t="s">
        <v>57</v>
      </c>
      <c r="B37" s="194">
        <v>5</v>
      </c>
      <c r="C37" s="194">
        <v>4100</v>
      </c>
      <c r="D37" s="194">
        <v>4100</v>
      </c>
      <c r="E37" s="194">
        <v>3634.14</v>
      </c>
    </row>
    <row r="38" spans="1:5" ht="15">
      <c r="A38" s="196" t="s">
        <v>58</v>
      </c>
      <c r="B38" s="194">
        <v>1</v>
      </c>
      <c r="C38" s="194">
        <v>700</v>
      </c>
      <c r="D38" s="194">
        <v>700</v>
      </c>
      <c r="E38" s="194">
        <v>725.28</v>
      </c>
    </row>
    <row r="39" spans="1:5" ht="15">
      <c r="A39" s="196" t="s">
        <v>59</v>
      </c>
      <c r="B39" s="194">
        <v>1</v>
      </c>
      <c r="C39" s="194">
        <v>100</v>
      </c>
      <c r="D39" s="194">
        <v>100</v>
      </c>
      <c r="E39" s="194">
        <v>116</v>
      </c>
    </row>
    <row r="40" spans="1:5" ht="15">
      <c r="A40" s="196" t="s">
        <v>60</v>
      </c>
      <c r="B40" s="194">
        <v>1</v>
      </c>
      <c r="C40" s="194">
        <v>2000</v>
      </c>
      <c r="D40" s="194">
        <v>2000</v>
      </c>
      <c r="E40" s="194">
        <v>1606</v>
      </c>
    </row>
    <row r="41" spans="1:5" ht="15">
      <c r="A41" s="196" t="s">
        <v>61</v>
      </c>
      <c r="B41" s="194">
        <v>1</v>
      </c>
      <c r="C41" s="194">
        <v>1000</v>
      </c>
      <c r="D41" s="194">
        <v>1000</v>
      </c>
      <c r="E41" s="194">
        <v>825</v>
      </c>
    </row>
    <row r="42" spans="1:5" ht="15">
      <c r="A42" s="196" t="s">
        <v>62</v>
      </c>
      <c r="B42" s="194">
        <v>1</v>
      </c>
      <c r="C42" s="194">
        <v>300</v>
      </c>
      <c r="D42" s="194">
        <v>300</v>
      </c>
      <c r="E42" s="194">
        <v>361.85999999999996</v>
      </c>
    </row>
    <row r="43" spans="1:5" ht="15">
      <c r="A43" s="195" t="s">
        <v>63</v>
      </c>
      <c r="B43" s="194">
        <v>2</v>
      </c>
      <c r="C43" s="194">
        <v>1400</v>
      </c>
      <c r="D43" s="194">
        <v>1400</v>
      </c>
      <c r="E43" s="194">
        <v>1085</v>
      </c>
    </row>
    <row r="44" spans="1:5" ht="15">
      <c r="A44" s="196" t="s">
        <v>64</v>
      </c>
      <c r="B44" s="194">
        <v>1</v>
      </c>
      <c r="C44" s="194">
        <v>1000</v>
      </c>
      <c r="D44" s="194">
        <v>1000</v>
      </c>
      <c r="E44" s="194">
        <v>840</v>
      </c>
    </row>
    <row r="45" spans="1:5" ht="15">
      <c r="A45" s="196" t="s">
        <v>65</v>
      </c>
      <c r="B45" s="194">
        <v>1</v>
      </c>
      <c r="C45" s="194">
        <v>400</v>
      </c>
      <c r="D45" s="194">
        <v>400</v>
      </c>
      <c r="E45" s="194">
        <v>245</v>
      </c>
    </row>
    <row r="46" spans="1:5" ht="15">
      <c r="A46" s="195" t="s">
        <v>66</v>
      </c>
      <c r="B46" s="194">
        <v>3</v>
      </c>
      <c r="C46" s="194">
        <v>1700</v>
      </c>
      <c r="D46" s="194">
        <v>2200</v>
      </c>
      <c r="E46" s="194">
        <v>1879.1100000000001</v>
      </c>
    </row>
    <row r="47" spans="1:5" ht="15">
      <c r="A47" s="196" t="s">
        <v>67</v>
      </c>
      <c r="B47" s="194">
        <v>1</v>
      </c>
      <c r="C47" s="194">
        <v>500</v>
      </c>
      <c r="D47" s="194">
        <v>1500</v>
      </c>
      <c r="E47" s="194">
        <v>1310</v>
      </c>
    </row>
    <row r="48" spans="1:5" ht="15">
      <c r="A48" s="196" t="s">
        <v>68</v>
      </c>
      <c r="B48" s="194">
        <v>1</v>
      </c>
      <c r="C48" s="194">
        <v>200</v>
      </c>
      <c r="D48" s="194">
        <v>200</v>
      </c>
      <c r="E48" s="194">
        <v>8</v>
      </c>
    </row>
    <row r="49" spans="1:5" ht="15">
      <c r="A49" s="196" t="s">
        <v>69</v>
      </c>
      <c r="B49" s="194">
        <v>1</v>
      </c>
      <c r="C49" s="194">
        <v>1000</v>
      </c>
      <c r="D49" s="194">
        <v>500</v>
      </c>
      <c r="E49" s="194">
        <v>561.11</v>
      </c>
    </row>
    <row r="50" spans="1:5" ht="15">
      <c r="A50" s="195" t="s">
        <v>70</v>
      </c>
      <c r="B50" s="194">
        <v>2</v>
      </c>
      <c r="C50" s="194">
        <v>2250</v>
      </c>
      <c r="D50" s="194">
        <v>2250</v>
      </c>
      <c r="E50" s="194">
        <v>2319.5</v>
      </c>
    </row>
    <row r="51" spans="1:5" ht="15">
      <c r="A51" s="196" t="s">
        <v>71</v>
      </c>
      <c r="B51" s="194">
        <v>1</v>
      </c>
      <c r="C51" s="194">
        <v>1750</v>
      </c>
      <c r="D51" s="194">
        <v>1750</v>
      </c>
      <c r="E51" s="194">
        <v>1719.5</v>
      </c>
    </row>
    <row r="52" spans="1:5" ht="15">
      <c r="A52" s="196" t="s">
        <v>72</v>
      </c>
      <c r="B52" s="194">
        <v>1</v>
      </c>
      <c r="C52" s="194">
        <v>500</v>
      </c>
      <c r="D52" s="194">
        <v>500</v>
      </c>
      <c r="E52" s="194">
        <v>600</v>
      </c>
    </row>
    <row r="53" spans="1:5" ht="15">
      <c r="A53" s="193" t="s">
        <v>73</v>
      </c>
      <c r="B53" s="194">
        <v>23</v>
      </c>
      <c r="C53" s="194">
        <v>15350</v>
      </c>
      <c r="D53" s="194">
        <v>15350</v>
      </c>
      <c r="E53" s="194">
        <v>12823.390000000001</v>
      </c>
    </row>
    <row r="54" spans="1:5" ht="15">
      <c r="A54" s="193" t="s">
        <v>56</v>
      </c>
      <c r="B54" s="194">
        <v>64</v>
      </c>
      <c r="C54" s="194">
        <v>42150</v>
      </c>
      <c r="D54" s="194">
        <v>43550</v>
      </c>
      <c r="E54" s="194">
        <v>34710.577000000005</v>
      </c>
    </row>
    <row r="55" spans="1:5" ht="15">
      <c r="A55" s="193" t="s">
        <v>74</v>
      </c>
      <c r="B55" s="194">
        <v>16</v>
      </c>
      <c r="C55" s="194">
        <v>16950</v>
      </c>
      <c r="D55" s="194">
        <v>17650</v>
      </c>
      <c r="E55" s="194">
        <v>14577.035</v>
      </c>
    </row>
    <row r="56" spans="1:5" ht="15">
      <c r="A56" s="195" t="s">
        <v>75</v>
      </c>
      <c r="B56" s="194"/>
      <c r="C56" s="194">
        <v>2800</v>
      </c>
      <c r="D56" s="194">
        <v>2800</v>
      </c>
      <c r="E56" s="194">
        <v>2000</v>
      </c>
    </row>
    <row r="57" spans="1:5" ht="15">
      <c r="A57" s="196" t="s">
        <v>76</v>
      </c>
      <c r="B57" s="194"/>
      <c r="C57" s="194">
        <v>2000</v>
      </c>
      <c r="D57" s="194">
        <v>2000</v>
      </c>
      <c r="E57" s="194">
        <v>1480</v>
      </c>
    </row>
    <row r="58" spans="1:5" ht="15">
      <c r="A58" s="196" t="s">
        <v>77</v>
      </c>
      <c r="B58" s="194"/>
      <c r="C58" s="194">
        <v>800</v>
      </c>
      <c r="D58" s="194">
        <v>800</v>
      </c>
      <c r="E58" s="194">
        <v>520</v>
      </c>
    </row>
    <row r="59" spans="1:5" ht="15">
      <c r="A59" s="195" t="s">
        <v>56</v>
      </c>
      <c r="B59" s="194">
        <v>2</v>
      </c>
      <c r="C59" s="194">
        <v>2250</v>
      </c>
      <c r="D59" s="194">
        <v>2250</v>
      </c>
      <c r="E59" s="194">
        <v>1762.05</v>
      </c>
    </row>
    <row r="60" spans="1:5" ht="15">
      <c r="A60" s="195" t="s">
        <v>78</v>
      </c>
      <c r="B60" s="194">
        <v>2</v>
      </c>
      <c r="C60" s="194">
        <v>1500</v>
      </c>
      <c r="D60" s="194">
        <v>1500</v>
      </c>
      <c r="E60" s="194">
        <v>1138</v>
      </c>
    </row>
    <row r="61" spans="1:5" ht="15">
      <c r="A61" s="196" t="s">
        <v>79</v>
      </c>
      <c r="B61" s="194">
        <v>1</v>
      </c>
      <c r="C61" s="194">
        <v>1000</v>
      </c>
      <c r="D61" s="194">
        <v>1000</v>
      </c>
      <c r="E61" s="194">
        <v>1100</v>
      </c>
    </row>
    <row r="62" spans="1:5" ht="15">
      <c r="A62" s="196" t="s">
        <v>80</v>
      </c>
      <c r="B62" s="194">
        <v>1</v>
      </c>
      <c r="C62" s="194">
        <v>500</v>
      </c>
      <c r="D62" s="194">
        <v>500</v>
      </c>
      <c r="E62" s="194">
        <v>38</v>
      </c>
    </row>
    <row r="63" spans="1:5" ht="15">
      <c r="A63" s="195" t="s">
        <v>81</v>
      </c>
      <c r="B63" s="194">
        <v>6</v>
      </c>
      <c r="C63" s="194">
        <v>5600</v>
      </c>
      <c r="D63" s="194">
        <v>5600</v>
      </c>
      <c r="E63" s="194">
        <v>5142.5550000000003</v>
      </c>
    </row>
    <row r="64" spans="1:5" ht="15">
      <c r="A64" s="196" t="s">
        <v>82</v>
      </c>
      <c r="B64" s="194">
        <v>1</v>
      </c>
      <c r="C64" s="194">
        <v>1500</v>
      </c>
      <c r="D64" s="194">
        <v>1500</v>
      </c>
      <c r="E64" s="194">
        <v>1896</v>
      </c>
    </row>
    <row r="65" spans="1:5" ht="15">
      <c r="A65" s="196" t="s">
        <v>83</v>
      </c>
      <c r="B65" s="194">
        <v>1</v>
      </c>
      <c r="C65" s="194">
        <v>500</v>
      </c>
      <c r="D65" s="194">
        <v>500</v>
      </c>
      <c r="E65" s="194">
        <v>470</v>
      </c>
    </row>
    <row r="66" spans="1:5" ht="15">
      <c r="A66" s="196" t="s">
        <v>84</v>
      </c>
      <c r="B66" s="194">
        <v>1</v>
      </c>
      <c r="C66" s="194">
        <v>500</v>
      </c>
      <c r="D66" s="194">
        <v>500</v>
      </c>
      <c r="E66" s="194">
        <v>277.39999999999998</v>
      </c>
    </row>
    <row r="67" spans="1:5" ht="15">
      <c r="A67" s="196" t="s">
        <v>85</v>
      </c>
      <c r="B67" s="194">
        <v>1</v>
      </c>
      <c r="C67" s="194">
        <v>1500</v>
      </c>
      <c r="D67" s="194">
        <v>1500</v>
      </c>
      <c r="E67" s="194">
        <v>1176.855</v>
      </c>
    </row>
    <row r="68" spans="1:5" ht="15">
      <c r="A68" s="196" t="s">
        <v>86</v>
      </c>
      <c r="B68" s="194">
        <v>1</v>
      </c>
      <c r="C68" s="194">
        <v>1000</v>
      </c>
      <c r="D68" s="194">
        <v>1000</v>
      </c>
      <c r="E68" s="194">
        <v>735.30000000000007</v>
      </c>
    </row>
    <row r="69" spans="1:5" ht="15">
      <c r="A69" s="196" t="s">
        <v>87</v>
      </c>
      <c r="B69" s="194">
        <v>1</v>
      </c>
      <c r="C69" s="194">
        <v>600</v>
      </c>
      <c r="D69" s="194">
        <v>600</v>
      </c>
      <c r="E69" s="194">
        <v>587</v>
      </c>
    </row>
    <row r="70" spans="1:5" ht="15">
      <c r="A70" s="195" t="s">
        <v>88</v>
      </c>
      <c r="B70" s="194">
        <v>2</v>
      </c>
      <c r="C70" s="194">
        <v>1600</v>
      </c>
      <c r="D70" s="194">
        <v>2300</v>
      </c>
      <c r="E70" s="194">
        <v>2049</v>
      </c>
    </row>
    <row r="71" spans="1:5" ht="15">
      <c r="A71" s="196" t="s">
        <v>89</v>
      </c>
      <c r="B71" s="194">
        <v>1</v>
      </c>
      <c r="C71" s="194">
        <v>100</v>
      </c>
      <c r="D71" s="194">
        <v>800</v>
      </c>
      <c r="E71" s="194">
        <v>810</v>
      </c>
    </row>
    <row r="72" spans="1:5" ht="15">
      <c r="A72" s="196" t="s">
        <v>90</v>
      </c>
      <c r="B72" s="194">
        <v>1</v>
      </c>
      <c r="C72" s="194">
        <v>1500</v>
      </c>
      <c r="D72" s="194">
        <v>1500</v>
      </c>
      <c r="E72" s="194">
        <v>1239</v>
      </c>
    </row>
    <row r="73" spans="1:5" ht="15">
      <c r="A73" s="195" t="s">
        <v>91</v>
      </c>
      <c r="B73" s="194">
        <v>2</v>
      </c>
      <c r="C73" s="194">
        <v>1100</v>
      </c>
      <c r="D73" s="194">
        <v>1100</v>
      </c>
      <c r="E73" s="194">
        <v>984</v>
      </c>
    </row>
    <row r="74" spans="1:5" ht="15">
      <c r="A74" s="196" t="s">
        <v>92</v>
      </c>
      <c r="B74" s="194">
        <v>1</v>
      </c>
      <c r="C74" s="194">
        <v>600</v>
      </c>
      <c r="D74" s="194">
        <v>600</v>
      </c>
      <c r="E74" s="194">
        <v>584</v>
      </c>
    </row>
    <row r="75" spans="1:5" ht="15">
      <c r="A75" s="196" t="s">
        <v>93</v>
      </c>
      <c r="B75" s="194">
        <v>1</v>
      </c>
      <c r="C75" s="194">
        <v>500</v>
      </c>
      <c r="D75" s="194">
        <v>500</v>
      </c>
      <c r="E75" s="194">
        <v>400</v>
      </c>
    </row>
    <row r="76" spans="1:5" ht="15">
      <c r="A76" s="195" t="s">
        <v>94</v>
      </c>
      <c r="B76" s="194">
        <v>1</v>
      </c>
      <c r="C76" s="194">
        <v>2000</v>
      </c>
      <c r="D76" s="194">
        <v>2000</v>
      </c>
      <c r="E76" s="194">
        <v>1444.1200000000001</v>
      </c>
    </row>
    <row r="77" spans="1:5" ht="15">
      <c r="A77" s="196" t="s">
        <v>95</v>
      </c>
      <c r="B77" s="194">
        <v>1</v>
      </c>
      <c r="C77" s="194">
        <v>2000</v>
      </c>
      <c r="D77" s="194">
        <v>2000</v>
      </c>
      <c r="E77" s="194">
        <v>1444.1200000000001</v>
      </c>
    </row>
    <row r="78" spans="1:5" ht="15">
      <c r="A78" s="195" t="s">
        <v>96</v>
      </c>
      <c r="B78" s="194">
        <v>1</v>
      </c>
      <c r="C78" s="194">
        <v>100</v>
      </c>
      <c r="D78" s="194">
        <v>100</v>
      </c>
      <c r="E78" s="194">
        <v>57.309999999999995</v>
      </c>
    </row>
    <row r="79" spans="1:5" ht="15">
      <c r="A79" s="196" t="s">
        <v>97</v>
      </c>
      <c r="B79" s="194">
        <v>1</v>
      </c>
      <c r="C79" s="194">
        <v>100</v>
      </c>
      <c r="D79" s="194">
        <v>100</v>
      </c>
      <c r="E79" s="194">
        <v>57.309999999999995</v>
      </c>
    </row>
    <row r="80" spans="1:5" ht="15">
      <c r="A80" s="193" t="s">
        <v>98</v>
      </c>
      <c r="B80" s="194">
        <v>32</v>
      </c>
      <c r="C80" s="194">
        <v>22500</v>
      </c>
      <c r="D80" s="194">
        <v>24600</v>
      </c>
      <c r="E80" s="194">
        <v>21452.597600000001</v>
      </c>
    </row>
    <row r="81" spans="1:5" ht="15">
      <c r="A81" s="193" t="s">
        <v>99</v>
      </c>
      <c r="B81" s="194">
        <v>9</v>
      </c>
      <c r="C81" s="194">
        <v>4500</v>
      </c>
      <c r="D81" s="194">
        <v>5000</v>
      </c>
      <c r="E81" s="194">
        <v>4209.33</v>
      </c>
    </row>
    <row r="82" spans="1:5" ht="15">
      <c r="A82" s="193" t="s">
        <v>75</v>
      </c>
      <c r="B82" s="194"/>
      <c r="C82" s="194">
        <v>100</v>
      </c>
      <c r="D82" s="194">
        <v>100</v>
      </c>
      <c r="E82" s="194">
        <v>13.44</v>
      </c>
    </row>
    <row r="83" spans="1:5" ht="15">
      <c r="A83" s="193" t="s">
        <v>100</v>
      </c>
      <c r="B83" s="194">
        <v>2</v>
      </c>
      <c r="C83" s="194">
        <v>2100</v>
      </c>
      <c r="D83" s="194">
        <v>2100</v>
      </c>
      <c r="E83" s="194">
        <v>2101.59</v>
      </c>
    </row>
    <row r="84" spans="1:5" ht="15">
      <c r="A84" s="195" t="s">
        <v>101</v>
      </c>
      <c r="B84" s="194">
        <v>2</v>
      </c>
      <c r="C84" s="194">
        <v>2100</v>
      </c>
      <c r="D84" s="194">
        <v>2100</v>
      </c>
      <c r="E84" s="194">
        <v>2101.59</v>
      </c>
    </row>
    <row r="85" spans="1:5" ht="15">
      <c r="A85" s="196" t="s">
        <v>102</v>
      </c>
      <c r="B85" s="194">
        <v>1</v>
      </c>
      <c r="C85" s="194">
        <v>600</v>
      </c>
      <c r="D85" s="194">
        <v>600</v>
      </c>
      <c r="E85" s="194">
        <v>708</v>
      </c>
    </row>
    <row r="86" spans="1:5" ht="15">
      <c r="A86" s="196" t="s">
        <v>103</v>
      </c>
      <c r="B86" s="194">
        <v>1</v>
      </c>
      <c r="C86" s="194">
        <v>1500</v>
      </c>
      <c r="D86" s="194">
        <v>1500</v>
      </c>
      <c r="E86" s="194">
        <v>1393.5900000000001</v>
      </c>
    </row>
    <row r="87" spans="1:5" ht="15">
      <c r="A87" s="114" t="s">
        <v>104</v>
      </c>
      <c r="B87" s="115">
        <v>165</v>
      </c>
      <c r="C87" s="115">
        <v>118400</v>
      </c>
      <c r="D87" s="115">
        <v>123600</v>
      </c>
      <c r="E87" s="115">
        <v>103249.14960000002</v>
      </c>
    </row>
    <row r="88" spans="1:5" ht="15">
      <c r="B88"/>
      <c r="C88"/>
    </row>
    <row r="89" spans="1:5" ht="15">
      <c r="B89"/>
      <c r="C89"/>
    </row>
    <row r="90" spans="1:5" ht="15">
      <c r="B90"/>
      <c r="C90"/>
    </row>
    <row r="91" spans="1:5" ht="15">
      <c r="B91"/>
      <c r="C91"/>
    </row>
    <row r="92" spans="1:5" ht="15">
      <c r="B92"/>
      <c r="C92"/>
    </row>
    <row r="93" spans="1:5" ht="15">
      <c r="B93"/>
      <c r="C93"/>
    </row>
    <row r="94" spans="1:5" ht="15">
      <c r="B94"/>
      <c r="C94"/>
    </row>
    <row r="95" spans="1:5" ht="15">
      <c r="B95"/>
      <c r="C95"/>
    </row>
    <row r="96" spans="1:5" ht="15">
      <c r="B96"/>
      <c r="C96"/>
    </row>
    <row r="97" spans="2:3" ht="15">
      <c r="B97"/>
      <c r="C97"/>
    </row>
    <row r="98" spans="2:3" ht="15">
      <c r="B98"/>
      <c r="C98"/>
    </row>
    <row r="99" spans="2:3" ht="15">
      <c r="B99"/>
      <c r="C99"/>
    </row>
    <row r="100" spans="2:3" ht="15">
      <c r="B100"/>
      <c r="C100"/>
    </row>
    <row r="101" spans="2:3" ht="15">
      <c r="B101"/>
      <c r="C101"/>
    </row>
    <row r="102" spans="2:3" ht="15">
      <c r="B102"/>
      <c r="C102"/>
    </row>
    <row r="103" spans="2:3" ht="15">
      <c r="B103"/>
      <c r="C103"/>
    </row>
    <row r="104" spans="2:3" ht="15">
      <c r="B104"/>
      <c r="C104"/>
    </row>
    <row r="105" spans="2:3" ht="15">
      <c r="B105"/>
      <c r="C105"/>
    </row>
    <row r="106" spans="2:3" ht="15">
      <c r="B106"/>
      <c r="C106"/>
    </row>
    <row r="107" spans="2:3" ht="15">
      <c r="B107"/>
      <c r="C107"/>
    </row>
    <row r="108" spans="2:3" ht="15">
      <c r="B108"/>
      <c r="C108"/>
    </row>
    <row r="109" spans="2:3" ht="15">
      <c r="B109"/>
      <c r="C109"/>
    </row>
    <row r="110" spans="2:3" ht="15">
      <c r="B110"/>
      <c r="C110"/>
    </row>
    <row r="111" spans="2:3" ht="15">
      <c r="B111"/>
      <c r="C111"/>
    </row>
    <row r="112" spans="2:3" ht="15">
      <c r="B112"/>
      <c r="C112"/>
    </row>
    <row r="113" spans="2:3" ht="15">
      <c r="B113"/>
      <c r="C113"/>
    </row>
    <row r="114" spans="2:3" ht="15">
      <c r="B114"/>
      <c r="C114"/>
    </row>
    <row r="115" spans="2:3" ht="15">
      <c r="B115"/>
      <c r="C115"/>
    </row>
    <row r="116" spans="2:3" ht="15">
      <c r="B116"/>
      <c r="C116"/>
    </row>
    <row r="117" spans="2:3" ht="15">
      <c r="B117"/>
      <c r="C117"/>
    </row>
    <row r="118" spans="2:3" ht="15">
      <c r="B118"/>
      <c r="C118"/>
    </row>
    <row r="119" spans="2:3" ht="15">
      <c r="B119"/>
      <c r="C119"/>
    </row>
    <row r="120" spans="2:3" ht="15">
      <c r="B120"/>
      <c r="C120"/>
    </row>
    <row r="121" spans="2:3" ht="15">
      <c r="B121"/>
      <c r="C121"/>
    </row>
    <row r="122" spans="2:3" ht="15">
      <c r="B122"/>
      <c r="C122"/>
    </row>
    <row r="123" spans="2:3" ht="15">
      <c r="B123"/>
      <c r="C123"/>
    </row>
    <row r="124" spans="2:3" ht="15">
      <c r="B124"/>
      <c r="C124"/>
    </row>
    <row r="125" spans="2:3" ht="15">
      <c r="B125"/>
      <c r="C125"/>
    </row>
    <row r="126" spans="2:3" ht="15">
      <c r="B126"/>
      <c r="C126"/>
    </row>
    <row r="127" spans="2:3" ht="15">
      <c r="B127"/>
      <c r="C127"/>
    </row>
    <row r="128" spans="2:3" ht="15">
      <c r="B128"/>
      <c r="C128"/>
    </row>
    <row r="129" spans="2:3" ht="15">
      <c r="B129"/>
      <c r="C129"/>
    </row>
    <row r="130" spans="2:3" ht="15">
      <c r="B130"/>
      <c r="C130"/>
    </row>
    <row r="131" spans="2:3" ht="15">
      <c r="B131"/>
      <c r="C131"/>
    </row>
    <row r="132" spans="2:3" ht="15">
      <c r="B132"/>
      <c r="C132"/>
    </row>
    <row r="133" spans="2:3" ht="15">
      <c r="B133"/>
      <c r="C133"/>
    </row>
    <row r="134" spans="2:3" ht="15" hidden="1">
      <c r="B134"/>
      <c r="C134"/>
    </row>
    <row r="135" spans="2:3" ht="15" hidden="1">
      <c r="B135"/>
      <c r="C135"/>
    </row>
    <row r="136" spans="2:3" ht="15" hidden="1">
      <c r="B136"/>
      <c r="C136"/>
    </row>
    <row r="137" spans="2:3" ht="15" hidden="1">
      <c r="B137"/>
      <c r="C137"/>
    </row>
    <row r="138" spans="2:3" ht="15" hidden="1">
      <c r="B138"/>
      <c r="C138"/>
    </row>
    <row r="139" spans="2:3" ht="15" hidden="1">
      <c r="B139"/>
      <c r="C139"/>
    </row>
    <row r="140" spans="2:3" ht="15" hidden="1">
      <c r="B140"/>
      <c r="C140"/>
    </row>
    <row r="141" spans="2:3" ht="15" hidden="1">
      <c r="B141"/>
      <c r="C141"/>
    </row>
    <row r="142" spans="2:3" ht="15" hidden="1">
      <c r="B142"/>
      <c r="C142"/>
    </row>
    <row r="143" spans="2:3" ht="15" hidden="1">
      <c r="B143"/>
      <c r="C143"/>
    </row>
    <row r="144" spans="2:3" ht="15" hidden="1">
      <c r="B144"/>
      <c r="C144"/>
    </row>
    <row r="145" spans="2:3" ht="15" hidden="1">
      <c r="B145"/>
      <c r="C145"/>
    </row>
    <row r="146" spans="2:3" ht="15" hidden="1">
      <c r="B146"/>
      <c r="C146"/>
    </row>
    <row r="147" spans="2:3" ht="15" hidden="1">
      <c r="B147"/>
      <c r="C147"/>
    </row>
    <row r="148" spans="2:3" ht="15" hidden="1">
      <c r="B148"/>
      <c r="C148"/>
    </row>
    <row r="149" spans="2:3" ht="15" hidden="1">
      <c r="B149"/>
      <c r="C149"/>
    </row>
    <row r="150" spans="2:3" ht="15" hidden="1">
      <c r="B150"/>
      <c r="C150"/>
    </row>
    <row r="151" spans="2:3" ht="15" hidden="1">
      <c r="B151"/>
      <c r="C151"/>
    </row>
    <row r="152" spans="2:3" ht="15" hidden="1">
      <c r="B152"/>
      <c r="C152"/>
    </row>
    <row r="153" spans="2:3" ht="15" hidden="1">
      <c r="B153"/>
      <c r="C153"/>
    </row>
    <row r="154" spans="2:3" ht="15" hidden="1">
      <c r="B154"/>
      <c r="C154"/>
    </row>
    <row r="155" spans="2:3" ht="15" hidden="1">
      <c r="B155"/>
      <c r="C155"/>
    </row>
    <row r="156" spans="2:3" ht="15" hidden="1">
      <c r="B156"/>
      <c r="C156"/>
    </row>
    <row r="157" spans="2:3" ht="15" hidden="1">
      <c r="B157"/>
      <c r="C157"/>
    </row>
    <row r="158" spans="2:3" ht="15" hidden="1">
      <c r="B158"/>
      <c r="C158"/>
    </row>
    <row r="159" spans="2:3" ht="15" hidden="1">
      <c r="B159"/>
      <c r="C159"/>
    </row>
    <row r="160" spans="2:3" ht="15" hidden="1">
      <c r="B160"/>
      <c r="C160"/>
    </row>
    <row r="161" spans="2:3" ht="15" hidden="1">
      <c r="B161"/>
      <c r="C161"/>
    </row>
    <row r="162" spans="2:3" ht="15" hidden="1">
      <c r="B162"/>
      <c r="C162"/>
    </row>
    <row r="163" spans="2:3" ht="15" hidden="1">
      <c r="B163"/>
      <c r="C163"/>
    </row>
    <row r="164" spans="2:3" ht="15" hidden="1">
      <c r="B164"/>
      <c r="C164"/>
    </row>
    <row r="165" spans="2:3" ht="15" hidden="1">
      <c r="B165"/>
      <c r="C165"/>
    </row>
    <row r="166" spans="2:3" ht="15" hidden="1">
      <c r="B166"/>
      <c r="C166"/>
    </row>
    <row r="167" spans="2:3" ht="15" hidden="1">
      <c r="B167"/>
      <c r="C167"/>
    </row>
    <row r="168" spans="2:3" ht="15" hidden="1">
      <c r="B168"/>
      <c r="C168"/>
    </row>
    <row r="169" spans="2:3" ht="15" hidden="1">
      <c r="B169"/>
      <c r="C169"/>
    </row>
    <row r="170" spans="2:3" ht="15" hidden="1">
      <c r="B170"/>
      <c r="C170"/>
    </row>
    <row r="171" spans="2:3" ht="15" hidden="1">
      <c r="B171"/>
      <c r="C171"/>
    </row>
    <row r="172" spans="2:3" ht="15" hidden="1">
      <c r="B172"/>
      <c r="C172"/>
    </row>
    <row r="173" spans="2:3" ht="15" hidden="1">
      <c r="B173"/>
      <c r="C173"/>
    </row>
    <row r="174" spans="2:3" ht="15" hidden="1">
      <c r="B174"/>
      <c r="C174"/>
    </row>
    <row r="175" spans="2:3" ht="15" hidden="1">
      <c r="B175"/>
      <c r="C175"/>
    </row>
    <row r="176" spans="2:3" ht="15" hidden="1">
      <c r="B176"/>
      <c r="C176"/>
    </row>
    <row r="177" spans="2:3" ht="15" hidden="1">
      <c r="B177"/>
      <c r="C177"/>
    </row>
    <row r="178" spans="2:3" ht="15" hidden="1">
      <c r="B178"/>
      <c r="C178"/>
    </row>
    <row r="179" spans="2:3" ht="15" hidden="1">
      <c r="B179"/>
      <c r="C179"/>
    </row>
    <row r="180" spans="2:3" ht="15" hidden="1">
      <c r="B180"/>
      <c r="C180"/>
    </row>
    <row r="181" spans="2:3" ht="15" hidden="1">
      <c r="B181"/>
      <c r="C181"/>
    </row>
    <row r="182" spans="2:3" ht="15" hidden="1">
      <c r="B182"/>
      <c r="C182"/>
    </row>
    <row r="183" spans="2:3" ht="15" hidden="1">
      <c r="B183"/>
      <c r="C183"/>
    </row>
    <row r="184" spans="2:3" ht="15" hidden="1">
      <c r="B184"/>
      <c r="C184"/>
    </row>
    <row r="185" spans="2:3" ht="15" hidden="1">
      <c r="B185"/>
      <c r="C185"/>
    </row>
    <row r="186" spans="2:3" ht="15" hidden="1">
      <c r="B186"/>
      <c r="C186"/>
    </row>
    <row r="187" spans="2:3" ht="15" hidden="1">
      <c r="B187"/>
      <c r="C187"/>
    </row>
    <row r="188" spans="2:3" ht="15" hidden="1">
      <c r="B188"/>
      <c r="C188"/>
    </row>
    <row r="189" spans="2:3" ht="15" hidden="1">
      <c r="B189"/>
      <c r="C189"/>
    </row>
    <row r="190" spans="2:3" ht="15" hidden="1">
      <c r="B190"/>
      <c r="C190"/>
    </row>
    <row r="191" spans="2:3" ht="15" hidden="1">
      <c r="B191"/>
      <c r="C191"/>
    </row>
    <row r="192" spans="2:3" ht="15" hidden="1">
      <c r="B192"/>
      <c r="C192"/>
    </row>
    <row r="193" spans="2:3" ht="15" hidden="1">
      <c r="B193"/>
      <c r="C193"/>
    </row>
    <row r="194" spans="2:3" ht="15" hidden="1">
      <c r="B194"/>
      <c r="C194"/>
    </row>
    <row r="195" spans="2:3" ht="15" hidden="1">
      <c r="B195"/>
      <c r="C195"/>
    </row>
    <row r="196" spans="2:3" ht="15" hidden="1">
      <c r="B196"/>
      <c r="C196"/>
    </row>
    <row r="197" spans="2:3" ht="15" hidden="1">
      <c r="B197"/>
      <c r="C197"/>
    </row>
    <row r="198" spans="2:3" ht="15" hidden="1">
      <c r="B198"/>
      <c r="C198"/>
    </row>
    <row r="199" spans="2:3" ht="15" hidden="1">
      <c r="B199"/>
      <c r="C199"/>
    </row>
    <row r="200" spans="2:3" ht="15" hidden="1">
      <c r="B200"/>
      <c r="C200"/>
    </row>
    <row r="201" spans="2:3" ht="15" hidden="1">
      <c r="B201"/>
      <c r="C201"/>
    </row>
    <row r="202" spans="2:3" ht="15" hidden="1">
      <c r="B202"/>
      <c r="C202"/>
    </row>
    <row r="203" spans="2:3" ht="15" hidden="1">
      <c r="B203"/>
      <c r="C203"/>
    </row>
    <row r="204" spans="2:3" ht="15" hidden="1">
      <c r="B204"/>
      <c r="C204"/>
    </row>
    <row r="205" spans="2:3" ht="15" hidden="1">
      <c r="B205"/>
      <c r="C205"/>
    </row>
    <row r="206" spans="2:3" ht="15" hidden="1">
      <c r="B206"/>
      <c r="C206"/>
    </row>
    <row r="207" spans="2:3" ht="15" hidden="1">
      <c r="B207"/>
      <c r="C207"/>
    </row>
    <row r="208" spans="2:3" ht="15" hidden="1">
      <c r="B208"/>
      <c r="C208"/>
    </row>
    <row r="209" spans="2:3" ht="15" hidden="1">
      <c r="B209"/>
      <c r="C209"/>
    </row>
    <row r="210" spans="2:3" ht="15" hidden="1">
      <c r="B210"/>
      <c r="C210"/>
    </row>
    <row r="211" spans="2:3" ht="15" hidden="1">
      <c r="B211"/>
      <c r="C211"/>
    </row>
    <row r="212" spans="2:3" ht="15" hidden="1">
      <c r="B212"/>
      <c r="C212"/>
    </row>
    <row r="213" spans="2:3" ht="15" hidden="1">
      <c r="B213"/>
      <c r="C213"/>
    </row>
    <row r="214" spans="2:3" ht="15" hidden="1">
      <c r="B214"/>
      <c r="C214"/>
    </row>
    <row r="215" spans="2:3" ht="15" hidden="1">
      <c r="B215"/>
      <c r="C215"/>
    </row>
    <row r="216" spans="2:3" ht="15" hidden="1">
      <c r="B216"/>
      <c r="C216"/>
    </row>
    <row r="217" spans="2:3" ht="15" hidden="1">
      <c r="B217"/>
      <c r="C217"/>
    </row>
    <row r="218" spans="2:3" ht="15" hidden="1">
      <c r="B218"/>
      <c r="C218"/>
    </row>
    <row r="219" spans="2:3" ht="15" hidden="1">
      <c r="B219"/>
      <c r="C219"/>
    </row>
    <row r="220" spans="2:3" ht="15" hidden="1">
      <c r="B220"/>
      <c r="C220"/>
    </row>
    <row r="221" spans="2:3" ht="15" hidden="1">
      <c r="B221"/>
      <c r="C221"/>
    </row>
    <row r="222" spans="2:3" ht="15" hidden="1">
      <c r="B222"/>
      <c r="C222"/>
    </row>
    <row r="223" spans="2:3" ht="15" hidden="1">
      <c r="B223"/>
      <c r="C223"/>
    </row>
    <row r="224" spans="2:3" ht="15" hidden="1">
      <c r="B224"/>
      <c r="C224"/>
    </row>
    <row r="225" spans="2:3" ht="15" hidden="1">
      <c r="B225"/>
      <c r="C225"/>
    </row>
    <row r="226" spans="2:3" ht="15" hidden="1">
      <c r="B226"/>
      <c r="C226"/>
    </row>
    <row r="227" spans="2:3" ht="15" hidden="1">
      <c r="B227"/>
      <c r="C227"/>
    </row>
    <row r="228" spans="2:3" ht="15" hidden="1">
      <c r="B228"/>
      <c r="C228"/>
    </row>
    <row r="229" spans="2:3" ht="15" hidden="1">
      <c r="B229"/>
      <c r="C229"/>
    </row>
    <row r="230" spans="2:3" ht="15" hidden="1">
      <c r="B230"/>
      <c r="C230"/>
    </row>
    <row r="231" spans="2:3" ht="15" hidden="1">
      <c r="B231"/>
      <c r="C231"/>
    </row>
    <row r="232" spans="2:3" ht="15" hidden="1">
      <c r="B232"/>
      <c r="C232"/>
    </row>
    <row r="233" spans="2:3" ht="15" hidden="1">
      <c r="B233"/>
      <c r="C233"/>
    </row>
    <row r="234" spans="2:3" ht="15" hidden="1">
      <c r="B234"/>
      <c r="C234"/>
    </row>
    <row r="235" spans="2:3" ht="15" hidden="1">
      <c r="B235"/>
      <c r="C235"/>
    </row>
    <row r="236" spans="2:3" ht="15" hidden="1">
      <c r="B236"/>
      <c r="C236"/>
    </row>
    <row r="237" spans="2:3" ht="15" hidden="1">
      <c r="B237"/>
      <c r="C237"/>
    </row>
    <row r="238" spans="2:3" ht="15" hidden="1">
      <c r="B238"/>
      <c r="C238"/>
    </row>
    <row r="239" spans="2:3" ht="15" hidden="1">
      <c r="B239"/>
      <c r="C239"/>
    </row>
    <row r="240" spans="2:3" ht="15" hidden="1">
      <c r="B240"/>
      <c r="C240"/>
    </row>
    <row r="241" spans="2:3" ht="15" hidden="1">
      <c r="B241"/>
      <c r="C241"/>
    </row>
    <row r="242" spans="2:3" ht="15" hidden="1">
      <c r="B242"/>
      <c r="C242"/>
    </row>
    <row r="243" spans="2:3" ht="15" hidden="1">
      <c r="B243"/>
      <c r="C243"/>
    </row>
    <row r="244" spans="2:3" ht="15" hidden="1">
      <c r="B244"/>
      <c r="C244"/>
    </row>
    <row r="245" spans="2:3" ht="15" hidden="1">
      <c r="B245"/>
      <c r="C245"/>
    </row>
    <row r="246" spans="2:3" ht="15" hidden="1">
      <c r="B246"/>
      <c r="C246"/>
    </row>
    <row r="247" spans="2:3" ht="15" hidden="1">
      <c r="B247"/>
      <c r="C247"/>
    </row>
    <row r="248" spans="2:3" ht="15" hidden="1">
      <c r="B248"/>
      <c r="C248"/>
    </row>
    <row r="249" spans="2:3" ht="15" hidden="1">
      <c r="B249"/>
      <c r="C249"/>
    </row>
    <row r="250" spans="2:3" ht="15" hidden="1">
      <c r="B250"/>
      <c r="C250"/>
    </row>
    <row r="251" spans="2:3" ht="15" hidden="1">
      <c r="B251"/>
      <c r="C251"/>
    </row>
    <row r="252" spans="2:3" ht="15" hidden="1">
      <c r="B252"/>
      <c r="C252"/>
    </row>
    <row r="253" spans="2:3" ht="15" hidden="1">
      <c r="B253"/>
      <c r="C253"/>
    </row>
    <row r="254" spans="2:3" ht="15" hidden="1">
      <c r="B254"/>
      <c r="C254"/>
    </row>
    <row r="255" spans="2:3" ht="15" hidden="1">
      <c r="B255"/>
      <c r="C255"/>
    </row>
    <row r="256" spans="2:3" ht="15" hidden="1">
      <c r="B256"/>
      <c r="C256"/>
    </row>
    <row r="257" spans="2:3" ht="15" hidden="1">
      <c r="B257"/>
      <c r="C257"/>
    </row>
    <row r="258" spans="2:3" ht="15" hidden="1">
      <c r="B258"/>
      <c r="C258"/>
    </row>
    <row r="259" spans="2:3" ht="15" hidden="1">
      <c r="B259"/>
      <c r="C259"/>
    </row>
    <row r="260" spans="2:3" ht="15" hidden="1">
      <c r="B260"/>
      <c r="C260"/>
    </row>
    <row r="261" spans="2:3" ht="15" hidden="1">
      <c r="B261"/>
      <c r="C261"/>
    </row>
    <row r="262" spans="2:3" ht="15" hidden="1">
      <c r="B262"/>
      <c r="C262"/>
    </row>
    <row r="263" spans="2:3" ht="15" hidden="1">
      <c r="B263"/>
      <c r="C263"/>
    </row>
    <row r="264" spans="2:3" ht="15" hidden="1">
      <c r="B264"/>
      <c r="C264"/>
    </row>
    <row r="265" spans="2:3" ht="15" hidden="1">
      <c r="B265"/>
      <c r="C265"/>
    </row>
    <row r="266" spans="2:3" ht="15" hidden="1">
      <c r="B266"/>
      <c r="C266"/>
    </row>
    <row r="267" spans="2:3" ht="15" hidden="1">
      <c r="B267"/>
      <c r="C267"/>
    </row>
    <row r="268" spans="2:3" ht="15" hidden="1">
      <c r="B268"/>
      <c r="C268"/>
    </row>
    <row r="269" spans="2:3" ht="15" hidden="1">
      <c r="B269"/>
      <c r="C269"/>
    </row>
    <row r="270" spans="2:3" ht="15" hidden="1">
      <c r="B270"/>
      <c r="C270"/>
    </row>
    <row r="271" spans="2:3" ht="15" hidden="1">
      <c r="B271"/>
      <c r="C271"/>
    </row>
    <row r="272" spans="2:3" ht="15" hidden="1">
      <c r="B272"/>
      <c r="C272"/>
    </row>
    <row r="273" spans="2:3" ht="15" hidden="1">
      <c r="B273"/>
      <c r="C273"/>
    </row>
    <row r="274" spans="2:3" ht="15" hidden="1">
      <c r="B274"/>
      <c r="C274"/>
    </row>
    <row r="275" spans="2:3" ht="15" hidden="1">
      <c r="B275"/>
      <c r="C275"/>
    </row>
    <row r="276" spans="2:3" ht="15" hidden="1">
      <c r="B276"/>
      <c r="C276"/>
    </row>
    <row r="277" spans="2:3" ht="15" hidden="1">
      <c r="B277"/>
      <c r="C277"/>
    </row>
    <row r="278" spans="2:3" ht="15" hidden="1">
      <c r="B278"/>
      <c r="C278"/>
    </row>
    <row r="279" spans="2:3" ht="15" hidden="1">
      <c r="B279"/>
      <c r="C279"/>
    </row>
    <row r="280" spans="2:3" ht="15" hidden="1">
      <c r="B280"/>
      <c r="C280"/>
    </row>
    <row r="281" spans="2:3" ht="15" hidden="1">
      <c r="B281"/>
      <c r="C281"/>
    </row>
    <row r="282" spans="2:3" ht="15" hidden="1">
      <c r="B282"/>
      <c r="C282"/>
    </row>
    <row r="283" spans="2:3" ht="15" hidden="1">
      <c r="B283"/>
      <c r="C283"/>
    </row>
    <row r="284" spans="2:3" ht="15" hidden="1">
      <c r="B284"/>
      <c r="C284"/>
    </row>
    <row r="285" spans="2:3" ht="15" hidden="1">
      <c r="B285"/>
      <c r="C285"/>
    </row>
    <row r="286" spans="2:3" ht="15" hidden="1">
      <c r="B286"/>
      <c r="C286"/>
    </row>
    <row r="287" spans="2:3" ht="15" hidden="1">
      <c r="B287"/>
      <c r="C287"/>
    </row>
    <row r="288" spans="2:3" ht="15" hidden="1">
      <c r="B288"/>
      <c r="C288"/>
    </row>
    <row r="289" spans="2:3" ht="15" hidden="1">
      <c r="B289"/>
      <c r="C289"/>
    </row>
    <row r="290" spans="2:3" ht="15" hidden="1">
      <c r="B290"/>
      <c r="C290"/>
    </row>
    <row r="291" spans="2:3" ht="15" hidden="1">
      <c r="B291"/>
      <c r="C291"/>
    </row>
    <row r="292" spans="2:3" ht="15" hidden="1">
      <c r="B292"/>
      <c r="C292"/>
    </row>
    <row r="293" spans="2:3" ht="15" hidden="1">
      <c r="B293"/>
      <c r="C293"/>
    </row>
    <row r="294" spans="2:3" ht="15" hidden="1">
      <c r="B294"/>
      <c r="C294"/>
    </row>
    <row r="295" spans="2:3" ht="15" hidden="1">
      <c r="B295"/>
      <c r="C295"/>
    </row>
    <row r="296" spans="2:3" ht="15" hidden="1">
      <c r="B296"/>
      <c r="C296"/>
    </row>
    <row r="297" spans="2:3" ht="15" hidden="1">
      <c r="B297"/>
      <c r="C297"/>
    </row>
    <row r="298" spans="2:3" ht="15" hidden="1">
      <c r="B298"/>
      <c r="C298"/>
    </row>
    <row r="299" spans="2:3" ht="15" hidden="1">
      <c r="B299"/>
      <c r="C299"/>
    </row>
    <row r="300" spans="2:3" ht="15" hidden="1">
      <c r="B300"/>
      <c r="C300"/>
    </row>
    <row r="301" spans="2:3" ht="15" hidden="1">
      <c r="B301"/>
      <c r="C301"/>
    </row>
    <row r="302" spans="2:3" ht="15" hidden="1">
      <c r="B302"/>
      <c r="C302"/>
    </row>
    <row r="303" spans="2:3" ht="15" hidden="1">
      <c r="B303"/>
      <c r="C303"/>
    </row>
    <row r="304" spans="2:3" ht="15" hidden="1">
      <c r="B304"/>
      <c r="C304"/>
    </row>
    <row r="305" spans="2:3" ht="15" hidden="1">
      <c r="B305"/>
      <c r="C305"/>
    </row>
    <row r="306" spans="2:3" ht="15" hidden="1">
      <c r="B306"/>
      <c r="C306"/>
    </row>
    <row r="307" spans="2:3" ht="15" hidden="1">
      <c r="B307"/>
      <c r="C307"/>
    </row>
    <row r="308" spans="2:3" ht="15" hidden="1">
      <c r="B308"/>
      <c r="C308"/>
    </row>
    <row r="309" spans="2:3" ht="15" hidden="1">
      <c r="B309"/>
      <c r="C309"/>
    </row>
    <row r="310" spans="2:3" ht="15" hidden="1">
      <c r="B310"/>
      <c r="C310"/>
    </row>
    <row r="311" spans="2:3" ht="15" hidden="1">
      <c r="B311"/>
      <c r="C311"/>
    </row>
    <row r="312" spans="2:3" ht="15" hidden="1">
      <c r="B312"/>
      <c r="C312"/>
    </row>
    <row r="313" spans="2:3" ht="15" hidden="1">
      <c r="B313"/>
      <c r="C313"/>
    </row>
    <row r="314" spans="2:3" ht="15" hidden="1">
      <c r="B314"/>
      <c r="C314"/>
    </row>
    <row r="315" spans="2:3" ht="15" hidden="1">
      <c r="B315"/>
      <c r="C315"/>
    </row>
    <row r="316" spans="2:3" ht="15" hidden="1">
      <c r="B316"/>
      <c r="C316"/>
    </row>
    <row r="317" spans="2:3" ht="15" hidden="1">
      <c r="B317"/>
      <c r="C317"/>
    </row>
    <row r="318" spans="2:3" ht="15" hidden="1">
      <c r="B318"/>
      <c r="C318"/>
    </row>
    <row r="319" spans="2:3" ht="15" hidden="1">
      <c r="B319"/>
      <c r="C319"/>
    </row>
    <row r="320" spans="2:3" ht="15" hidden="1">
      <c r="B320"/>
      <c r="C320"/>
    </row>
    <row r="321" spans="2:3" ht="15" hidden="1">
      <c r="B321"/>
      <c r="C321"/>
    </row>
    <row r="322" spans="2:3" ht="15" hidden="1">
      <c r="B322"/>
      <c r="C322"/>
    </row>
    <row r="323" spans="2:3" ht="15" hidden="1">
      <c r="B323"/>
      <c r="C323"/>
    </row>
    <row r="324" spans="2:3" ht="15" hidden="1">
      <c r="B324"/>
      <c r="C324"/>
    </row>
    <row r="325" spans="2:3" ht="15" hidden="1">
      <c r="B325"/>
      <c r="C325"/>
    </row>
    <row r="326" spans="2:3" ht="15" hidden="1">
      <c r="B326"/>
      <c r="C326"/>
    </row>
    <row r="327" spans="2:3" ht="15" hidden="1">
      <c r="B327"/>
      <c r="C327"/>
    </row>
    <row r="328" spans="2:3" ht="15" hidden="1">
      <c r="B328"/>
      <c r="C328"/>
    </row>
    <row r="329" spans="2:3" ht="15" hidden="1">
      <c r="B329"/>
      <c r="C329"/>
    </row>
    <row r="330" spans="2:3" ht="15" hidden="1">
      <c r="B330"/>
      <c r="C330"/>
    </row>
    <row r="331" spans="2:3" ht="15" hidden="1">
      <c r="B331"/>
      <c r="C331"/>
    </row>
    <row r="332" spans="2:3" ht="15" hidden="1">
      <c r="B332"/>
      <c r="C332"/>
    </row>
    <row r="333" spans="2:3" ht="15" hidden="1">
      <c r="B333"/>
      <c r="C333"/>
    </row>
    <row r="334" spans="2:3" ht="15" hidden="1">
      <c r="B334"/>
      <c r="C334"/>
    </row>
    <row r="335" spans="2:3" ht="15" hidden="1">
      <c r="B335"/>
      <c r="C335"/>
    </row>
    <row r="336" spans="2:3" ht="15" hidden="1">
      <c r="B336"/>
      <c r="C336"/>
    </row>
    <row r="337" spans="2:3" ht="15" hidden="1">
      <c r="B337"/>
      <c r="C337"/>
    </row>
    <row r="338" spans="2:3" ht="15" hidden="1">
      <c r="B338"/>
      <c r="C338"/>
    </row>
    <row r="339" spans="2:3" ht="15" hidden="1">
      <c r="B339"/>
      <c r="C339"/>
    </row>
    <row r="340" spans="2:3" ht="15" hidden="1">
      <c r="B340"/>
      <c r="C340"/>
    </row>
    <row r="341" spans="2:3" ht="15" hidden="1">
      <c r="B341"/>
      <c r="C341"/>
    </row>
    <row r="342" spans="2:3" ht="15" hidden="1">
      <c r="B342"/>
      <c r="C342"/>
    </row>
    <row r="343" spans="2:3" ht="15" hidden="1">
      <c r="B343"/>
      <c r="C343"/>
    </row>
    <row r="344" spans="2:3" ht="15" hidden="1">
      <c r="B344"/>
      <c r="C344"/>
    </row>
    <row r="345" spans="2:3" ht="15" hidden="1">
      <c r="B345"/>
      <c r="C345"/>
    </row>
    <row r="346" spans="2:3" ht="15" hidden="1">
      <c r="B346"/>
      <c r="C346"/>
    </row>
    <row r="347" spans="2:3" ht="15" hidden="1">
      <c r="B347"/>
      <c r="C347"/>
    </row>
  </sheetData>
  <sheetProtection sheet="1" objects="1" scenarios="1" pivotTables="0"/>
  <mergeCells count="5">
    <mergeCell ref="A1:E1"/>
    <mergeCell ref="A2:A3"/>
    <mergeCell ref="A4:A5"/>
    <mergeCell ref="A7:B7"/>
    <mergeCell ref="A24:E24"/>
  </mergeCells>
  <hyperlinks>
    <hyperlink ref="A24" r:id="rId2" xr:uid="{1BA58EFD-FFB3-4586-B4D6-CC8CDB30CB2D}"/>
  </hyperlinks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F0BE-8DEB-4407-AAE7-3E8D5130373F}">
  <dimension ref="A1:D100"/>
  <sheetViews>
    <sheetView workbookViewId="0">
      <selection activeCell="C2" sqref="C2:D6"/>
    </sheetView>
  </sheetViews>
  <sheetFormatPr defaultColWidth="8.85546875" defaultRowHeight="15"/>
  <cols>
    <col min="1" max="1" width="64.140625" customWidth="1"/>
    <col min="3" max="3" width="33.7109375" customWidth="1"/>
  </cols>
  <sheetData>
    <row r="1" spans="1:4">
      <c r="A1" t="s">
        <v>105</v>
      </c>
    </row>
    <row r="2" spans="1:4" ht="14.45" customHeight="1">
      <c r="A2" t="s">
        <v>106</v>
      </c>
      <c r="C2" t="s">
        <v>107</v>
      </c>
      <c r="D2" t="s">
        <v>17</v>
      </c>
    </row>
    <row r="3" spans="1:4">
      <c r="A3" t="s">
        <v>108</v>
      </c>
      <c r="C3" t="s">
        <v>109</v>
      </c>
      <c r="D3" t="s">
        <v>110</v>
      </c>
    </row>
    <row r="4" spans="1:4">
      <c r="A4" t="s">
        <v>111</v>
      </c>
      <c r="C4" t="s">
        <v>112</v>
      </c>
      <c r="D4" t="s">
        <v>113</v>
      </c>
    </row>
    <row r="5" spans="1:4" ht="14.45" customHeight="1">
      <c r="A5" t="s">
        <v>114</v>
      </c>
      <c r="C5" t="s">
        <v>115</v>
      </c>
      <c r="D5" t="s">
        <v>116</v>
      </c>
    </row>
    <row r="6" spans="1:4" ht="14.45" customHeight="1">
      <c r="A6" t="s">
        <v>101</v>
      </c>
      <c r="C6" t="s">
        <v>117</v>
      </c>
      <c r="D6" t="s">
        <v>118</v>
      </c>
    </row>
    <row r="7" spans="1:4" ht="14.45" customHeight="1">
      <c r="A7" t="s">
        <v>119</v>
      </c>
    </row>
    <row r="8" spans="1:4">
      <c r="A8" t="s">
        <v>120</v>
      </c>
    </row>
    <row r="9" spans="1:4">
      <c r="A9" t="s">
        <v>96</v>
      </c>
    </row>
    <row r="10" spans="1:4">
      <c r="A10" t="s">
        <v>94</v>
      </c>
    </row>
    <row r="12" spans="1:4">
      <c r="A12" t="s">
        <v>121</v>
      </c>
    </row>
    <row r="13" spans="1:4">
      <c r="A13" t="s">
        <v>122</v>
      </c>
    </row>
    <row r="14" spans="1:4">
      <c r="A14" t="s">
        <v>91</v>
      </c>
    </row>
    <row r="15" spans="1:4">
      <c r="A15" t="s">
        <v>123</v>
      </c>
    </row>
    <row r="16" spans="1:4">
      <c r="A16" t="s">
        <v>124</v>
      </c>
    </row>
    <row r="17" spans="1:1">
      <c r="A17" t="s">
        <v>125</v>
      </c>
    </row>
    <row r="18" spans="1:1">
      <c r="A18" t="s">
        <v>88</v>
      </c>
    </row>
    <row r="19" spans="1:1">
      <c r="A19" t="s">
        <v>81</v>
      </c>
    </row>
    <row r="20" spans="1:1">
      <c r="A20" t="s">
        <v>126</v>
      </c>
    </row>
    <row r="21" spans="1:1">
      <c r="A21" t="s">
        <v>127</v>
      </c>
    </row>
    <row r="22" spans="1:1">
      <c r="A22" t="s">
        <v>78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  <row r="42" spans="1:1">
      <c r="A42" t="s">
        <v>147</v>
      </c>
    </row>
    <row r="43" spans="1:1">
      <c r="A43" t="s">
        <v>148</v>
      </c>
    </row>
    <row r="44" spans="1:1">
      <c r="A44" t="s">
        <v>149</v>
      </c>
    </row>
    <row r="45" spans="1:1">
      <c r="A45" t="s">
        <v>150</v>
      </c>
    </row>
    <row r="46" spans="1:1">
      <c r="A46" t="s">
        <v>151</v>
      </c>
    </row>
    <row r="47" spans="1:1">
      <c r="A47" t="s">
        <v>152</v>
      </c>
    </row>
    <row r="48" spans="1:1">
      <c r="A48" t="s">
        <v>153</v>
      </c>
    </row>
    <row r="49" spans="1:1">
      <c r="A49" t="s">
        <v>154</v>
      </c>
    </row>
    <row r="50" spans="1:1">
      <c r="A50" t="s">
        <v>155</v>
      </c>
    </row>
    <row r="51" spans="1:1">
      <c r="A51" t="s">
        <v>156</v>
      </c>
    </row>
    <row r="52" spans="1:1">
      <c r="A52" t="s">
        <v>157</v>
      </c>
    </row>
    <row r="53" spans="1:1">
      <c r="A53" t="s">
        <v>158</v>
      </c>
    </row>
    <row r="54" spans="1:1">
      <c r="A54" t="s">
        <v>159</v>
      </c>
    </row>
    <row r="55" spans="1:1">
      <c r="A55" t="s">
        <v>160</v>
      </c>
    </row>
    <row r="56" spans="1:1">
      <c r="A56" t="s">
        <v>161</v>
      </c>
    </row>
    <row r="57" spans="1:1">
      <c r="A57" t="s">
        <v>162</v>
      </c>
    </row>
    <row r="58" spans="1:1">
      <c r="A58" t="s">
        <v>163</v>
      </c>
    </row>
    <row r="59" spans="1:1">
      <c r="A59" t="s">
        <v>164</v>
      </c>
    </row>
    <row r="60" spans="1:1">
      <c r="A60" t="s">
        <v>165</v>
      </c>
    </row>
    <row r="61" spans="1:1">
      <c r="A61" t="s">
        <v>166</v>
      </c>
    </row>
    <row r="62" spans="1:1">
      <c r="A62" t="s">
        <v>167</v>
      </c>
    </row>
    <row r="63" spans="1:1">
      <c r="A63" t="s">
        <v>168</v>
      </c>
    </row>
    <row r="64" spans="1:1">
      <c r="A64" t="s">
        <v>57</v>
      </c>
    </row>
    <row r="65" spans="1:1">
      <c r="A65" t="s">
        <v>53</v>
      </c>
    </row>
    <row r="66" spans="1:1">
      <c r="A66" t="s">
        <v>66</v>
      </c>
    </row>
    <row r="67" spans="1:1">
      <c r="A67" t="s">
        <v>63</v>
      </c>
    </row>
    <row r="68" spans="1:1">
      <c r="A68" t="s">
        <v>49</v>
      </c>
    </row>
    <row r="69" spans="1:1">
      <c r="A69" t="s">
        <v>47</v>
      </c>
    </row>
    <row r="70" spans="1:1">
      <c r="A70" t="s">
        <v>70</v>
      </c>
    </row>
    <row r="71" spans="1:1">
      <c r="A71" t="s">
        <v>169</v>
      </c>
    </row>
    <row r="72" spans="1:1">
      <c r="A72" t="s">
        <v>170</v>
      </c>
    </row>
    <row r="73" spans="1:1">
      <c r="A73" t="s">
        <v>171</v>
      </c>
    </row>
    <row r="92" spans="1:1">
      <c r="A92" t="s">
        <v>172</v>
      </c>
    </row>
    <row r="93" spans="1:1">
      <c r="A93" t="s">
        <v>173</v>
      </c>
    </row>
    <row r="94" spans="1:1">
      <c r="A94" t="s">
        <v>174</v>
      </c>
    </row>
    <row r="95" spans="1:1">
      <c r="A95" t="s">
        <v>175</v>
      </c>
    </row>
    <row r="96" spans="1:1">
      <c r="A96" t="s">
        <v>176</v>
      </c>
    </row>
    <row r="97" spans="1:1">
      <c r="A97" t="s">
        <v>177</v>
      </c>
    </row>
    <row r="98" spans="1:1">
      <c r="A98" t="s">
        <v>178</v>
      </c>
    </row>
    <row r="99" spans="1:1">
      <c r="A99" t="s">
        <v>179</v>
      </c>
    </row>
    <row r="100" spans="1:1">
      <c r="A10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CE03-3982-49D1-9FB6-DC2548C6051B}">
  <dimension ref="A1:F56"/>
  <sheetViews>
    <sheetView workbookViewId="0">
      <selection activeCell="D43" sqref="D43"/>
    </sheetView>
  </sheetViews>
  <sheetFormatPr defaultColWidth="8.85546875" defaultRowHeight="15"/>
  <cols>
    <col min="1" max="1" width="10.28515625" customWidth="1"/>
    <col min="2" max="2" width="14.7109375" customWidth="1"/>
    <col min="3" max="3" width="16" customWidth="1"/>
    <col min="4" max="5" width="15.85546875" customWidth="1"/>
    <col min="6" max="6" width="19.28515625" customWidth="1"/>
    <col min="9" max="9" width="10.140625" customWidth="1"/>
  </cols>
  <sheetData>
    <row r="1" spans="1:6" ht="19.5" customHeight="1">
      <c r="A1" s="219" t="s">
        <v>180</v>
      </c>
      <c r="B1" s="219"/>
      <c r="C1" s="219"/>
      <c r="D1" s="219"/>
      <c r="E1" s="219"/>
      <c r="F1" s="219"/>
    </row>
    <row r="2" spans="1:6" ht="19.5" customHeight="1">
      <c r="A2" s="21"/>
      <c r="B2" s="223"/>
      <c r="C2" s="224"/>
      <c r="D2" s="225"/>
      <c r="E2" s="21" t="s">
        <v>181</v>
      </c>
      <c r="F2" s="21" t="s">
        <v>182</v>
      </c>
    </row>
    <row r="3" spans="1:6" ht="18" customHeight="1">
      <c r="A3" s="14">
        <v>1</v>
      </c>
      <c r="B3" s="215" t="s">
        <v>183</v>
      </c>
      <c r="C3" s="216"/>
      <c r="D3" s="217"/>
      <c r="E3" s="14" t="s">
        <v>184</v>
      </c>
      <c r="F3" s="14">
        <v>9000</v>
      </c>
    </row>
    <row r="4" spans="1:6">
      <c r="A4" s="210">
        <v>2</v>
      </c>
      <c r="B4" s="208" t="s">
        <v>185</v>
      </c>
      <c r="C4" s="208"/>
      <c r="D4" s="208"/>
      <c r="E4" s="210" t="s">
        <v>186</v>
      </c>
      <c r="F4" s="18">
        <f>F15</f>
        <v>70000</v>
      </c>
    </row>
    <row r="5" spans="1:6">
      <c r="A5" s="210"/>
      <c r="B5" s="208" t="s">
        <v>187</v>
      </c>
      <c r="C5" s="208"/>
      <c r="D5" s="208"/>
      <c r="E5" s="210"/>
      <c r="F5" s="18">
        <f>F34</f>
        <v>20000</v>
      </c>
    </row>
    <row r="6" spans="1:6">
      <c r="A6" s="13">
        <v>3</v>
      </c>
      <c r="B6" s="209" t="s">
        <v>188</v>
      </c>
      <c r="C6" s="209"/>
      <c r="D6" s="209"/>
      <c r="E6" s="13" t="s">
        <v>186</v>
      </c>
      <c r="F6" s="13">
        <v>1000</v>
      </c>
    </row>
    <row r="7" spans="1:6">
      <c r="A7" s="218" t="s">
        <v>40</v>
      </c>
      <c r="B7" s="218"/>
      <c r="C7" s="218"/>
      <c r="D7" s="218"/>
      <c r="E7" s="218"/>
      <c r="F7" s="19">
        <f>SUM(F3:F6)</f>
        <v>100000</v>
      </c>
    </row>
    <row r="8" spans="1:6">
      <c r="A8" s="220"/>
      <c r="B8" s="221"/>
      <c r="C8" s="221"/>
      <c r="D8" s="221"/>
      <c r="E8" s="221"/>
      <c r="F8" s="222"/>
    </row>
    <row r="9" spans="1:6" ht="21" customHeight="1">
      <c r="A9" s="231" t="s">
        <v>189</v>
      </c>
      <c r="B9" s="231"/>
      <c r="C9" s="231"/>
      <c r="D9" s="231"/>
      <c r="E9" s="231"/>
      <c r="F9" s="231"/>
    </row>
    <row r="10" spans="1:6" ht="33" customHeight="1">
      <c r="A10" s="2" t="s">
        <v>190</v>
      </c>
      <c r="B10" s="4" t="s">
        <v>191</v>
      </c>
      <c r="C10" s="4" t="s">
        <v>192</v>
      </c>
      <c r="D10" s="4" t="s">
        <v>193</v>
      </c>
      <c r="E10" s="4" t="s">
        <v>194</v>
      </c>
      <c r="F10" s="4" t="s">
        <v>195</v>
      </c>
    </row>
    <row r="11" spans="1:6">
      <c r="A11" s="1">
        <v>1</v>
      </c>
      <c r="B11" s="1">
        <v>25</v>
      </c>
      <c r="C11" s="3">
        <f>B11/30</f>
        <v>0.83333333333333337</v>
      </c>
      <c r="D11" s="1">
        <v>100</v>
      </c>
      <c r="E11" s="1">
        <f>B11*D11</f>
        <v>2500</v>
      </c>
      <c r="F11" s="1">
        <f>E11*7</f>
        <v>17500</v>
      </c>
    </row>
    <row r="12" spans="1:6">
      <c r="A12" s="1">
        <v>2</v>
      </c>
      <c r="B12" s="1">
        <v>50</v>
      </c>
      <c r="C12" s="3">
        <f t="shared" ref="C12:C14" si="0">B12/30</f>
        <v>1.6666666666666667</v>
      </c>
      <c r="D12" s="1">
        <v>50</v>
      </c>
      <c r="E12" s="1">
        <f t="shared" ref="E12:E14" si="1">B12*D12</f>
        <v>2500</v>
      </c>
      <c r="F12" s="1">
        <f t="shared" ref="F12:F14" si="2">E12*7</f>
        <v>17500</v>
      </c>
    </row>
    <row r="13" spans="1:6">
      <c r="A13" s="1">
        <v>3</v>
      </c>
      <c r="B13" s="1">
        <v>75</v>
      </c>
      <c r="C13" s="3">
        <f t="shared" si="0"/>
        <v>2.5</v>
      </c>
      <c r="D13" s="1">
        <v>33</v>
      </c>
      <c r="E13" s="1">
        <v>2500</v>
      </c>
      <c r="F13" s="1">
        <f t="shared" si="2"/>
        <v>17500</v>
      </c>
    </row>
    <row r="14" spans="1:6">
      <c r="A14" s="1">
        <v>4</v>
      </c>
      <c r="B14" s="1">
        <v>100</v>
      </c>
      <c r="C14" s="3">
        <f t="shared" si="0"/>
        <v>3.3333333333333335</v>
      </c>
      <c r="D14" s="1">
        <v>25</v>
      </c>
      <c r="E14" s="1">
        <f t="shared" si="1"/>
        <v>2500</v>
      </c>
      <c r="F14" s="1">
        <f t="shared" si="2"/>
        <v>17500</v>
      </c>
    </row>
    <row r="15" spans="1:6">
      <c r="A15" s="232" t="s">
        <v>40</v>
      </c>
      <c r="B15" s="233"/>
      <c r="C15" s="234"/>
      <c r="D15" s="5">
        <f>SUM(D11:D14)</f>
        <v>208</v>
      </c>
      <c r="E15" s="5">
        <f>SUM(E11:E14)</f>
        <v>10000</v>
      </c>
      <c r="F15" s="5">
        <f>SUM(F11:F14)</f>
        <v>70000</v>
      </c>
    </row>
    <row r="16" spans="1:6">
      <c r="A16" s="20"/>
      <c r="B16" s="20"/>
      <c r="C16" s="20"/>
      <c r="D16" s="20"/>
      <c r="E16" s="20"/>
      <c r="F16" s="20"/>
    </row>
    <row r="17" spans="1:6" ht="15.75">
      <c r="A17" s="231" t="s">
        <v>196</v>
      </c>
      <c r="B17" s="231"/>
      <c r="C17" s="231"/>
      <c r="D17" s="231"/>
      <c r="E17" s="231"/>
      <c r="F17" s="231"/>
    </row>
    <row r="18" spans="1:6" ht="30.2">
      <c r="A18" s="2" t="s">
        <v>190</v>
      </c>
      <c r="B18" s="4" t="s">
        <v>197</v>
      </c>
      <c r="C18" s="4" t="s">
        <v>198</v>
      </c>
      <c r="D18" s="4" t="s">
        <v>193</v>
      </c>
      <c r="E18" s="4" t="s">
        <v>199</v>
      </c>
      <c r="F18" s="4" t="s">
        <v>195</v>
      </c>
    </row>
    <row r="19" spans="1:6">
      <c r="A19" s="18" t="s">
        <v>200</v>
      </c>
      <c r="B19" s="1">
        <v>200</v>
      </c>
      <c r="C19" s="1" t="s">
        <v>201</v>
      </c>
      <c r="D19" s="1">
        <v>30</v>
      </c>
      <c r="E19" s="1">
        <v>10</v>
      </c>
      <c r="F19" s="1">
        <f>D19*E19</f>
        <v>300</v>
      </c>
    </row>
    <row r="20" spans="1:6">
      <c r="A20" s="211" t="s">
        <v>202</v>
      </c>
      <c r="B20" s="211">
        <v>1750</v>
      </c>
      <c r="C20" s="16" t="s">
        <v>203</v>
      </c>
      <c r="D20" s="16">
        <v>25</v>
      </c>
      <c r="E20" s="16">
        <v>10</v>
      </c>
      <c r="F20" s="16">
        <f t="shared" ref="F20:F33" si="3">D20*E20</f>
        <v>250</v>
      </c>
    </row>
    <row r="21" spans="1:6">
      <c r="A21" s="212"/>
      <c r="B21" s="212"/>
      <c r="C21" s="16" t="s">
        <v>204</v>
      </c>
      <c r="D21" s="16">
        <v>50</v>
      </c>
      <c r="E21" s="16">
        <v>30</v>
      </c>
      <c r="F21" s="16">
        <f t="shared" si="3"/>
        <v>1500</v>
      </c>
    </row>
    <row r="22" spans="1:6">
      <c r="A22" s="213" t="s">
        <v>205</v>
      </c>
      <c r="B22" s="213">
        <v>2200</v>
      </c>
      <c r="C22" s="1" t="s">
        <v>206</v>
      </c>
      <c r="D22" s="1">
        <v>20</v>
      </c>
      <c r="E22" s="1">
        <v>10</v>
      </c>
      <c r="F22" s="1">
        <f t="shared" si="3"/>
        <v>200</v>
      </c>
    </row>
    <row r="23" spans="1:6">
      <c r="A23" s="237"/>
      <c r="B23" s="237"/>
      <c r="C23" s="1" t="s">
        <v>204</v>
      </c>
      <c r="D23" s="1">
        <v>50</v>
      </c>
      <c r="E23" s="1">
        <v>40</v>
      </c>
      <c r="F23" s="1">
        <f t="shared" si="3"/>
        <v>2000</v>
      </c>
    </row>
    <row r="24" spans="1:6">
      <c r="A24" s="211" t="s">
        <v>207</v>
      </c>
      <c r="B24" s="211">
        <v>3250</v>
      </c>
      <c r="C24" s="16" t="s">
        <v>203</v>
      </c>
      <c r="D24" s="16">
        <v>25</v>
      </c>
      <c r="E24" s="16">
        <v>10</v>
      </c>
      <c r="F24" s="16">
        <f t="shared" si="3"/>
        <v>250</v>
      </c>
    </row>
    <row r="25" spans="1:6">
      <c r="A25" s="212"/>
      <c r="B25" s="212"/>
      <c r="C25" s="16" t="s">
        <v>204</v>
      </c>
      <c r="D25" s="16">
        <v>50</v>
      </c>
      <c r="E25" s="16">
        <v>60</v>
      </c>
      <c r="F25" s="16">
        <f t="shared" si="3"/>
        <v>3000</v>
      </c>
    </row>
    <row r="26" spans="1:6">
      <c r="A26" s="213" t="s">
        <v>208</v>
      </c>
      <c r="B26" s="213">
        <v>2250</v>
      </c>
      <c r="C26" s="1" t="s">
        <v>203</v>
      </c>
      <c r="D26" s="1">
        <v>25</v>
      </c>
      <c r="E26" s="1">
        <v>10</v>
      </c>
      <c r="F26" s="1">
        <f t="shared" si="3"/>
        <v>250</v>
      </c>
    </row>
    <row r="27" spans="1:6">
      <c r="A27" s="237"/>
      <c r="B27" s="214"/>
      <c r="C27" s="1" t="s">
        <v>204</v>
      </c>
      <c r="D27" s="1">
        <v>50</v>
      </c>
      <c r="E27" s="1">
        <v>40</v>
      </c>
      <c r="F27" s="1">
        <f t="shared" si="3"/>
        <v>2000</v>
      </c>
    </row>
    <row r="28" spans="1:6">
      <c r="A28" s="238" t="s">
        <v>209</v>
      </c>
      <c r="B28" s="207">
        <v>2250</v>
      </c>
      <c r="C28" s="22" t="s">
        <v>203</v>
      </c>
      <c r="D28" s="16">
        <v>25</v>
      </c>
      <c r="E28" s="16">
        <v>10</v>
      </c>
      <c r="F28" s="16">
        <f t="shared" si="3"/>
        <v>250</v>
      </c>
    </row>
    <row r="29" spans="1:6">
      <c r="A29" s="239"/>
      <c r="B29" s="207"/>
      <c r="C29" s="22" t="s">
        <v>204</v>
      </c>
      <c r="D29" s="16">
        <v>50</v>
      </c>
      <c r="E29" s="16">
        <v>40</v>
      </c>
      <c r="F29" s="16">
        <f t="shared" si="3"/>
        <v>2000</v>
      </c>
    </row>
    <row r="30" spans="1:6">
      <c r="A30" s="213" t="s">
        <v>210</v>
      </c>
      <c r="B30" s="214">
        <v>2250</v>
      </c>
      <c r="C30" s="1" t="s">
        <v>203</v>
      </c>
      <c r="D30" s="1">
        <v>25</v>
      </c>
      <c r="E30" s="1">
        <v>10</v>
      </c>
      <c r="F30" s="1">
        <f t="shared" si="3"/>
        <v>250</v>
      </c>
    </row>
    <row r="31" spans="1:6">
      <c r="A31" s="237"/>
      <c r="B31" s="237"/>
      <c r="C31" s="1" t="s">
        <v>204</v>
      </c>
      <c r="D31" s="1">
        <v>50</v>
      </c>
      <c r="E31" s="1">
        <v>40</v>
      </c>
      <c r="F31" s="1">
        <f t="shared" si="3"/>
        <v>2000</v>
      </c>
    </row>
    <row r="32" spans="1:6">
      <c r="A32" s="15" t="s">
        <v>211</v>
      </c>
      <c r="B32" s="15">
        <v>2500</v>
      </c>
      <c r="C32" s="16" t="s">
        <v>212</v>
      </c>
      <c r="D32" s="16">
        <v>200</v>
      </c>
      <c r="E32" s="16">
        <v>10</v>
      </c>
      <c r="F32" s="16">
        <f t="shared" si="3"/>
        <v>2000</v>
      </c>
    </row>
    <row r="33" spans="1:6">
      <c r="A33" s="229" t="s">
        <v>213</v>
      </c>
      <c r="B33" s="230"/>
      <c r="C33" s="1" t="s">
        <v>203</v>
      </c>
      <c r="D33" s="6">
        <v>150</v>
      </c>
      <c r="E33" s="1">
        <v>25</v>
      </c>
      <c r="F33" s="1">
        <f t="shared" si="3"/>
        <v>3750</v>
      </c>
    </row>
    <row r="34" spans="1:6">
      <c r="A34" s="232" t="s">
        <v>40</v>
      </c>
      <c r="B34" s="235"/>
      <c r="C34" s="236"/>
      <c r="D34" s="5"/>
      <c r="E34" s="5">
        <f>SUM(E21:E33)</f>
        <v>335</v>
      </c>
      <c r="F34" s="5">
        <f>SUM(F19:F33)</f>
        <v>20000</v>
      </c>
    </row>
    <row r="35" spans="1:6">
      <c r="F35" s="17"/>
    </row>
    <row r="41" spans="1:6">
      <c r="B41" s="226" t="s">
        <v>214</v>
      </c>
      <c r="C41" s="227"/>
      <c r="D41" s="228"/>
    </row>
    <row r="42" spans="1:6" ht="45.2">
      <c r="B42" s="24" t="s">
        <v>215</v>
      </c>
      <c r="C42" s="24" t="s">
        <v>216</v>
      </c>
      <c r="D42" s="24" t="s">
        <v>217</v>
      </c>
    </row>
    <row r="43" spans="1:6">
      <c r="B43" s="27" t="s">
        <v>218</v>
      </c>
      <c r="C43" s="23">
        <v>30</v>
      </c>
      <c r="D43" s="23" t="e">
        <f>C43*VLOOKUP(B43,'Chart &amp; Plan'!B48:E78,3,FALSE)</f>
        <v>#N/A</v>
      </c>
    </row>
    <row r="44" spans="1:6">
      <c r="B44" s="27" t="s">
        <v>219</v>
      </c>
      <c r="C44" s="23"/>
      <c r="D44" s="23" t="e">
        <f>C44*VLOOKUP(B44,'Chart &amp; Plan'!B49:E79,3,FALSE)</f>
        <v>#N/A</v>
      </c>
    </row>
    <row r="45" spans="1:6">
      <c r="B45" s="27" t="s">
        <v>220</v>
      </c>
      <c r="C45" s="23"/>
      <c r="D45" s="23" t="e">
        <f>C45*VLOOKUP(B45,'Chart &amp; Plan'!B50:E80,3,FALSE)</f>
        <v>#N/A</v>
      </c>
    </row>
    <row r="46" spans="1:6">
      <c r="B46" s="27" t="s">
        <v>221</v>
      </c>
      <c r="C46" s="23"/>
      <c r="D46" s="23" t="e">
        <f>C46*VLOOKUP(B46,'Chart &amp; Plan'!B51:E81,3,FALSE)</f>
        <v>#N/A</v>
      </c>
    </row>
    <row r="47" spans="1:6">
      <c r="B47" s="27" t="s">
        <v>222</v>
      </c>
      <c r="C47" s="23"/>
      <c r="D47" s="23" t="e">
        <f>C47*VLOOKUP(B47,'Chart &amp; Plan'!B52:E82,3,FALSE)</f>
        <v>#N/A</v>
      </c>
    </row>
    <row r="48" spans="1:6">
      <c r="B48" s="27" t="s">
        <v>223</v>
      </c>
      <c r="C48" s="23"/>
      <c r="D48" s="23" t="e">
        <f>C48*VLOOKUP(B48,'Chart &amp; Plan'!B53:E83,3,FALSE)</f>
        <v>#N/A</v>
      </c>
    </row>
    <row r="49" spans="2:4" ht="30.2">
      <c r="B49" s="27" t="s">
        <v>224</v>
      </c>
      <c r="C49" s="23"/>
      <c r="D49" s="23" t="e">
        <f>C49*VLOOKUP(B49,'Chart &amp; Plan'!B54:E84,3,FALSE)</f>
        <v>#N/A</v>
      </c>
    </row>
    <row r="50" spans="2:4" ht="30.2">
      <c r="B50" s="27" t="s">
        <v>225</v>
      </c>
      <c r="C50" s="23"/>
      <c r="D50" s="23" t="e">
        <f>C50*VLOOKUP(B50,'Chart &amp; Plan'!B55:E85,3,FALSE)</f>
        <v>#N/A</v>
      </c>
    </row>
    <row r="51" spans="2:4">
      <c r="B51" s="27" t="s">
        <v>226</v>
      </c>
      <c r="C51" s="23"/>
      <c r="D51" s="23" t="e">
        <f>C51*VLOOKUP(B51,'Chart &amp; Plan'!B56:E86,3,FALSE)</f>
        <v>#N/A</v>
      </c>
    </row>
    <row r="52" spans="2:4">
      <c r="B52" s="27" t="s">
        <v>227</v>
      </c>
      <c r="C52" s="23"/>
      <c r="D52" s="23" t="e">
        <f>C52*VLOOKUP(B52,'Chart &amp; Plan'!B57:E87,3,FALSE)</f>
        <v>#N/A</v>
      </c>
    </row>
    <row r="53" spans="2:4" ht="30.2">
      <c r="B53" s="27" t="s">
        <v>228</v>
      </c>
      <c r="C53" s="23"/>
      <c r="D53" s="23" t="e">
        <f>C53*VLOOKUP(B53,'Chart &amp; Plan'!B58:E88,3,FALSE)</f>
        <v>#N/A</v>
      </c>
    </row>
    <row r="54" spans="2:4">
      <c r="B54" s="27"/>
      <c r="C54" s="23"/>
      <c r="D54" s="23"/>
    </row>
    <row r="55" spans="2:4">
      <c r="B55" s="25"/>
      <c r="C55" s="25"/>
      <c r="D55" s="25"/>
    </row>
    <row r="56" spans="2:4">
      <c r="B56" s="218" t="s">
        <v>229</v>
      </c>
      <c r="C56" s="218"/>
      <c r="D56" s="26" t="e">
        <f>SUM(D43:D55)</f>
        <v>#N/A</v>
      </c>
    </row>
  </sheetData>
  <sheetProtection sheet="1" objects="1" scenarios="1"/>
  <mergeCells count="29">
    <mergeCell ref="B41:D41"/>
    <mergeCell ref="B56:C56"/>
    <mergeCell ref="A33:B33"/>
    <mergeCell ref="A9:F9"/>
    <mergeCell ref="A15:C15"/>
    <mergeCell ref="A17:F17"/>
    <mergeCell ref="A34:C34"/>
    <mergeCell ref="A20:A21"/>
    <mergeCell ref="A22:A23"/>
    <mergeCell ref="A24:A25"/>
    <mergeCell ref="A26:A27"/>
    <mergeCell ref="A28:A29"/>
    <mergeCell ref="A30:A31"/>
    <mergeCell ref="B30:B31"/>
    <mergeCell ref="B20:B21"/>
    <mergeCell ref="B22:B23"/>
    <mergeCell ref="B3:D3"/>
    <mergeCell ref="A7:E7"/>
    <mergeCell ref="A1:F1"/>
    <mergeCell ref="A8:F8"/>
    <mergeCell ref="E4:E5"/>
    <mergeCell ref="B2:D2"/>
    <mergeCell ref="B28:B29"/>
    <mergeCell ref="B5:D5"/>
    <mergeCell ref="B6:D6"/>
    <mergeCell ref="B4:D4"/>
    <mergeCell ref="A4:A5"/>
    <mergeCell ref="B24:B25"/>
    <mergeCell ref="B26:B2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2566DE-B913-46C2-830D-8D1AE4474776}">
          <x14:formula1>
            <xm:f>'Chart &amp; Plan'!$B$3:$B$39</xm:f>
          </x14:formula1>
          <xm:sqref>B43:B55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DD34-D7F5-458F-A4B4-32F8D3E1690E}">
  <sheetPr filterMode="1">
    <tabColor rgb="FFFFFF00"/>
  </sheetPr>
  <dimension ref="A1:BT416"/>
  <sheetViews>
    <sheetView tabSelected="1" workbookViewId="0">
      <pane xSplit="12" ySplit="3" topLeftCell="M18" activePane="bottomRight" state="frozen"/>
      <selection pane="bottomRight" activeCell="X3" sqref="X3"/>
      <selection pane="bottomLeft" activeCell="A3" sqref="A3"/>
      <selection pane="topRight" activeCell="D1" sqref="D1"/>
    </sheetView>
  </sheetViews>
  <sheetFormatPr defaultColWidth="0" defaultRowHeight="15.75" customHeight="1" zeroHeight="1"/>
  <cols>
    <col min="1" max="1" width="18" style="9" hidden="1" customWidth="1"/>
    <col min="2" max="2" width="10.140625" style="9" bestFit="1" customWidth="1"/>
    <col min="3" max="3" width="22.42578125" style="8" customWidth="1"/>
    <col min="4" max="5" width="18" style="8" hidden="1" customWidth="1"/>
    <col min="6" max="6" width="11.140625" style="8" hidden="1" customWidth="1"/>
    <col min="7" max="7" width="11.140625" style="8" bestFit="1" customWidth="1"/>
    <col min="8" max="8" width="15.42578125" style="10" customWidth="1"/>
    <col min="9" max="9" width="18" style="87" hidden="1" customWidth="1"/>
    <col min="10" max="10" width="13.42578125" style="9" bestFit="1" customWidth="1"/>
    <col min="11" max="11" width="13.42578125" style="11" bestFit="1" customWidth="1"/>
    <col min="12" max="12" width="15.85546875" style="30" customWidth="1"/>
    <col min="13" max="13" width="12.140625" style="12" customWidth="1"/>
    <col min="14" max="14" width="9.85546875" style="10" customWidth="1"/>
    <col min="15" max="15" width="9.28515625" style="10" bestFit="1" customWidth="1"/>
    <col min="16" max="16" width="9" style="10" bestFit="1" customWidth="1"/>
    <col min="17" max="17" width="11.85546875" style="10" customWidth="1"/>
    <col min="18" max="18" width="8.7109375" style="10" bestFit="1" customWidth="1"/>
    <col min="19" max="19" width="8.140625" style="10" bestFit="1" customWidth="1"/>
    <col min="20" max="20" width="9.28515625" style="10" bestFit="1" customWidth="1"/>
    <col min="21" max="21" width="8.85546875" style="8" bestFit="1" customWidth="1"/>
    <col min="22" max="22" width="8.7109375" style="8" bestFit="1" customWidth="1"/>
    <col min="23" max="23" width="9.28515625" style="8" bestFit="1" customWidth="1"/>
    <col min="24" max="24" width="9" style="8" bestFit="1" customWidth="1"/>
    <col min="25" max="72" width="9.140625" style="8" hidden="1" customWidth="1"/>
    <col min="73" max="16384" width="0" style="8" hidden="1"/>
  </cols>
  <sheetData>
    <row r="1" spans="1:72" ht="23.25" customHeight="1">
      <c r="A1" s="240" t="s">
        <v>230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2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</row>
    <row r="2" spans="1:72" ht="24" customHeight="1">
      <c r="A2" s="246" t="s">
        <v>231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8"/>
      <c r="M2" s="243" t="s">
        <v>232</v>
      </c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</row>
    <row r="3" spans="1:72" ht="33.75" customHeight="1">
      <c r="A3" s="31" t="s">
        <v>190</v>
      </c>
      <c r="B3" s="140" t="s">
        <v>233</v>
      </c>
      <c r="C3" s="65" t="s">
        <v>234</v>
      </c>
      <c r="D3" s="65" t="s">
        <v>235</v>
      </c>
      <c r="E3" s="65" t="s">
        <v>236</v>
      </c>
      <c r="F3" s="66" t="s">
        <v>237</v>
      </c>
      <c r="G3" s="66" t="s">
        <v>238</v>
      </c>
      <c r="H3" s="66" t="s">
        <v>239</v>
      </c>
      <c r="I3" s="67" t="s">
        <v>240</v>
      </c>
      <c r="J3" s="67" t="s">
        <v>241</v>
      </c>
      <c r="K3" s="66" t="s">
        <v>242</v>
      </c>
      <c r="L3" s="68" t="s">
        <v>243</v>
      </c>
      <c r="M3" s="69" t="s">
        <v>16</v>
      </c>
      <c r="N3" s="69" t="s">
        <v>18</v>
      </c>
      <c r="O3" s="69" t="s">
        <v>20</v>
      </c>
      <c r="P3" s="69" t="s">
        <v>22</v>
      </c>
      <c r="Q3" s="69" t="s">
        <v>24</v>
      </c>
      <c r="R3" s="69" t="s">
        <v>26</v>
      </c>
      <c r="S3" s="69" t="s">
        <v>28</v>
      </c>
      <c r="T3" s="69" t="s">
        <v>30</v>
      </c>
      <c r="U3" s="69" t="s">
        <v>32</v>
      </c>
      <c r="V3" s="69" t="s">
        <v>34</v>
      </c>
      <c r="W3" s="69" t="s">
        <v>36</v>
      </c>
      <c r="X3" s="69" t="s">
        <v>38</v>
      </c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</row>
    <row r="4" spans="1:72">
      <c r="A4" s="77">
        <v>1</v>
      </c>
      <c r="B4" s="83">
        <v>1001</v>
      </c>
      <c r="C4" s="73" t="s">
        <v>244</v>
      </c>
      <c r="D4" s="84" t="s">
        <v>56</v>
      </c>
      <c r="E4" s="73" t="s">
        <v>176</v>
      </c>
      <c r="F4" s="73" t="str">
        <f t="shared" ref="F4:F67" si="0">IF(AND(K4&gt;=1, K4&lt;=100), "Initiator",
    IF(AND(K4&gt;100, K4&lt;=500), "Beginner",
        IF(AND(K4&gt;500, K4&lt;=1250), "Progressor",
            IF(AND(K4&gt;1250, K4&lt;=2000), "Advanced",
                IF(K4&gt;2000, "Sparta", "")
            )
        )
    )
)</f>
        <v>Advanced</v>
      </c>
      <c r="G4" s="73" t="s">
        <v>115</v>
      </c>
      <c r="H4" s="84" t="s">
        <v>245</v>
      </c>
      <c r="I4" s="83">
        <v>1500</v>
      </c>
      <c r="J4" s="83">
        <v>1500</v>
      </c>
      <c r="K4" s="84">
        <f t="shared" ref="K4:K67" si="1">SUM(M4:X4)</f>
        <v>1503</v>
      </c>
      <c r="L4" s="72">
        <f t="shared" ref="L4:L67" si="2">K4/J4</f>
        <v>1.002</v>
      </c>
      <c r="M4" s="84">
        <v>150</v>
      </c>
      <c r="N4" s="84">
        <v>140</v>
      </c>
      <c r="O4" s="84">
        <v>155</v>
      </c>
      <c r="P4" s="84">
        <v>150</v>
      </c>
      <c r="Q4" s="84">
        <v>100</v>
      </c>
      <c r="R4" s="84">
        <v>150</v>
      </c>
      <c r="S4" s="84">
        <v>126</v>
      </c>
      <c r="T4" s="84">
        <v>115</v>
      </c>
      <c r="U4" s="84">
        <v>107</v>
      </c>
      <c r="V4" s="84">
        <v>110</v>
      </c>
      <c r="W4" s="84">
        <v>120</v>
      </c>
      <c r="X4" s="84">
        <v>80</v>
      </c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</row>
    <row r="5" spans="1:72" hidden="1">
      <c r="A5" s="81">
        <v>2</v>
      </c>
      <c r="B5" s="78">
        <v>1007</v>
      </c>
      <c r="C5" s="74" t="s">
        <v>246</v>
      </c>
      <c r="D5" s="79"/>
      <c r="E5" s="74"/>
      <c r="F5" s="73" t="str">
        <f t="shared" si="0"/>
        <v/>
      </c>
      <c r="G5" s="74" t="s">
        <v>247</v>
      </c>
      <c r="H5" s="79"/>
      <c r="I5" s="78"/>
      <c r="J5" s="78"/>
      <c r="K5" s="71">
        <f t="shared" si="1"/>
        <v>0</v>
      </c>
      <c r="L5" s="82" t="e">
        <f t="shared" si="2"/>
        <v>#DIV/0!</v>
      </c>
      <c r="M5" s="79"/>
      <c r="N5" s="79"/>
      <c r="O5" s="79"/>
      <c r="P5" s="79"/>
      <c r="Q5" s="79"/>
      <c r="R5" s="79"/>
      <c r="S5" s="79"/>
      <c r="T5" s="79"/>
      <c r="U5" s="80"/>
      <c r="V5" s="80"/>
      <c r="W5" s="80"/>
      <c r="X5" s="80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</row>
    <row r="6" spans="1:72" s="7" customFormat="1" hidden="1">
      <c r="A6" s="77">
        <v>3</v>
      </c>
      <c r="B6" s="78">
        <v>1009</v>
      </c>
      <c r="C6" s="74" t="s">
        <v>248</v>
      </c>
      <c r="D6" s="79" t="s">
        <v>56</v>
      </c>
      <c r="E6" s="74" t="s">
        <v>176</v>
      </c>
      <c r="F6" s="73" t="str">
        <f t="shared" si="0"/>
        <v/>
      </c>
      <c r="G6" s="74" t="s">
        <v>247</v>
      </c>
      <c r="H6" s="79"/>
      <c r="I6" s="78">
        <v>200</v>
      </c>
      <c r="J6" s="78">
        <v>200</v>
      </c>
      <c r="K6" s="79">
        <f t="shared" si="1"/>
        <v>0</v>
      </c>
      <c r="L6" s="70">
        <f t="shared" si="2"/>
        <v>0</v>
      </c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</row>
    <row r="7" spans="1:72" s="7" customFormat="1" hidden="1">
      <c r="A7" s="81">
        <v>4</v>
      </c>
      <c r="B7" s="78">
        <v>1011</v>
      </c>
      <c r="C7" s="74" t="s">
        <v>249</v>
      </c>
      <c r="D7" s="79"/>
      <c r="E7" s="74"/>
      <c r="F7" s="73" t="str">
        <f t="shared" si="0"/>
        <v/>
      </c>
      <c r="G7" s="74" t="s">
        <v>247</v>
      </c>
      <c r="H7" s="79"/>
      <c r="I7" s="78"/>
      <c r="J7" s="78"/>
      <c r="K7" s="71">
        <f t="shared" si="1"/>
        <v>0</v>
      </c>
      <c r="L7" s="82" t="e">
        <f t="shared" si="2"/>
        <v>#DIV/0!</v>
      </c>
      <c r="M7" s="79"/>
      <c r="N7" s="79"/>
      <c r="O7" s="79"/>
      <c r="P7" s="79"/>
      <c r="Q7" s="79"/>
      <c r="R7" s="79"/>
      <c r="S7" s="79"/>
      <c r="T7" s="79"/>
      <c r="U7" s="80"/>
      <c r="V7" s="80"/>
      <c r="W7" s="80"/>
      <c r="X7" s="80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</row>
    <row r="8" spans="1:72" s="7" customFormat="1">
      <c r="A8" s="77">
        <v>5</v>
      </c>
      <c r="B8" s="184">
        <v>1019</v>
      </c>
      <c r="C8" s="74" t="s">
        <v>250</v>
      </c>
      <c r="D8" s="84" t="s">
        <v>99</v>
      </c>
      <c r="E8" s="73" t="s">
        <v>160</v>
      </c>
      <c r="F8" s="73" t="str">
        <f t="shared" si="0"/>
        <v>Beginner</v>
      </c>
      <c r="G8" s="74" t="s">
        <v>109</v>
      </c>
      <c r="H8" s="79" t="s">
        <v>245</v>
      </c>
      <c r="I8" s="83">
        <v>1000</v>
      </c>
      <c r="J8" s="78">
        <v>1000</v>
      </c>
      <c r="K8" s="79">
        <f t="shared" si="1"/>
        <v>435</v>
      </c>
      <c r="L8" s="70">
        <f t="shared" si="2"/>
        <v>0.435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35</v>
      </c>
      <c r="T8" s="79">
        <v>160</v>
      </c>
      <c r="U8" s="79">
        <v>120</v>
      </c>
      <c r="V8" s="79">
        <v>120</v>
      </c>
      <c r="W8" s="79"/>
      <c r="X8" s="79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</row>
    <row r="9" spans="1:72" s="7" customFormat="1">
      <c r="A9" s="81">
        <v>6</v>
      </c>
      <c r="B9" s="83">
        <v>1026</v>
      </c>
      <c r="C9" s="73" t="s">
        <v>67</v>
      </c>
      <c r="D9" s="79" t="s">
        <v>46</v>
      </c>
      <c r="E9" s="74" t="s">
        <v>66</v>
      </c>
      <c r="F9" s="73" t="str">
        <f t="shared" si="0"/>
        <v>Advanced</v>
      </c>
      <c r="G9" s="73" t="s">
        <v>115</v>
      </c>
      <c r="H9" s="84" t="s">
        <v>245</v>
      </c>
      <c r="I9" s="78">
        <v>500</v>
      </c>
      <c r="J9" s="83">
        <v>1500</v>
      </c>
      <c r="K9" s="106">
        <f t="shared" si="1"/>
        <v>1410</v>
      </c>
      <c r="L9" s="72">
        <f t="shared" si="2"/>
        <v>0.94</v>
      </c>
      <c r="M9" s="84">
        <v>140</v>
      </c>
      <c r="N9" s="84">
        <v>130</v>
      </c>
      <c r="O9" s="84">
        <v>150</v>
      </c>
      <c r="P9" s="84">
        <v>140</v>
      </c>
      <c r="Q9" s="84">
        <v>140</v>
      </c>
      <c r="R9" s="84">
        <v>150</v>
      </c>
      <c r="S9" s="84">
        <v>125</v>
      </c>
      <c r="T9" s="84">
        <v>135</v>
      </c>
      <c r="U9" s="84">
        <v>110</v>
      </c>
      <c r="V9" s="84">
        <v>0</v>
      </c>
      <c r="W9" s="84">
        <v>90</v>
      </c>
      <c r="X9" s="84">
        <v>100</v>
      </c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</row>
    <row r="10" spans="1:72" s="7" customFormat="1" hidden="1">
      <c r="A10" s="77">
        <v>7</v>
      </c>
      <c r="B10" s="83">
        <v>1070</v>
      </c>
      <c r="C10" s="73" t="s">
        <v>251</v>
      </c>
      <c r="D10" s="84" t="s">
        <v>74</v>
      </c>
      <c r="E10" s="73" t="s">
        <v>56</v>
      </c>
      <c r="F10" s="73" t="str">
        <f t="shared" si="0"/>
        <v/>
      </c>
      <c r="G10" s="73" t="s">
        <v>247</v>
      </c>
      <c r="H10" s="84"/>
      <c r="I10" s="83">
        <v>200</v>
      </c>
      <c r="J10" s="83">
        <v>200</v>
      </c>
      <c r="K10" s="84">
        <f t="shared" si="1"/>
        <v>0</v>
      </c>
      <c r="L10" s="72">
        <f t="shared" si="2"/>
        <v>0</v>
      </c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</row>
    <row r="11" spans="1:72" s="7" customFormat="1" hidden="1">
      <c r="A11" s="81">
        <v>8</v>
      </c>
      <c r="B11" s="78">
        <v>1080</v>
      </c>
      <c r="C11" s="74" t="s">
        <v>252</v>
      </c>
      <c r="D11" s="79" t="s">
        <v>56</v>
      </c>
      <c r="E11" s="74" t="s">
        <v>176</v>
      </c>
      <c r="F11" s="73" t="str">
        <f t="shared" si="0"/>
        <v/>
      </c>
      <c r="G11" s="74" t="s">
        <v>247</v>
      </c>
      <c r="H11" s="79"/>
      <c r="I11" s="78">
        <v>200</v>
      </c>
      <c r="J11" s="78">
        <v>200</v>
      </c>
      <c r="K11" s="79">
        <f t="shared" si="1"/>
        <v>0</v>
      </c>
      <c r="L11" s="70">
        <f t="shared" si="2"/>
        <v>0</v>
      </c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</row>
    <row r="12" spans="1:72" s="7" customFormat="1" hidden="1">
      <c r="A12" s="77">
        <v>9</v>
      </c>
      <c r="B12" s="78">
        <v>1084</v>
      </c>
      <c r="C12" s="74" t="s">
        <v>253</v>
      </c>
      <c r="D12" s="79"/>
      <c r="E12" s="74"/>
      <c r="F12" s="73" t="str">
        <f t="shared" si="0"/>
        <v/>
      </c>
      <c r="G12" s="74" t="s">
        <v>247</v>
      </c>
      <c r="H12" s="79"/>
      <c r="I12" s="78"/>
      <c r="J12" s="78"/>
      <c r="K12" s="71">
        <f t="shared" si="1"/>
        <v>0</v>
      </c>
      <c r="L12" s="82" t="e">
        <f t="shared" si="2"/>
        <v>#DIV/0!</v>
      </c>
      <c r="M12" s="79"/>
      <c r="N12" s="79"/>
      <c r="O12" s="79"/>
      <c r="P12" s="79"/>
      <c r="Q12" s="79"/>
      <c r="R12" s="79"/>
      <c r="S12" s="79"/>
      <c r="T12" s="79"/>
      <c r="U12" s="80"/>
      <c r="V12" s="80"/>
      <c r="W12" s="80"/>
      <c r="X12" s="80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</row>
    <row r="13" spans="1:72" s="7" customFormat="1" hidden="1">
      <c r="A13" s="81">
        <v>10</v>
      </c>
      <c r="B13" s="78">
        <v>1087</v>
      </c>
      <c r="C13" s="74" t="s">
        <v>254</v>
      </c>
      <c r="D13" s="79"/>
      <c r="E13" s="74"/>
      <c r="F13" s="73" t="str">
        <f t="shared" si="0"/>
        <v/>
      </c>
      <c r="G13" s="74" t="s">
        <v>247</v>
      </c>
      <c r="H13" s="79"/>
      <c r="I13" s="78"/>
      <c r="J13" s="78"/>
      <c r="K13" s="71">
        <f t="shared" si="1"/>
        <v>0</v>
      </c>
      <c r="L13" s="82" t="e">
        <f t="shared" si="2"/>
        <v>#DIV/0!</v>
      </c>
      <c r="M13" s="79"/>
      <c r="N13" s="79"/>
      <c r="O13" s="79"/>
      <c r="P13" s="79"/>
      <c r="Q13" s="79"/>
      <c r="R13" s="79"/>
      <c r="S13" s="79"/>
      <c r="T13" s="79"/>
      <c r="U13" s="80"/>
      <c r="V13" s="80"/>
      <c r="W13" s="80"/>
      <c r="X13" s="80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</row>
    <row r="14" spans="1:72" s="7" customFormat="1" hidden="1">
      <c r="A14" s="77">
        <v>11</v>
      </c>
      <c r="B14" s="78">
        <v>1091</v>
      </c>
      <c r="C14" s="74" t="s">
        <v>255</v>
      </c>
      <c r="D14" s="79"/>
      <c r="E14" s="74"/>
      <c r="F14" s="73" t="str">
        <f t="shared" si="0"/>
        <v/>
      </c>
      <c r="G14" s="74" t="s">
        <v>247</v>
      </c>
      <c r="H14" s="79"/>
      <c r="I14" s="78"/>
      <c r="J14" s="78"/>
      <c r="K14" s="71">
        <f t="shared" si="1"/>
        <v>0</v>
      </c>
      <c r="L14" s="82" t="e">
        <f t="shared" si="2"/>
        <v>#DIV/0!</v>
      </c>
      <c r="M14" s="79"/>
      <c r="N14" s="79"/>
      <c r="O14" s="79"/>
      <c r="P14" s="79"/>
      <c r="Q14" s="79"/>
      <c r="R14" s="79"/>
      <c r="S14" s="79"/>
      <c r="T14" s="79"/>
      <c r="U14" s="80"/>
      <c r="V14" s="80"/>
      <c r="W14" s="80"/>
      <c r="X14" s="80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</row>
    <row r="15" spans="1:72" s="7" customFormat="1">
      <c r="A15" s="81">
        <v>12</v>
      </c>
      <c r="B15" s="78">
        <v>1093</v>
      </c>
      <c r="C15" s="74" t="s">
        <v>256</v>
      </c>
      <c r="D15" s="84" t="s">
        <v>98</v>
      </c>
      <c r="E15" s="73" t="s">
        <v>135</v>
      </c>
      <c r="F15" s="73" t="str">
        <f t="shared" si="0"/>
        <v>Beginner</v>
      </c>
      <c r="G15" s="74" t="s">
        <v>109</v>
      </c>
      <c r="H15" s="79" t="s">
        <v>245</v>
      </c>
      <c r="I15" s="83">
        <v>700</v>
      </c>
      <c r="J15" s="78">
        <v>700</v>
      </c>
      <c r="K15" s="71">
        <f t="shared" si="1"/>
        <v>458.86000000000007</v>
      </c>
      <c r="L15" s="70">
        <f t="shared" si="2"/>
        <v>0.65551428571428583</v>
      </c>
      <c r="M15" s="79">
        <v>20.079999999999998</v>
      </c>
      <c r="N15" s="79">
        <v>22.34</v>
      </c>
      <c r="O15" s="79">
        <v>26</v>
      </c>
      <c r="P15" s="79">
        <v>55.26</v>
      </c>
      <c r="Q15" s="79">
        <v>0</v>
      </c>
      <c r="R15" s="79">
        <v>77.3</v>
      </c>
      <c r="S15" s="79">
        <f>5.5+30.3+27.4</f>
        <v>63.199999999999996</v>
      </c>
      <c r="T15" s="79">
        <v>18.600000000000001</v>
      </c>
      <c r="U15" s="79"/>
      <c r="V15" s="79">
        <f>10.26+8+11.51+8.45+14.2+8+8+8</f>
        <v>76.42</v>
      </c>
      <c r="W15" s="79">
        <f>23.34+3.08+8.24</f>
        <v>34.660000000000004</v>
      </c>
      <c r="X15" s="79">
        <v>65</v>
      </c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</row>
    <row r="16" spans="1:72" s="7" customFormat="1">
      <c r="A16" s="77">
        <v>13</v>
      </c>
      <c r="B16" s="83">
        <v>1095</v>
      </c>
      <c r="C16" s="73" t="s">
        <v>257</v>
      </c>
      <c r="D16" s="79" t="s">
        <v>46</v>
      </c>
      <c r="E16" s="74" t="s">
        <v>56</v>
      </c>
      <c r="F16" s="73" t="str">
        <f t="shared" si="0"/>
        <v>Initiator</v>
      </c>
      <c r="G16" s="73" t="s">
        <v>107</v>
      </c>
      <c r="H16" s="84" t="s">
        <v>245</v>
      </c>
      <c r="I16" s="78">
        <v>300</v>
      </c>
      <c r="J16" s="83">
        <v>300</v>
      </c>
      <c r="K16" s="84">
        <f t="shared" si="1"/>
        <v>35</v>
      </c>
      <c r="L16" s="72">
        <f t="shared" si="2"/>
        <v>0.11666666666666667</v>
      </c>
      <c r="M16" s="84"/>
      <c r="N16" s="84"/>
      <c r="O16" s="84"/>
      <c r="P16" s="84"/>
      <c r="Q16" s="84">
        <v>34</v>
      </c>
      <c r="R16" s="84"/>
      <c r="S16" s="84">
        <v>1</v>
      </c>
      <c r="T16" s="84"/>
      <c r="U16" s="84"/>
      <c r="V16" s="84"/>
      <c r="W16" s="84"/>
      <c r="X16" s="84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</row>
    <row r="17" spans="1:72" s="7" customFormat="1">
      <c r="A17" s="81">
        <v>14</v>
      </c>
      <c r="B17" s="192">
        <v>1101</v>
      </c>
      <c r="C17" s="74" t="s">
        <v>258</v>
      </c>
      <c r="D17" s="84" t="s">
        <v>56</v>
      </c>
      <c r="E17" s="73" t="s">
        <v>176</v>
      </c>
      <c r="F17" s="73" t="str">
        <f t="shared" si="0"/>
        <v>Beginner</v>
      </c>
      <c r="G17" s="74" t="s">
        <v>109</v>
      </c>
      <c r="H17" s="79" t="s">
        <v>245</v>
      </c>
      <c r="I17" s="83">
        <v>400</v>
      </c>
      <c r="J17" s="78">
        <v>400</v>
      </c>
      <c r="K17" s="79">
        <f t="shared" si="1"/>
        <v>375.59999999999997</v>
      </c>
      <c r="L17" s="70">
        <f t="shared" si="2"/>
        <v>0.93899999999999995</v>
      </c>
      <c r="M17" s="79">
        <v>33</v>
      </c>
      <c r="N17" s="79">
        <v>33</v>
      </c>
      <c r="O17" s="79">
        <v>33</v>
      </c>
      <c r="P17" s="79">
        <v>33</v>
      </c>
      <c r="Q17" s="79">
        <v>33</v>
      </c>
      <c r="R17" s="79">
        <v>33</v>
      </c>
      <c r="S17" s="79">
        <v>36.5</v>
      </c>
      <c r="T17" s="79">
        <v>28.3</v>
      </c>
      <c r="U17" s="79">
        <v>59.9</v>
      </c>
      <c r="V17" s="79">
        <v>52.9</v>
      </c>
      <c r="W17" s="79"/>
      <c r="X17" s="79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</row>
    <row r="18" spans="1:72" s="7" customFormat="1">
      <c r="A18" s="77">
        <v>15</v>
      </c>
      <c r="B18" s="83">
        <v>1103</v>
      </c>
      <c r="C18" s="73" t="s">
        <v>259</v>
      </c>
      <c r="D18" s="79" t="s">
        <v>56</v>
      </c>
      <c r="E18" s="74" t="s">
        <v>179</v>
      </c>
      <c r="F18" s="73" t="str">
        <f t="shared" si="0"/>
        <v>Progressor</v>
      </c>
      <c r="G18" s="73" t="s">
        <v>112</v>
      </c>
      <c r="H18" s="84" t="s">
        <v>245</v>
      </c>
      <c r="I18" s="78">
        <v>1000</v>
      </c>
      <c r="J18" s="83">
        <v>1000</v>
      </c>
      <c r="K18" s="84">
        <f t="shared" si="1"/>
        <v>821</v>
      </c>
      <c r="L18" s="72">
        <f t="shared" si="2"/>
        <v>0.82099999999999995</v>
      </c>
      <c r="M18" s="84">
        <v>118</v>
      </c>
      <c r="N18" s="84">
        <v>143</v>
      </c>
      <c r="O18" s="84">
        <v>108</v>
      </c>
      <c r="P18" s="84">
        <v>74</v>
      </c>
      <c r="Q18" s="84">
        <v>98</v>
      </c>
      <c r="R18" s="84">
        <v>142</v>
      </c>
      <c r="S18" s="84">
        <v>47</v>
      </c>
      <c r="T18" s="84">
        <v>13</v>
      </c>
      <c r="U18" s="84">
        <v>23</v>
      </c>
      <c r="V18" s="84">
        <v>54</v>
      </c>
      <c r="W18" s="84">
        <v>1</v>
      </c>
      <c r="X18" s="84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</row>
    <row r="19" spans="1:72" s="7" customFormat="1">
      <c r="A19" s="81">
        <v>16</v>
      </c>
      <c r="B19" s="83">
        <v>1125</v>
      </c>
      <c r="C19" s="73" t="s">
        <v>260</v>
      </c>
      <c r="D19" s="79" t="s">
        <v>99</v>
      </c>
      <c r="E19" s="74" t="s">
        <v>167</v>
      </c>
      <c r="F19" s="73" t="str">
        <f t="shared" si="0"/>
        <v/>
      </c>
      <c r="G19" s="73" t="s">
        <v>247</v>
      </c>
      <c r="H19" s="84" t="s">
        <v>245</v>
      </c>
      <c r="I19" s="78">
        <v>200</v>
      </c>
      <c r="J19" s="83">
        <v>200</v>
      </c>
      <c r="K19" s="84">
        <f t="shared" si="1"/>
        <v>0</v>
      </c>
      <c r="L19" s="72">
        <f t="shared" si="2"/>
        <v>0</v>
      </c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</row>
    <row r="20" spans="1:72" s="7" customFormat="1">
      <c r="A20" s="81">
        <v>20</v>
      </c>
      <c r="B20" s="83">
        <v>1166</v>
      </c>
      <c r="C20" s="73" t="s">
        <v>69</v>
      </c>
      <c r="D20" s="79" t="s">
        <v>46</v>
      </c>
      <c r="E20" s="74" t="s">
        <v>66</v>
      </c>
      <c r="F20" s="73" t="str">
        <f t="shared" si="0"/>
        <v>Progressor</v>
      </c>
      <c r="G20" s="73" t="s">
        <v>112</v>
      </c>
      <c r="H20" s="84" t="s">
        <v>245</v>
      </c>
      <c r="I20" s="78">
        <v>1000</v>
      </c>
      <c r="J20" s="83">
        <v>500</v>
      </c>
      <c r="K20" s="106">
        <f t="shared" si="1"/>
        <v>561.11</v>
      </c>
      <c r="L20" s="72">
        <f t="shared" si="2"/>
        <v>1.12222</v>
      </c>
      <c r="M20" s="84">
        <v>0</v>
      </c>
      <c r="N20" s="84">
        <v>0</v>
      </c>
      <c r="O20" s="84">
        <v>0</v>
      </c>
      <c r="P20" s="84">
        <v>13.65</v>
      </c>
      <c r="Q20" s="84">
        <v>18</v>
      </c>
      <c r="R20" s="84">
        <v>16.8</v>
      </c>
      <c r="S20" s="84">
        <v>47.01</v>
      </c>
      <c r="T20" s="84">
        <v>124.25</v>
      </c>
      <c r="U20" s="84">
        <v>133</v>
      </c>
      <c r="V20" s="84">
        <v>63</v>
      </c>
      <c r="W20" s="84">
        <v>120.3</v>
      </c>
      <c r="X20" s="84">
        <v>25.1</v>
      </c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</row>
    <row r="21" spans="1:72" s="7" customFormat="1" hidden="1">
      <c r="A21" s="77">
        <v>17</v>
      </c>
      <c r="B21" s="184">
        <v>1127</v>
      </c>
      <c r="C21" s="74" t="s">
        <v>97</v>
      </c>
      <c r="D21" s="84" t="s">
        <v>74</v>
      </c>
      <c r="E21" s="73" t="s">
        <v>96</v>
      </c>
      <c r="F21" s="73" t="str">
        <f t="shared" si="0"/>
        <v>Initiator</v>
      </c>
      <c r="G21" s="74" t="s">
        <v>107</v>
      </c>
      <c r="H21" s="79" t="s">
        <v>261</v>
      </c>
      <c r="I21" s="83">
        <v>100</v>
      </c>
      <c r="J21" s="78">
        <v>100</v>
      </c>
      <c r="K21" s="79">
        <f t="shared" si="1"/>
        <v>57.309999999999995</v>
      </c>
      <c r="L21" s="70">
        <f t="shared" si="2"/>
        <v>0.57309999999999994</v>
      </c>
      <c r="M21" s="79">
        <v>0</v>
      </c>
      <c r="N21" s="79">
        <v>0</v>
      </c>
      <c r="O21" s="79">
        <v>0</v>
      </c>
      <c r="P21" s="79">
        <v>0</v>
      </c>
      <c r="Q21" s="79">
        <v>16.27</v>
      </c>
      <c r="R21" s="79"/>
      <c r="S21" s="79">
        <v>10.83</v>
      </c>
      <c r="T21" s="79">
        <v>26.75</v>
      </c>
      <c r="U21" s="79">
        <v>0</v>
      </c>
      <c r="V21" s="79">
        <v>1.23</v>
      </c>
      <c r="W21" s="79">
        <v>2.23</v>
      </c>
      <c r="X21" s="79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</row>
    <row r="22" spans="1:72" s="7" customFormat="1" hidden="1">
      <c r="A22" s="81">
        <v>18</v>
      </c>
      <c r="B22" s="78">
        <v>1140</v>
      </c>
      <c r="C22" s="74" t="s">
        <v>262</v>
      </c>
      <c r="D22" s="79" t="s">
        <v>56</v>
      </c>
      <c r="E22" s="74" t="s">
        <v>177</v>
      </c>
      <c r="F22" s="73" t="str">
        <f t="shared" si="0"/>
        <v/>
      </c>
      <c r="G22" s="74" t="s">
        <v>247</v>
      </c>
      <c r="H22" s="79"/>
      <c r="I22" s="78">
        <v>200</v>
      </c>
      <c r="J22" s="78">
        <v>200</v>
      </c>
      <c r="K22" s="79">
        <f t="shared" si="1"/>
        <v>0</v>
      </c>
      <c r="L22" s="82">
        <f t="shared" si="2"/>
        <v>0</v>
      </c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</row>
    <row r="23" spans="1:72" s="7" customFormat="1" hidden="1">
      <c r="A23" s="77">
        <v>19</v>
      </c>
      <c r="B23" s="78">
        <v>1150</v>
      </c>
      <c r="C23" s="74" t="s">
        <v>263</v>
      </c>
      <c r="D23" s="79"/>
      <c r="E23" s="74"/>
      <c r="F23" s="73" t="str">
        <f t="shared" si="0"/>
        <v/>
      </c>
      <c r="G23" s="74" t="s">
        <v>247</v>
      </c>
      <c r="H23" s="79"/>
      <c r="I23" s="78"/>
      <c r="J23" s="78"/>
      <c r="K23" s="71">
        <f t="shared" si="1"/>
        <v>0</v>
      </c>
      <c r="L23" s="82" t="e">
        <f t="shared" si="2"/>
        <v>#DIV/0!</v>
      </c>
      <c r="M23" s="79"/>
      <c r="N23" s="79"/>
      <c r="O23" s="79"/>
      <c r="P23" s="79"/>
      <c r="Q23" s="79"/>
      <c r="R23" s="79"/>
      <c r="S23" s="79"/>
      <c r="T23" s="79"/>
      <c r="U23" s="80"/>
      <c r="V23" s="80"/>
      <c r="W23" s="80"/>
      <c r="X23" s="80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</row>
    <row r="24" spans="1:72" s="7" customFormat="1">
      <c r="A24" s="77">
        <v>21</v>
      </c>
      <c r="B24" s="78">
        <v>1169</v>
      </c>
      <c r="C24" s="74" t="s">
        <v>264</v>
      </c>
      <c r="D24" s="84" t="s">
        <v>56</v>
      </c>
      <c r="E24" s="73" t="s">
        <v>179</v>
      </c>
      <c r="F24" s="73" t="str">
        <f t="shared" si="0"/>
        <v>Progressor</v>
      </c>
      <c r="G24" s="74" t="s">
        <v>112</v>
      </c>
      <c r="H24" s="79" t="s">
        <v>245</v>
      </c>
      <c r="I24" s="83">
        <v>1000</v>
      </c>
      <c r="J24" s="78">
        <v>1000</v>
      </c>
      <c r="K24" s="71">
        <f t="shared" si="1"/>
        <v>851.03</v>
      </c>
      <c r="L24" s="70">
        <f t="shared" si="2"/>
        <v>0.85102999999999995</v>
      </c>
      <c r="M24" s="79">
        <v>70</v>
      </c>
      <c r="N24" s="79">
        <v>68</v>
      </c>
      <c r="O24" s="79">
        <v>73</v>
      </c>
      <c r="P24" s="79">
        <v>109</v>
      </c>
      <c r="Q24" s="79">
        <v>111</v>
      </c>
      <c r="R24" s="79">
        <v>113</v>
      </c>
      <c r="S24" s="79">
        <v>98.38</v>
      </c>
      <c r="T24" s="79">
        <v>43.13</v>
      </c>
      <c r="U24" s="79">
        <v>61</v>
      </c>
      <c r="V24" s="79">
        <v>87.35</v>
      </c>
      <c r="W24" s="79">
        <v>17.170000000000002</v>
      </c>
      <c r="X24" s="79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</row>
    <row r="25" spans="1:72" s="7" customFormat="1">
      <c r="A25" s="77">
        <v>23</v>
      </c>
      <c r="B25" s="191">
        <v>1186</v>
      </c>
      <c r="C25" s="73" t="s">
        <v>265</v>
      </c>
      <c r="D25" s="79" t="s">
        <v>56</v>
      </c>
      <c r="E25" s="74" t="s">
        <v>177</v>
      </c>
      <c r="F25" s="73" t="str">
        <f t="shared" si="0"/>
        <v>Beginner</v>
      </c>
      <c r="G25" s="73" t="s">
        <v>109</v>
      </c>
      <c r="H25" s="84" t="s">
        <v>245</v>
      </c>
      <c r="I25" s="78">
        <v>500</v>
      </c>
      <c r="J25" s="83">
        <v>500</v>
      </c>
      <c r="K25" s="84">
        <f t="shared" si="1"/>
        <v>269</v>
      </c>
      <c r="L25" s="72">
        <f t="shared" si="2"/>
        <v>0.53800000000000003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171</v>
      </c>
      <c r="U25" s="84">
        <v>98</v>
      </c>
      <c r="V25" s="84"/>
      <c r="W25" s="84"/>
      <c r="X25" s="84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</row>
    <row r="26" spans="1:72" s="7" customFormat="1" hidden="1">
      <c r="A26" s="81">
        <v>22</v>
      </c>
      <c r="B26" s="78">
        <v>1185</v>
      </c>
      <c r="C26" s="74" t="s">
        <v>266</v>
      </c>
      <c r="D26" s="79"/>
      <c r="E26" s="74"/>
      <c r="F26" s="73" t="str">
        <f t="shared" si="0"/>
        <v/>
      </c>
      <c r="G26" s="74" t="s">
        <v>247</v>
      </c>
      <c r="H26" s="79"/>
      <c r="I26" s="78"/>
      <c r="J26" s="78"/>
      <c r="K26" s="71">
        <f t="shared" si="1"/>
        <v>0</v>
      </c>
      <c r="L26" s="82" t="e">
        <f t="shared" si="2"/>
        <v>#DIV/0!</v>
      </c>
      <c r="M26" s="79"/>
      <c r="N26" s="79"/>
      <c r="O26" s="79"/>
      <c r="P26" s="79"/>
      <c r="Q26" s="79"/>
      <c r="R26" s="79"/>
      <c r="S26" s="79"/>
      <c r="T26" s="79"/>
      <c r="U26" s="80"/>
      <c r="V26" s="80"/>
      <c r="W26" s="80"/>
      <c r="X26" s="80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</row>
    <row r="27" spans="1:72" s="7" customFormat="1">
      <c r="A27" s="77">
        <v>25</v>
      </c>
      <c r="B27" s="78">
        <v>1214</v>
      </c>
      <c r="C27" s="74" t="s">
        <v>267</v>
      </c>
      <c r="D27" s="79" t="s">
        <v>56</v>
      </c>
      <c r="E27" s="74" t="s">
        <v>170</v>
      </c>
      <c r="F27" s="73" t="str">
        <f t="shared" si="0"/>
        <v>Progressor</v>
      </c>
      <c r="G27" s="74" t="s">
        <v>112</v>
      </c>
      <c r="H27" s="79" t="s">
        <v>245</v>
      </c>
      <c r="I27" s="78">
        <v>800</v>
      </c>
      <c r="J27" s="78">
        <v>800</v>
      </c>
      <c r="K27" s="71">
        <f t="shared" si="1"/>
        <v>762.58999999999992</v>
      </c>
      <c r="L27" s="70">
        <f t="shared" si="2"/>
        <v>0.95323749999999985</v>
      </c>
      <c r="M27" s="79">
        <v>35.42</v>
      </c>
      <c r="N27" s="79">
        <v>31.09</v>
      </c>
      <c r="O27" s="79">
        <v>59.86</v>
      </c>
      <c r="P27" s="79">
        <v>72.42</v>
      </c>
      <c r="Q27" s="79">
        <v>84.81</v>
      </c>
      <c r="R27" s="79">
        <v>67.59</v>
      </c>
      <c r="S27" s="79">
        <v>78.23</v>
      </c>
      <c r="T27" s="79">
        <f>68.15+15.7</f>
        <v>83.850000000000009</v>
      </c>
      <c r="U27" s="79">
        <v>55.3</v>
      </c>
      <c r="V27" s="79">
        <v>73.28</v>
      </c>
      <c r="W27" s="79">
        <v>60.94</v>
      </c>
      <c r="X27" s="79">
        <v>59.8</v>
      </c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</row>
    <row r="28" spans="1:72" s="7" customFormat="1" hidden="1">
      <c r="A28" s="81">
        <v>24</v>
      </c>
      <c r="B28" s="83">
        <v>1195</v>
      </c>
      <c r="C28" s="73" t="s">
        <v>268</v>
      </c>
      <c r="D28" s="84" t="s">
        <v>98</v>
      </c>
      <c r="E28" s="73" t="s">
        <v>136</v>
      </c>
      <c r="F28" s="73" t="str">
        <f t="shared" si="0"/>
        <v/>
      </c>
      <c r="G28" s="73" t="s">
        <v>247</v>
      </c>
      <c r="H28" s="84"/>
      <c r="I28" s="83">
        <v>100</v>
      </c>
      <c r="J28" s="83">
        <v>100</v>
      </c>
      <c r="K28" s="84">
        <f t="shared" si="1"/>
        <v>0</v>
      </c>
      <c r="L28" s="72">
        <f t="shared" si="2"/>
        <v>0</v>
      </c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</row>
    <row r="29" spans="1:72" s="7" customFormat="1">
      <c r="A29" s="81">
        <v>26</v>
      </c>
      <c r="B29" s="83">
        <v>1219</v>
      </c>
      <c r="C29" s="73" t="s">
        <v>269</v>
      </c>
      <c r="D29" s="84" t="s">
        <v>56</v>
      </c>
      <c r="E29" s="73" t="s">
        <v>176</v>
      </c>
      <c r="F29" s="73" t="str">
        <f t="shared" si="0"/>
        <v>Progressor</v>
      </c>
      <c r="G29" s="73" t="s">
        <v>112</v>
      </c>
      <c r="H29" s="84" t="s">
        <v>245</v>
      </c>
      <c r="I29" s="83">
        <v>800</v>
      </c>
      <c r="J29" s="83">
        <v>800</v>
      </c>
      <c r="K29" s="84">
        <f t="shared" si="1"/>
        <v>870.73</v>
      </c>
      <c r="L29" s="72">
        <f t="shared" si="2"/>
        <v>1.0884125</v>
      </c>
      <c r="M29" s="84">
        <v>0</v>
      </c>
      <c r="N29" s="84">
        <v>0</v>
      </c>
      <c r="O29" s="84">
        <v>70.510000000000005</v>
      </c>
      <c r="P29" s="84">
        <v>100.37</v>
      </c>
      <c r="Q29" s="84">
        <v>31.91</v>
      </c>
      <c r="R29" s="84">
        <v>82.98</v>
      </c>
      <c r="S29" s="84">
        <v>102.2</v>
      </c>
      <c r="T29" s="84">
        <v>125.76</v>
      </c>
      <c r="U29" s="84">
        <v>108</v>
      </c>
      <c r="V29" s="84">
        <v>143</v>
      </c>
      <c r="W29" s="84">
        <v>106</v>
      </c>
      <c r="X29" s="84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</row>
    <row r="30" spans="1:72" s="7" customFormat="1">
      <c r="A30" s="77">
        <v>27</v>
      </c>
      <c r="B30" s="78">
        <v>1238</v>
      </c>
      <c r="C30" s="74" t="s">
        <v>270</v>
      </c>
      <c r="D30" s="79" t="s">
        <v>56</v>
      </c>
      <c r="E30" s="74" t="s">
        <v>177</v>
      </c>
      <c r="F30" s="73" t="str">
        <f t="shared" si="0"/>
        <v>Beginner</v>
      </c>
      <c r="G30" s="74" t="s">
        <v>109</v>
      </c>
      <c r="H30" s="79" t="s">
        <v>245</v>
      </c>
      <c r="I30" s="78">
        <v>500</v>
      </c>
      <c r="J30" s="78">
        <v>500</v>
      </c>
      <c r="K30" s="71">
        <f t="shared" si="1"/>
        <v>346.4</v>
      </c>
      <c r="L30" s="70">
        <f t="shared" si="2"/>
        <v>0.69279999999999997</v>
      </c>
      <c r="M30" s="79"/>
      <c r="N30" s="79"/>
      <c r="O30" s="79"/>
      <c r="P30" s="79"/>
      <c r="Q30" s="79"/>
      <c r="R30" s="79">
        <v>152.6</v>
      </c>
      <c r="S30" s="79">
        <v>193.8</v>
      </c>
      <c r="T30" s="79"/>
      <c r="U30" s="79"/>
      <c r="V30" s="79"/>
      <c r="W30" s="79"/>
      <c r="X30" s="79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</row>
    <row r="31" spans="1:72" s="7" customFormat="1">
      <c r="A31" s="81">
        <v>28</v>
      </c>
      <c r="B31" s="83">
        <v>1240</v>
      </c>
      <c r="C31" s="73" t="s">
        <v>271</v>
      </c>
      <c r="D31" s="84" t="s">
        <v>98</v>
      </c>
      <c r="E31" s="73" t="s">
        <v>179</v>
      </c>
      <c r="F31" s="73" t="str">
        <f t="shared" si="0"/>
        <v>Progressor</v>
      </c>
      <c r="G31" s="73" t="s">
        <v>112</v>
      </c>
      <c r="H31" s="84" t="s">
        <v>245</v>
      </c>
      <c r="I31" s="83">
        <v>1000</v>
      </c>
      <c r="J31" s="83">
        <v>1000</v>
      </c>
      <c r="K31" s="106">
        <f t="shared" si="1"/>
        <v>1127.5</v>
      </c>
      <c r="L31" s="72">
        <f t="shared" si="2"/>
        <v>1.1274999999999999</v>
      </c>
      <c r="M31" s="84">
        <v>61.3</v>
      </c>
      <c r="N31" s="84">
        <v>76.5</v>
      </c>
      <c r="O31" s="84">
        <v>137.4</v>
      </c>
      <c r="P31" s="84">
        <v>62.6</v>
      </c>
      <c r="Q31" s="84">
        <v>4.7</v>
      </c>
      <c r="R31" s="84">
        <v>33.700000000000003</v>
      </c>
      <c r="S31" s="84">
        <v>51.5</v>
      </c>
      <c r="T31" s="84">
        <v>133.30000000000001</v>
      </c>
      <c r="U31" s="84">
        <v>153</v>
      </c>
      <c r="V31" s="84">
        <v>151.9</v>
      </c>
      <c r="W31" s="84">
        <v>111.6</v>
      </c>
      <c r="X31" s="84">
        <v>150</v>
      </c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</row>
    <row r="32" spans="1:72" s="7" customFormat="1">
      <c r="A32" s="77">
        <v>29</v>
      </c>
      <c r="B32" s="78">
        <v>1247</v>
      </c>
      <c r="C32" s="74" t="s">
        <v>272</v>
      </c>
      <c r="D32" s="79" t="s">
        <v>56</v>
      </c>
      <c r="E32" s="74" t="s">
        <v>173</v>
      </c>
      <c r="F32" s="73" t="str">
        <f t="shared" si="0"/>
        <v>Progressor</v>
      </c>
      <c r="G32" s="74" t="s">
        <v>112</v>
      </c>
      <c r="H32" s="79" t="s">
        <v>245</v>
      </c>
      <c r="I32" s="78">
        <v>1000</v>
      </c>
      <c r="J32" s="78">
        <v>1000</v>
      </c>
      <c r="K32" s="71">
        <f t="shared" si="1"/>
        <v>590</v>
      </c>
      <c r="L32" s="70">
        <f t="shared" si="2"/>
        <v>0.59</v>
      </c>
      <c r="M32" s="79">
        <v>60</v>
      </c>
      <c r="N32" s="79">
        <v>60</v>
      </c>
      <c r="O32" s="79">
        <v>60</v>
      </c>
      <c r="P32" s="79">
        <v>60</v>
      </c>
      <c r="Q32" s="79">
        <v>165</v>
      </c>
      <c r="R32" s="79">
        <v>60</v>
      </c>
      <c r="S32" s="79">
        <v>65</v>
      </c>
      <c r="T32" s="79">
        <v>60</v>
      </c>
      <c r="U32" s="79"/>
      <c r="V32" s="79"/>
      <c r="W32" s="79"/>
      <c r="X32" s="79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</row>
    <row r="33" spans="1:72" s="7" customFormat="1">
      <c r="A33" s="77">
        <v>31</v>
      </c>
      <c r="B33" s="83">
        <v>1252</v>
      </c>
      <c r="C33" s="73" t="s">
        <v>273</v>
      </c>
      <c r="D33" s="84" t="s">
        <v>98</v>
      </c>
      <c r="E33" s="73" t="s">
        <v>143</v>
      </c>
      <c r="F33" s="73" t="str">
        <f t="shared" si="0"/>
        <v>Progressor</v>
      </c>
      <c r="G33" s="73" t="s">
        <v>112</v>
      </c>
      <c r="H33" s="84" t="s">
        <v>245</v>
      </c>
      <c r="I33" s="83">
        <v>1000</v>
      </c>
      <c r="J33" s="83">
        <v>1000</v>
      </c>
      <c r="K33" s="106">
        <f t="shared" si="1"/>
        <v>1061.54</v>
      </c>
      <c r="L33" s="72">
        <f t="shared" si="2"/>
        <v>1.0615399999999999</v>
      </c>
      <c r="M33" s="84">
        <v>53</v>
      </c>
      <c r="N33" s="84">
        <v>56.36</v>
      </c>
      <c r="O33" s="84">
        <v>92.61</v>
      </c>
      <c r="P33" s="84">
        <v>72.42</v>
      </c>
      <c r="Q33" s="84">
        <v>104.76</v>
      </c>
      <c r="R33" s="84">
        <v>96.56</v>
      </c>
      <c r="S33" s="84">
        <v>144</v>
      </c>
      <c r="T33" s="84">
        <v>110.15</v>
      </c>
      <c r="U33" s="84">
        <v>92.38</v>
      </c>
      <c r="V33" s="84">
        <v>98.2</v>
      </c>
      <c r="W33" s="84">
        <v>71.3</v>
      </c>
      <c r="X33" s="84">
        <v>69.8</v>
      </c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</row>
    <row r="34" spans="1:72" s="7" customFormat="1" hidden="1">
      <c r="A34" s="81">
        <v>30</v>
      </c>
      <c r="B34" s="78">
        <v>1248</v>
      </c>
      <c r="C34" s="74" t="s">
        <v>274</v>
      </c>
      <c r="D34" s="79"/>
      <c r="E34" s="74"/>
      <c r="F34" s="73" t="str">
        <f t="shared" si="0"/>
        <v/>
      </c>
      <c r="G34" s="74" t="s">
        <v>247</v>
      </c>
      <c r="H34" s="79"/>
      <c r="I34" s="78"/>
      <c r="J34" s="78"/>
      <c r="K34" s="71">
        <f t="shared" si="1"/>
        <v>0</v>
      </c>
      <c r="L34" s="82" t="e">
        <f t="shared" si="2"/>
        <v>#DIV/0!</v>
      </c>
      <c r="M34" s="79"/>
      <c r="N34" s="79"/>
      <c r="O34" s="79"/>
      <c r="P34" s="79"/>
      <c r="Q34" s="79"/>
      <c r="R34" s="79"/>
      <c r="S34" s="79"/>
      <c r="T34" s="79"/>
      <c r="U34" s="80"/>
      <c r="V34" s="80"/>
      <c r="W34" s="80"/>
      <c r="X34" s="80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</row>
    <row r="35" spans="1:72" s="7" customFormat="1">
      <c r="A35" s="81">
        <v>32</v>
      </c>
      <c r="B35" s="78">
        <v>1253</v>
      </c>
      <c r="C35" s="74" t="s">
        <v>275</v>
      </c>
      <c r="D35" s="79" t="s">
        <v>98</v>
      </c>
      <c r="E35" s="74" t="s">
        <v>136</v>
      </c>
      <c r="F35" s="73" t="str">
        <f t="shared" si="0"/>
        <v>Initiator</v>
      </c>
      <c r="G35" s="74" t="s">
        <v>107</v>
      </c>
      <c r="H35" s="79" t="s">
        <v>245</v>
      </c>
      <c r="I35" s="78">
        <v>100</v>
      </c>
      <c r="J35" s="78">
        <v>100</v>
      </c>
      <c r="K35" s="71">
        <f t="shared" si="1"/>
        <v>100</v>
      </c>
      <c r="L35" s="70">
        <f t="shared" si="2"/>
        <v>1</v>
      </c>
      <c r="M35" s="79">
        <v>0</v>
      </c>
      <c r="N35" s="79">
        <v>25</v>
      </c>
      <c r="O35" s="79">
        <v>10</v>
      </c>
      <c r="P35" s="79">
        <v>4</v>
      </c>
      <c r="Q35" s="79">
        <v>0</v>
      </c>
      <c r="R35" s="79">
        <v>0</v>
      </c>
      <c r="S35" s="79">
        <f>7+10+2</f>
        <v>19</v>
      </c>
      <c r="T35" s="79">
        <v>10</v>
      </c>
      <c r="U35" s="79">
        <v>3</v>
      </c>
      <c r="V35" s="79">
        <v>22</v>
      </c>
      <c r="W35" s="79">
        <v>1</v>
      </c>
      <c r="X35" s="79">
        <v>6</v>
      </c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</row>
    <row r="36" spans="1:72" s="7" customFormat="1">
      <c r="A36" s="77">
        <v>33</v>
      </c>
      <c r="B36" s="83">
        <v>1256</v>
      </c>
      <c r="C36" s="73" t="s">
        <v>276</v>
      </c>
      <c r="D36" s="84" t="s">
        <v>73</v>
      </c>
      <c r="E36" s="73" t="s">
        <v>106</v>
      </c>
      <c r="F36" s="73" t="str">
        <f t="shared" si="0"/>
        <v>Progressor</v>
      </c>
      <c r="G36" s="73" t="s">
        <v>112</v>
      </c>
      <c r="H36" s="84" t="s">
        <v>245</v>
      </c>
      <c r="I36" s="83">
        <v>1000</v>
      </c>
      <c r="J36" s="83">
        <v>1000</v>
      </c>
      <c r="K36" s="106">
        <f t="shared" si="1"/>
        <v>767.66</v>
      </c>
      <c r="L36" s="72">
        <f t="shared" si="2"/>
        <v>0.76766000000000001</v>
      </c>
      <c r="M36" s="84">
        <v>92</v>
      </c>
      <c r="N36" s="84">
        <v>93.7</v>
      </c>
      <c r="O36" s="84">
        <v>78.599999999999994</v>
      </c>
      <c r="P36" s="84">
        <v>64.3</v>
      </c>
      <c r="Q36" s="84">
        <v>51.2</v>
      </c>
      <c r="R36" s="84">
        <v>68.400000000000006</v>
      </c>
      <c r="S36" s="84">
        <v>65.37</v>
      </c>
      <c r="T36" s="84">
        <v>30</v>
      </c>
      <c r="U36" s="84">
        <v>84</v>
      </c>
      <c r="V36" s="84">
        <f>2+4.53+3.68+8+4.18+12+4.34+4.36+12+10</f>
        <v>65.09</v>
      </c>
      <c r="W36" s="84">
        <v>75</v>
      </c>
      <c r="X36" s="84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</row>
    <row r="37" spans="1:72" s="7" customFormat="1">
      <c r="A37" s="81">
        <v>34</v>
      </c>
      <c r="B37" s="78">
        <v>1259</v>
      </c>
      <c r="C37" s="74" t="s">
        <v>277</v>
      </c>
      <c r="D37" s="79" t="s">
        <v>73</v>
      </c>
      <c r="E37" s="74" t="s">
        <v>106</v>
      </c>
      <c r="F37" s="73" t="str">
        <f t="shared" si="0"/>
        <v>Beginner</v>
      </c>
      <c r="G37" s="74" t="s">
        <v>109</v>
      </c>
      <c r="H37" s="79" t="s">
        <v>245</v>
      </c>
      <c r="I37" s="78">
        <v>300</v>
      </c>
      <c r="J37" s="78">
        <v>300</v>
      </c>
      <c r="K37" s="71">
        <f t="shared" si="1"/>
        <v>245.51999999999998</v>
      </c>
      <c r="L37" s="70">
        <f t="shared" si="2"/>
        <v>0.81839999999999991</v>
      </c>
      <c r="M37" s="79">
        <v>20</v>
      </c>
      <c r="N37" s="79">
        <v>20</v>
      </c>
      <c r="O37" s="79">
        <v>18</v>
      </c>
      <c r="P37" s="79">
        <v>23.5</v>
      </c>
      <c r="Q37" s="79">
        <v>27.1</v>
      </c>
      <c r="R37" s="79">
        <v>16.420000000000002</v>
      </c>
      <c r="S37" s="79">
        <v>36</v>
      </c>
      <c r="T37" s="79">
        <v>22.5</v>
      </c>
      <c r="U37" s="79">
        <v>20</v>
      </c>
      <c r="V37" s="79">
        <v>23</v>
      </c>
      <c r="W37" s="79">
        <v>19</v>
      </c>
      <c r="X37" s="79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</row>
    <row r="38" spans="1:72" s="7" customFormat="1">
      <c r="A38" s="81">
        <v>36</v>
      </c>
      <c r="B38" s="78">
        <v>1267</v>
      </c>
      <c r="C38" s="74" t="s">
        <v>68</v>
      </c>
      <c r="D38" s="79" t="s">
        <v>46</v>
      </c>
      <c r="E38" s="74" t="s">
        <v>66</v>
      </c>
      <c r="F38" s="73" t="str">
        <f t="shared" si="0"/>
        <v>Initiator</v>
      </c>
      <c r="G38" s="74" t="s">
        <v>107</v>
      </c>
      <c r="H38" s="79" t="s">
        <v>245</v>
      </c>
      <c r="I38" s="78">
        <v>200</v>
      </c>
      <c r="J38" s="78">
        <v>200</v>
      </c>
      <c r="K38" s="71">
        <f t="shared" si="1"/>
        <v>8</v>
      </c>
      <c r="L38" s="70">
        <f t="shared" si="2"/>
        <v>0.04</v>
      </c>
      <c r="M38" s="79"/>
      <c r="N38" s="79"/>
      <c r="O38" s="79"/>
      <c r="P38" s="79"/>
      <c r="Q38" s="79"/>
      <c r="R38" s="79">
        <v>1</v>
      </c>
      <c r="S38" s="79"/>
      <c r="T38" s="79">
        <v>1</v>
      </c>
      <c r="U38" s="79"/>
      <c r="V38" s="79">
        <v>3</v>
      </c>
      <c r="W38" s="79">
        <v>3</v>
      </c>
      <c r="X38" s="79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</row>
    <row r="39" spans="1:72" s="7" customFormat="1" hidden="1">
      <c r="A39" s="77">
        <v>35</v>
      </c>
      <c r="B39" s="185">
        <v>1261</v>
      </c>
      <c r="C39" s="73" t="s">
        <v>80</v>
      </c>
      <c r="D39" s="84" t="s">
        <v>74</v>
      </c>
      <c r="E39" s="73" t="s">
        <v>78</v>
      </c>
      <c r="F39" s="73" t="str">
        <f t="shared" si="0"/>
        <v>Initiator</v>
      </c>
      <c r="G39" s="73" t="s">
        <v>107</v>
      </c>
      <c r="H39" s="84" t="s">
        <v>261</v>
      </c>
      <c r="I39" s="83">
        <v>500</v>
      </c>
      <c r="J39" s="83">
        <v>500</v>
      </c>
      <c r="K39" s="84">
        <f t="shared" si="1"/>
        <v>38</v>
      </c>
      <c r="L39" s="72">
        <f t="shared" si="2"/>
        <v>7.5999999999999998E-2</v>
      </c>
      <c r="M39" s="84"/>
      <c r="N39" s="84"/>
      <c r="O39" s="84"/>
      <c r="P39" s="84"/>
      <c r="Q39" s="84"/>
      <c r="R39" s="84"/>
      <c r="S39" s="84">
        <f>5+8</f>
        <v>13</v>
      </c>
      <c r="T39" s="84">
        <v>6</v>
      </c>
      <c r="U39" s="84"/>
      <c r="V39" s="84">
        <v>4</v>
      </c>
      <c r="W39" s="84">
        <v>15</v>
      </c>
      <c r="X39" s="84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</row>
    <row r="40" spans="1:72" s="7" customFormat="1">
      <c r="A40" s="77">
        <v>39</v>
      </c>
      <c r="B40" s="83">
        <v>1276</v>
      </c>
      <c r="C40" s="73" t="s">
        <v>77</v>
      </c>
      <c r="D40" s="79" t="s">
        <v>74</v>
      </c>
      <c r="E40" s="74"/>
      <c r="F40" s="73" t="str">
        <f t="shared" si="0"/>
        <v>Progressor</v>
      </c>
      <c r="G40" s="73" t="s">
        <v>112</v>
      </c>
      <c r="H40" s="84" t="s">
        <v>245</v>
      </c>
      <c r="I40" s="78">
        <v>800</v>
      </c>
      <c r="J40" s="83">
        <v>800</v>
      </c>
      <c r="K40" s="106">
        <f t="shared" si="1"/>
        <v>520</v>
      </c>
      <c r="L40" s="72">
        <f t="shared" si="2"/>
        <v>0.65</v>
      </c>
      <c r="M40" s="84">
        <v>50</v>
      </c>
      <c r="N40" s="84">
        <v>50</v>
      </c>
      <c r="O40" s="84">
        <v>50</v>
      </c>
      <c r="P40" s="84">
        <v>60</v>
      </c>
      <c r="Q40" s="84">
        <v>40</v>
      </c>
      <c r="R40" s="84">
        <v>60</v>
      </c>
      <c r="S40" s="84">
        <v>70</v>
      </c>
      <c r="T40" s="84">
        <v>50</v>
      </c>
      <c r="U40" s="84">
        <v>40</v>
      </c>
      <c r="V40" s="84">
        <v>50</v>
      </c>
      <c r="W40" s="84"/>
      <c r="X40" s="84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</row>
    <row r="41" spans="1:72" s="7" customFormat="1" hidden="1">
      <c r="A41" s="77">
        <v>37</v>
      </c>
      <c r="B41" s="78">
        <v>1273</v>
      </c>
      <c r="C41" s="74" t="s">
        <v>278</v>
      </c>
      <c r="D41" s="79"/>
      <c r="E41" s="74"/>
      <c r="F41" s="73" t="str">
        <f t="shared" si="0"/>
        <v/>
      </c>
      <c r="G41" s="74" t="s">
        <v>247</v>
      </c>
      <c r="H41" s="79"/>
      <c r="I41" s="78"/>
      <c r="J41" s="78"/>
      <c r="K41" s="71">
        <f t="shared" si="1"/>
        <v>0</v>
      </c>
      <c r="L41" s="82" t="e">
        <f t="shared" si="2"/>
        <v>#DIV/0!</v>
      </c>
      <c r="M41" s="79"/>
      <c r="N41" s="79"/>
      <c r="O41" s="79"/>
      <c r="P41" s="79"/>
      <c r="Q41" s="79"/>
      <c r="R41" s="79"/>
      <c r="S41" s="79"/>
      <c r="T41" s="79"/>
      <c r="U41" s="80"/>
      <c r="V41" s="80"/>
      <c r="W41" s="80"/>
      <c r="X41" s="80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</row>
    <row r="42" spans="1:72" s="7" customFormat="1" hidden="1">
      <c r="A42" s="81">
        <v>38</v>
      </c>
      <c r="B42" s="78">
        <v>1274</v>
      </c>
      <c r="C42" s="74" t="s">
        <v>279</v>
      </c>
      <c r="D42" s="79"/>
      <c r="E42" s="74"/>
      <c r="F42" s="73" t="str">
        <f t="shared" si="0"/>
        <v/>
      </c>
      <c r="G42" s="74" t="s">
        <v>247</v>
      </c>
      <c r="H42" s="79"/>
      <c r="I42" s="78"/>
      <c r="J42" s="78"/>
      <c r="K42" s="71">
        <f t="shared" si="1"/>
        <v>0</v>
      </c>
      <c r="L42" s="82" t="e">
        <f t="shared" si="2"/>
        <v>#DIV/0!</v>
      </c>
      <c r="M42" s="79"/>
      <c r="N42" s="79"/>
      <c r="O42" s="79"/>
      <c r="P42" s="79"/>
      <c r="Q42" s="79"/>
      <c r="R42" s="79"/>
      <c r="S42" s="79"/>
      <c r="T42" s="79"/>
      <c r="U42" s="80"/>
      <c r="V42" s="80"/>
      <c r="W42" s="80"/>
      <c r="X42" s="80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</row>
    <row r="43" spans="1:72" s="7" customFormat="1">
      <c r="A43" s="77">
        <v>45</v>
      </c>
      <c r="B43" s="78">
        <v>1300</v>
      </c>
      <c r="C43" s="74" t="s">
        <v>280</v>
      </c>
      <c r="D43" s="84" t="s">
        <v>98</v>
      </c>
      <c r="E43" s="73" t="s">
        <v>137</v>
      </c>
      <c r="F43" s="73" t="str">
        <f t="shared" si="0"/>
        <v>Initiator</v>
      </c>
      <c r="G43" s="74" t="s">
        <v>107</v>
      </c>
      <c r="H43" s="79" t="s">
        <v>245</v>
      </c>
      <c r="I43" s="83">
        <v>500</v>
      </c>
      <c r="J43" s="78">
        <v>500</v>
      </c>
      <c r="K43" s="71">
        <f t="shared" si="1"/>
        <v>34</v>
      </c>
      <c r="L43" s="70">
        <f t="shared" si="2"/>
        <v>6.8000000000000005E-2</v>
      </c>
      <c r="M43" s="79"/>
      <c r="N43" s="79"/>
      <c r="O43" s="79"/>
      <c r="P43" s="79"/>
      <c r="Q43" s="79"/>
      <c r="R43" s="79"/>
      <c r="S43" s="79">
        <v>34</v>
      </c>
      <c r="T43" s="79"/>
      <c r="U43" s="79"/>
      <c r="V43" s="79"/>
      <c r="W43" s="79"/>
      <c r="X43" s="79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</row>
    <row r="44" spans="1:72" s="7" customFormat="1" hidden="1">
      <c r="A44" s="81">
        <v>40</v>
      </c>
      <c r="B44" s="78">
        <v>1279</v>
      </c>
      <c r="C44" s="74" t="s">
        <v>281</v>
      </c>
      <c r="D44" s="79"/>
      <c r="E44" s="74"/>
      <c r="F44" s="73" t="str">
        <f t="shared" si="0"/>
        <v/>
      </c>
      <c r="G44" s="74" t="s">
        <v>247</v>
      </c>
      <c r="H44" s="79"/>
      <c r="I44" s="78"/>
      <c r="J44" s="78"/>
      <c r="K44" s="71">
        <f t="shared" si="1"/>
        <v>0</v>
      </c>
      <c r="L44" s="82" t="e">
        <f t="shared" si="2"/>
        <v>#DIV/0!</v>
      </c>
      <c r="M44" s="79"/>
      <c r="N44" s="79"/>
      <c r="O44" s="79"/>
      <c r="P44" s="79"/>
      <c r="Q44" s="79"/>
      <c r="R44" s="79"/>
      <c r="S44" s="79"/>
      <c r="T44" s="79"/>
      <c r="U44" s="80"/>
      <c r="V44" s="80"/>
      <c r="W44" s="80"/>
      <c r="X44" s="80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</row>
    <row r="45" spans="1:72" s="7" customFormat="1" hidden="1">
      <c r="A45" s="77">
        <v>41</v>
      </c>
      <c r="B45" s="78">
        <v>1289</v>
      </c>
      <c r="C45" s="74" t="s">
        <v>282</v>
      </c>
      <c r="D45" s="79"/>
      <c r="E45" s="74"/>
      <c r="F45" s="73" t="str">
        <f t="shared" si="0"/>
        <v/>
      </c>
      <c r="G45" s="74" t="s">
        <v>247</v>
      </c>
      <c r="H45" s="79"/>
      <c r="I45" s="78"/>
      <c r="J45" s="78"/>
      <c r="K45" s="71">
        <f t="shared" si="1"/>
        <v>0</v>
      </c>
      <c r="L45" s="82" t="e">
        <f t="shared" si="2"/>
        <v>#DIV/0!</v>
      </c>
      <c r="M45" s="79"/>
      <c r="N45" s="79"/>
      <c r="O45" s="79"/>
      <c r="P45" s="79"/>
      <c r="Q45" s="79"/>
      <c r="R45" s="79"/>
      <c r="S45" s="79"/>
      <c r="T45" s="79"/>
      <c r="U45" s="80"/>
      <c r="V45" s="80"/>
      <c r="W45" s="80"/>
      <c r="X45" s="80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</row>
    <row r="46" spans="1:72" s="7" customFormat="1" hidden="1">
      <c r="A46" s="81">
        <v>42</v>
      </c>
      <c r="B46" s="78">
        <v>1293</v>
      </c>
      <c r="C46" s="74" t="s">
        <v>283</v>
      </c>
      <c r="D46" s="79"/>
      <c r="E46" s="74"/>
      <c r="F46" s="73" t="str">
        <f t="shared" si="0"/>
        <v/>
      </c>
      <c r="G46" s="74" t="s">
        <v>247</v>
      </c>
      <c r="H46" s="79"/>
      <c r="I46" s="78"/>
      <c r="J46" s="78"/>
      <c r="K46" s="71">
        <f t="shared" si="1"/>
        <v>0</v>
      </c>
      <c r="L46" s="82" t="e">
        <f t="shared" si="2"/>
        <v>#DIV/0!</v>
      </c>
      <c r="M46" s="79"/>
      <c r="N46" s="79"/>
      <c r="O46" s="79"/>
      <c r="P46" s="79"/>
      <c r="Q46" s="79"/>
      <c r="R46" s="79"/>
      <c r="S46" s="79"/>
      <c r="T46" s="79"/>
      <c r="U46" s="80"/>
      <c r="V46" s="80"/>
      <c r="W46" s="80"/>
      <c r="X46" s="80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</row>
    <row r="47" spans="1:72" s="7" customFormat="1" hidden="1">
      <c r="A47" s="77">
        <v>43</v>
      </c>
      <c r="B47" s="78">
        <v>1295</v>
      </c>
      <c r="C47" s="74" t="s">
        <v>284</v>
      </c>
      <c r="D47" s="79"/>
      <c r="E47" s="74"/>
      <c r="F47" s="73" t="str">
        <f t="shared" si="0"/>
        <v/>
      </c>
      <c r="G47" s="74" t="s">
        <v>247</v>
      </c>
      <c r="H47" s="79"/>
      <c r="I47" s="78"/>
      <c r="J47" s="78"/>
      <c r="K47" s="71">
        <f t="shared" si="1"/>
        <v>0</v>
      </c>
      <c r="L47" s="82" t="e">
        <f t="shared" si="2"/>
        <v>#DIV/0!</v>
      </c>
      <c r="M47" s="79"/>
      <c r="N47" s="79"/>
      <c r="O47" s="79"/>
      <c r="P47" s="79"/>
      <c r="Q47" s="79"/>
      <c r="R47" s="79"/>
      <c r="S47" s="79"/>
      <c r="T47" s="79"/>
      <c r="U47" s="80"/>
      <c r="V47" s="80"/>
      <c r="W47" s="80"/>
      <c r="X47" s="80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</row>
    <row r="48" spans="1:72" s="7" customFormat="1" hidden="1">
      <c r="A48" s="81">
        <v>44</v>
      </c>
      <c r="B48" s="78">
        <v>1296</v>
      </c>
      <c r="C48" s="74" t="s">
        <v>285</v>
      </c>
      <c r="D48" s="79"/>
      <c r="E48" s="74"/>
      <c r="F48" s="73" t="str">
        <f t="shared" si="0"/>
        <v/>
      </c>
      <c r="G48" s="74" t="s">
        <v>247</v>
      </c>
      <c r="H48" s="79"/>
      <c r="I48" s="78"/>
      <c r="J48" s="78"/>
      <c r="K48" s="71">
        <f t="shared" si="1"/>
        <v>0</v>
      </c>
      <c r="L48" s="82" t="e">
        <f t="shared" si="2"/>
        <v>#DIV/0!</v>
      </c>
      <c r="M48" s="79"/>
      <c r="N48" s="79"/>
      <c r="O48" s="79"/>
      <c r="P48" s="79"/>
      <c r="Q48" s="79"/>
      <c r="R48" s="79"/>
      <c r="S48" s="79"/>
      <c r="T48" s="79"/>
      <c r="U48" s="80"/>
      <c r="V48" s="80"/>
      <c r="W48" s="80"/>
      <c r="X48" s="80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</row>
    <row r="49" spans="1:72" s="7" customFormat="1">
      <c r="A49" s="77">
        <v>51</v>
      </c>
      <c r="B49" s="83">
        <v>1327</v>
      </c>
      <c r="C49" s="73" t="s">
        <v>286</v>
      </c>
      <c r="D49" s="79" t="s">
        <v>73</v>
      </c>
      <c r="E49" s="74" t="s">
        <v>108</v>
      </c>
      <c r="F49" s="73" t="str">
        <f t="shared" si="0"/>
        <v>Beginner</v>
      </c>
      <c r="G49" s="73" t="s">
        <v>109</v>
      </c>
      <c r="H49" s="84" t="s">
        <v>245</v>
      </c>
      <c r="I49" s="78">
        <v>300</v>
      </c>
      <c r="J49" s="83">
        <v>300</v>
      </c>
      <c r="K49" s="106">
        <f t="shared" si="1"/>
        <v>280</v>
      </c>
      <c r="L49" s="72">
        <f t="shared" si="2"/>
        <v>0.93333333333333335</v>
      </c>
      <c r="M49" s="84"/>
      <c r="N49" s="84"/>
      <c r="O49" s="84"/>
      <c r="P49" s="84"/>
      <c r="Q49" s="84"/>
      <c r="R49" s="84"/>
      <c r="S49" s="84"/>
      <c r="T49" s="84"/>
      <c r="U49" s="84">
        <v>140</v>
      </c>
      <c r="V49" s="84">
        <v>140</v>
      </c>
      <c r="W49" s="84"/>
      <c r="X49" s="84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</row>
    <row r="50" spans="1:72" s="7" customFormat="1" hidden="1">
      <c r="A50" s="81">
        <v>46</v>
      </c>
      <c r="B50" s="78">
        <v>1301</v>
      </c>
      <c r="C50" s="74" t="s">
        <v>287</v>
      </c>
      <c r="D50" s="79"/>
      <c r="E50" s="74"/>
      <c r="F50" s="73" t="str">
        <f t="shared" si="0"/>
        <v/>
      </c>
      <c r="G50" s="74" t="s">
        <v>247</v>
      </c>
      <c r="H50" s="79"/>
      <c r="I50" s="78"/>
      <c r="J50" s="78"/>
      <c r="K50" s="71">
        <f t="shared" si="1"/>
        <v>0</v>
      </c>
      <c r="L50" s="82" t="e">
        <f t="shared" si="2"/>
        <v>#DIV/0!</v>
      </c>
      <c r="M50" s="79"/>
      <c r="N50" s="79"/>
      <c r="O50" s="79"/>
      <c r="P50" s="79"/>
      <c r="Q50" s="79"/>
      <c r="R50" s="79"/>
      <c r="S50" s="79"/>
      <c r="T50" s="79"/>
      <c r="U50" s="80"/>
      <c r="V50" s="80"/>
      <c r="W50" s="80"/>
      <c r="X50" s="80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</row>
    <row r="51" spans="1:72" s="7" customFormat="1" hidden="1">
      <c r="A51" s="77">
        <v>47</v>
      </c>
      <c r="B51" s="78">
        <v>1305</v>
      </c>
      <c r="C51" s="74" t="s">
        <v>288</v>
      </c>
      <c r="D51" s="79"/>
      <c r="E51" s="74"/>
      <c r="F51" s="73" t="str">
        <f t="shared" si="0"/>
        <v/>
      </c>
      <c r="G51" s="74" t="s">
        <v>247</v>
      </c>
      <c r="H51" s="79"/>
      <c r="I51" s="78"/>
      <c r="J51" s="78"/>
      <c r="K51" s="71">
        <f t="shared" si="1"/>
        <v>0</v>
      </c>
      <c r="L51" s="82" t="e">
        <f t="shared" si="2"/>
        <v>#DIV/0!</v>
      </c>
      <c r="M51" s="79"/>
      <c r="N51" s="79"/>
      <c r="O51" s="79"/>
      <c r="P51" s="79"/>
      <c r="Q51" s="79"/>
      <c r="R51" s="79"/>
      <c r="S51" s="79"/>
      <c r="T51" s="79"/>
      <c r="U51" s="80"/>
      <c r="V51" s="80"/>
      <c r="W51" s="80"/>
      <c r="X51" s="80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</row>
    <row r="52" spans="1:72" s="7" customFormat="1" hidden="1">
      <c r="A52" s="81">
        <v>48</v>
      </c>
      <c r="B52" s="78">
        <v>1312</v>
      </c>
      <c r="C52" s="74" t="s">
        <v>289</v>
      </c>
      <c r="D52" s="79"/>
      <c r="E52" s="74"/>
      <c r="F52" s="73" t="str">
        <f t="shared" si="0"/>
        <v/>
      </c>
      <c r="G52" s="74" t="s">
        <v>247</v>
      </c>
      <c r="H52" s="79"/>
      <c r="I52" s="78"/>
      <c r="J52" s="78"/>
      <c r="K52" s="71">
        <f t="shared" si="1"/>
        <v>0</v>
      </c>
      <c r="L52" s="82" t="e">
        <f t="shared" si="2"/>
        <v>#DIV/0!</v>
      </c>
      <c r="M52" s="79"/>
      <c r="N52" s="79"/>
      <c r="O52" s="79"/>
      <c r="P52" s="79"/>
      <c r="Q52" s="79"/>
      <c r="R52" s="79"/>
      <c r="S52" s="79"/>
      <c r="T52" s="79"/>
      <c r="U52" s="80"/>
      <c r="V52" s="80"/>
      <c r="W52" s="80"/>
      <c r="X52" s="80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</row>
    <row r="53" spans="1:72" s="7" customFormat="1" hidden="1">
      <c r="A53" s="77">
        <v>49</v>
      </c>
      <c r="B53" s="78">
        <v>1320</v>
      </c>
      <c r="C53" s="74" t="s">
        <v>290</v>
      </c>
      <c r="D53" s="79"/>
      <c r="E53" s="74"/>
      <c r="F53" s="73" t="str">
        <f t="shared" si="0"/>
        <v/>
      </c>
      <c r="G53" s="74" t="s">
        <v>247</v>
      </c>
      <c r="H53" s="79"/>
      <c r="I53" s="78"/>
      <c r="J53" s="78"/>
      <c r="K53" s="71">
        <f t="shared" si="1"/>
        <v>0</v>
      </c>
      <c r="L53" s="82" t="e">
        <f t="shared" si="2"/>
        <v>#DIV/0!</v>
      </c>
      <c r="M53" s="79"/>
      <c r="N53" s="79"/>
      <c r="O53" s="79"/>
      <c r="P53" s="79"/>
      <c r="Q53" s="79"/>
      <c r="R53" s="79"/>
      <c r="S53" s="79"/>
      <c r="T53" s="79"/>
      <c r="U53" s="80"/>
      <c r="V53" s="80"/>
      <c r="W53" s="80"/>
      <c r="X53" s="80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</row>
    <row r="54" spans="1:72" s="7" customFormat="1" hidden="1">
      <c r="A54" s="81">
        <v>50</v>
      </c>
      <c r="B54" s="78">
        <v>1323</v>
      </c>
      <c r="C54" s="74" t="s">
        <v>291</v>
      </c>
      <c r="D54" s="79"/>
      <c r="E54" s="74"/>
      <c r="F54" s="73" t="str">
        <f t="shared" si="0"/>
        <v/>
      </c>
      <c r="G54" s="74" t="s">
        <v>247</v>
      </c>
      <c r="H54" s="79"/>
      <c r="I54" s="78"/>
      <c r="J54" s="78"/>
      <c r="K54" s="71">
        <f t="shared" si="1"/>
        <v>0</v>
      </c>
      <c r="L54" s="82" t="e">
        <f t="shared" si="2"/>
        <v>#DIV/0!</v>
      </c>
      <c r="M54" s="79"/>
      <c r="N54" s="79"/>
      <c r="O54" s="79"/>
      <c r="P54" s="79"/>
      <c r="Q54" s="79"/>
      <c r="R54" s="79"/>
      <c r="S54" s="79"/>
      <c r="T54" s="79"/>
      <c r="U54" s="80"/>
      <c r="V54" s="80"/>
      <c r="W54" s="80"/>
      <c r="X54" s="80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</row>
    <row r="55" spans="1:72" s="76" customFormat="1">
      <c r="A55" s="81">
        <v>52</v>
      </c>
      <c r="B55" s="78">
        <v>1334</v>
      </c>
      <c r="C55" s="74" t="s">
        <v>292</v>
      </c>
      <c r="D55" s="79" t="s">
        <v>98</v>
      </c>
      <c r="E55" s="74" t="s">
        <v>156</v>
      </c>
      <c r="F55" s="73" t="str">
        <f t="shared" si="0"/>
        <v>Initiator</v>
      </c>
      <c r="G55" s="74" t="s">
        <v>107</v>
      </c>
      <c r="H55" s="79" t="s">
        <v>245</v>
      </c>
      <c r="I55" s="78">
        <v>500</v>
      </c>
      <c r="J55" s="78">
        <v>500</v>
      </c>
      <c r="K55" s="71">
        <f t="shared" si="1"/>
        <v>43.2</v>
      </c>
      <c r="L55" s="70">
        <f t="shared" si="2"/>
        <v>8.6400000000000005E-2</v>
      </c>
      <c r="M55" s="79"/>
      <c r="N55" s="79"/>
      <c r="O55" s="79"/>
      <c r="P55" s="79"/>
      <c r="Q55" s="79"/>
      <c r="R55" s="79"/>
      <c r="S55" s="79">
        <v>8.1999999999999993</v>
      </c>
      <c r="T55" s="79">
        <v>30</v>
      </c>
      <c r="U55" s="79">
        <v>0</v>
      </c>
      <c r="V55" s="79">
        <v>0</v>
      </c>
      <c r="W55" s="79">
        <v>5</v>
      </c>
      <c r="X55" s="79"/>
    </row>
    <row r="56" spans="1:72" s="7" customFormat="1">
      <c r="A56" s="81">
        <v>56</v>
      </c>
      <c r="B56" s="83">
        <v>1348</v>
      </c>
      <c r="C56" s="73" t="s">
        <v>293</v>
      </c>
      <c r="D56" s="79" t="s">
        <v>73</v>
      </c>
      <c r="E56" s="74" t="s">
        <v>111</v>
      </c>
      <c r="F56" s="73" t="str">
        <f t="shared" si="0"/>
        <v>Initiator</v>
      </c>
      <c r="G56" s="73" t="s">
        <v>107</v>
      </c>
      <c r="H56" s="84" t="s">
        <v>245</v>
      </c>
      <c r="I56" s="78">
        <v>100</v>
      </c>
      <c r="J56" s="83">
        <v>100</v>
      </c>
      <c r="K56" s="106">
        <f t="shared" si="1"/>
        <v>57.75</v>
      </c>
      <c r="L56" s="72">
        <f t="shared" si="2"/>
        <v>0.57750000000000001</v>
      </c>
      <c r="M56" s="84"/>
      <c r="N56" s="84"/>
      <c r="O56" s="84"/>
      <c r="P56" s="84"/>
      <c r="Q56" s="84">
        <v>8</v>
      </c>
      <c r="R56" s="84">
        <v>17</v>
      </c>
      <c r="S56" s="84"/>
      <c r="T56" s="84"/>
      <c r="U56" s="84"/>
      <c r="V56" s="84">
        <v>16</v>
      </c>
      <c r="W56" s="84">
        <v>16.75</v>
      </c>
      <c r="X56" s="84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</row>
    <row r="57" spans="1:72" s="7" customFormat="1" hidden="1">
      <c r="A57" s="77">
        <v>53</v>
      </c>
      <c r="B57" s="78">
        <v>1337</v>
      </c>
      <c r="C57" s="74" t="s">
        <v>294</v>
      </c>
      <c r="D57" s="79"/>
      <c r="E57" s="74"/>
      <c r="F57" s="73" t="str">
        <f t="shared" si="0"/>
        <v/>
      </c>
      <c r="G57" s="74" t="s">
        <v>247</v>
      </c>
      <c r="H57" s="79"/>
      <c r="I57" s="78"/>
      <c r="J57" s="78"/>
      <c r="K57" s="71">
        <f t="shared" si="1"/>
        <v>0</v>
      </c>
      <c r="L57" s="82" t="e">
        <f t="shared" si="2"/>
        <v>#DIV/0!</v>
      </c>
      <c r="M57" s="79"/>
      <c r="N57" s="79"/>
      <c r="O57" s="79"/>
      <c r="P57" s="79"/>
      <c r="Q57" s="79"/>
      <c r="R57" s="79"/>
      <c r="S57" s="79"/>
      <c r="T57" s="79"/>
      <c r="U57" s="80"/>
      <c r="V57" s="80"/>
      <c r="W57" s="80"/>
      <c r="X57" s="80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</row>
    <row r="58" spans="1:72" s="7" customFormat="1" hidden="1">
      <c r="A58" s="81">
        <v>54</v>
      </c>
      <c r="B58" s="83">
        <v>1342</v>
      </c>
      <c r="C58" s="73" t="s">
        <v>295</v>
      </c>
      <c r="D58" s="84" t="s">
        <v>56</v>
      </c>
      <c r="E58" s="73"/>
      <c r="F58" s="73" t="str">
        <f t="shared" si="0"/>
        <v/>
      </c>
      <c r="G58" s="73" t="s">
        <v>247</v>
      </c>
      <c r="H58" s="84"/>
      <c r="I58" s="83">
        <v>400</v>
      </c>
      <c r="J58" s="83">
        <v>400</v>
      </c>
      <c r="K58" s="84">
        <f t="shared" si="1"/>
        <v>0</v>
      </c>
      <c r="L58" s="72">
        <f t="shared" si="2"/>
        <v>0</v>
      </c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</row>
    <row r="59" spans="1:72" s="7" customFormat="1" hidden="1">
      <c r="A59" s="77">
        <v>55</v>
      </c>
      <c r="B59" s="78">
        <v>1344</v>
      </c>
      <c r="C59" s="74" t="s">
        <v>296</v>
      </c>
      <c r="D59" s="79"/>
      <c r="E59" s="74"/>
      <c r="F59" s="73" t="str">
        <f t="shared" si="0"/>
        <v/>
      </c>
      <c r="G59" s="74" t="s">
        <v>247</v>
      </c>
      <c r="H59" s="79"/>
      <c r="I59" s="78"/>
      <c r="J59" s="78"/>
      <c r="K59" s="71">
        <f t="shared" si="1"/>
        <v>0</v>
      </c>
      <c r="L59" s="82" t="e">
        <f t="shared" si="2"/>
        <v>#DIV/0!</v>
      </c>
      <c r="M59" s="79"/>
      <c r="N59" s="79"/>
      <c r="O59" s="79"/>
      <c r="P59" s="79"/>
      <c r="Q59" s="79"/>
      <c r="R59" s="79"/>
      <c r="S59" s="79"/>
      <c r="T59" s="79"/>
      <c r="U59" s="80"/>
      <c r="V59" s="80"/>
      <c r="W59" s="80"/>
      <c r="X59" s="80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</row>
    <row r="60" spans="1:72" s="7" customFormat="1">
      <c r="A60" s="77">
        <v>59</v>
      </c>
      <c r="B60" s="78">
        <v>1358</v>
      </c>
      <c r="C60" s="74" t="s">
        <v>65</v>
      </c>
      <c r="D60" s="84" t="s">
        <v>46</v>
      </c>
      <c r="E60" s="73" t="s">
        <v>63</v>
      </c>
      <c r="F60" s="73" t="str">
        <f t="shared" si="0"/>
        <v>Beginner</v>
      </c>
      <c r="G60" s="74" t="s">
        <v>109</v>
      </c>
      <c r="H60" s="79" t="s">
        <v>245</v>
      </c>
      <c r="I60" s="83">
        <v>400</v>
      </c>
      <c r="J60" s="78">
        <v>400</v>
      </c>
      <c r="K60" s="71">
        <f t="shared" si="1"/>
        <v>245</v>
      </c>
      <c r="L60" s="70">
        <f t="shared" si="2"/>
        <v>0.61250000000000004</v>
      </c>
      <c r="M60" s="79"/>
      <c r="N60" s="79"/>
      <c r="O60" s="79"/>
      <c r="P60" s="79"/>
      <c r="Q60" s="79">
        <v>18</v>
      </c>
      <c r="R60" s="79">
        <v>40</v>
      </c>
      <c r="S60" s="79">
        <v>45</v>
      </c>
      <c r="T60" s="79">
        <v>30</v>
      </c>
      <c r="U60" s="79">
        <v>24</v>
      </c>
      <c r="V60" s="79">
        <v>29</v>
      </c>
      <c r="W60" s="79">
        <v>40</v>
      </c>
      <c r="X60" s="79">
        <v>19</v>
      </c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</row>
    <row r="61" spans="1:72" s="7" customFormat="1" hidden="1">
      <c r="A61" s="77">
        <v>57</v>
      </c>
      <c r="B61" s="78">
        <v>1351</v>
      </c>
      <c r="C61" s="74" t="s">
        <v>297</v>
      </c>
      <c r="D61" s="79"/>
      <c r="E61" s="74"/>
      <c r="F61" s="73" t="str">
        <f t="shared" si="0"/>
        <v/>
      </c>
      <c r="G61" s="74" t="s">
        <v>247</v>
      </c>
      <c r="H61" s="79"/>
      <c r="I61" s="78"/>
      <c r="J61" s="78"/>
      <c r="K61" s="71">
        <f t="shared" si="1"/>
        <v>0</v>
      </c>
      <c r="L61" s="82" t="e">
        <f t="shared" si="2"/>
        <v>#DIV/0!</v>
      </c>
      <c r="M61" s="79"/>
      <c r="N61" s="79"/>
      <c r="O61" s="79"/>
      <c r="P61" s="79"/>
      <c r="Q61" s="79"/>
      <c r="R61" s="79"/>
      <c r="S61" s="79"/>
      <c r="T61" s="79"/>
      <c r="U61" s="80"/>
      <c r="V61" s="80"/>
      <c r="W61" s="80"/>
      <c r="X61" s="80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</row>
    <row r="62" spans="1:72" s="7" customFormat="1" hidden="1">
      <c r="A62" s="81">
        <v>58</v>
      </c>
      <c r="B62" s="78">
        <v>1352</v>
      </c>
      <c r="C62" s="74" t="s">
        <v>298</v>
      </c>
      <c r="D62" s="79"/>
      <c r="E62" s="74"/>
      <c r="F62" s="73" t="str">
        <f t="shared" si="0"/>
        <v/>
      </c>
      <c r="G62" s="74" t="s">
        <v>247</v>
      </c>
      <c r="H62" s="79"/>
      <c r="I62" s="78"/>
      <c r="J62" s="78"/>
      <c r="K62" s="71">
        <f t="shared" si="1"/>
        <v>0</v>
      </c>
      <c r="L62" s="82" t="e">
        <f t="shared" si="2"/>
        <v>#DIV/0!</v>
      </c>
      <c r="M62" s="79"/>
      <c r="N62" s="79"/>
      <c r="O62" s="79"/>
      <c r="P62" s="79"/>
      <c r="Q62" s="79"/>
      <c r="R62" s="79"/>
      <c r="S62" s="79"/>
      <c r="T62" s="79"/>
      <c r="U62" s="80"/>
      <c r="V62" s="80"/>
      <c r="W62" s="80"/>
      <c r="X62" s="80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</row>
    <row r="63" spans="1:72" s="7" customFormat="1">
      <c r="A63" s="77">
        <v>61</v>
      </c>
      <c r="B63" s="83">
        <v>1370</v>
      </c>
      <c r="C63" s="73" t="s">
        <v>87</v>
      </c>
      <c r="D63" s="79" t="s">
        <v>74</v>
      </c>
      <c r="E63" s="74" t="s">
        <v>81</v>
      </c>
      <c r="F63" s="73" t="str">
        <f t="shared" si="0"/>
        <v>Progressor</v>
      </c>
      <c r="G63" s="73" t="s">
        <v>112</v>
      </c>
      <c r="H63" s="84" t="s">
        <v>245</v>
      </c>
      <c r="I63" s="78">
        <v>600</v>
      </c>
      <c r="J63" s="83">
        <v>600</v>
      </c>
      <c r="K63" s="106">
        <f t="shared" si="1"/>
        <v>587</v>
      </c>
      <c r="L63" s="112">
        <f t="shared" si="2"/>
        <v>0.97833333333333339</v>
      </c>
      <c r="M63" s="84">
        <v>60</v>
      </c>
      <c r="N63" s="84">
        <v>62</v>
      </c>
      <c r="O63" s="84">
        <v>55</v>
      </c>
      <c r="P63" s="84">
        <v>60</v>
      </c>
      <c r="Q63" s="84">
        <v>50</v>
      </c>
      <c r="R63" s="84">
        <v>60</v>
      </c>
      <c r="S63" s="84">
        <v>50</v>
      </c>
      <c r="T63" s="84">
        <v>65</v>
      </c>
      <c r="U63" s="84">
        <v>45</v>
      </c>
      <c r="V63" s="84">
        <v>40</v>
      </c>
      <c r="W63" s="84">
        <v>40</v>
      </c>
      <c r="X63" s="84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</row>
    <row r="64" spans="1:72" s="7" customFormat="1" hidden="1">
      <c r="A64" s="81">
        <v>60</v>
      </c>
      <c r="B64" s="78">
        <v>1367</v>
      </c>
      <c r="C64" s="74" t="s">
        <v>299</v>
      </c>
      <c r="D64" s="79"/>
      <c r="E64" s="74"/>
      <c r="F64" s="73" t="str">
        <f t="shared" si="0"/>
        <v/>
      </c>
      <c r="G64" s="74" t="s">
        <v>247</v>
      </c>
      <c r="H64" s="79"/>
      <c r="I64" s="78"/>
      <c r="J64" s="78"/>
      <c r="K64" s="71">
        <f t="shared" si="1"/>
        <v>0</v>
      </c>
      <c r="L64" s="82" t="e">
        <f t="shared" si="2"/>
        <v>#DIV/0!</v>
      </c>
      <c r="M64" s="79"/>
      <c r="N64" s="79"/>
      <c r="O64" s="79"/>
      <c r="P64" s="79"/>
      <c r="Q64" s="79"/>
      <c r="R64" s="79"/>
      <c r="S64" s="79"/>
      <c r="T64" s="79"/>
      <c r="U64" s="80"/>
      <c r="V64" s="80"/>
      <c r="W64" s="80"/>
      <c r="X64" s="80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</row>
    <row r="65" spans="1:72" s="7" customFormat="1">
      <c r="A65" s="81">
        <v>62</v>
      </c>
      <c r="B65" s="78">
        <v>1371</v>
      </c>
      <c r="C65" s="74" t="s">
        <v>300</v>
      </c>
      <c r="D65" s="79" t="s">
        <v>98</v>
      </c>
      <c r="E65" s="74" t="s">
        <v>135</v>
      </c>
      <c r="F65" s="73" t="str">
        <f t="shared" si="0"/>
        <v>Beginner</v>
      </c>
      <c r="G65" s="74" t="s">
        <v>109</v>
      </c>
      <c r="H65" s="79" t="s">
        <v>245</v>
      </c>
      <c r="I65" s="78">
        <v>400</v>
      </c>
      <c r="J65" s="78">
        <v>400</v>
      </c>
      <c r="K65" s="71">
        <f t="shared" si="1"/>
        <v>106</v>
      </c>
      <c r="L65" s="70">
        <f t="shared" si="2"/>
        <v>0.26500000000000001</v>
      </c>
      <c r="M65" s="79"/>
      <c r="N65" s="79"/>
      <c r="O65" s="79"/>
      <c r="P65" s="79"/>
      <c r="Q65" s="79"/>
      <c r="R65" s="79">
        <v>24</v>
      </c>
      <c r="S65" s="79">
        <v>40</v>
      </c>
      <c r="T65" s="79">
        <v>10</v>
      </c>
      <c r="U65" s="79">
        <v>12</v>
      </c>
      <c r="V65" s="79">
        <v>10</v>
      </c>
      <c r="W65" s="79">
        <v>10</v>
      </c>
      <c r="X65" s="79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</row>
    <row r="66" spans="1:72" s="7" customFormat="1">
      <c r="A66" s="77">
        <v>65</v>
      </c>
      <c r="B66" s="83">
        <v>1378</v>
      </c>
      <c r="C66" s="73" t="s">
        <v>301</v>
      </c>
      <c r="D66" s="84" t="s">
        <v>98</v>
      </c>
      <c r="E66" s="73" t="s">
        <v>156</v>
      </c>
      <c r="F66" s="73" t="str">
        <f t="shared" si="0"/>
        <v>Beginner</v>
      </c>
      <c r="G66" s="73" t="s">
        <v>109</v>
      </c>
      <c r="H66" s="84" t="s">
        <v>245</v>
      </c>
      <c r="I66" s="83">
        <v>500</v>
      </c>
      <c r="J66" s="83">
        <v>500</v>
      </c>
      <c r="K66" s="106">
        <f t="shared" si="1"/>
        <v>396.08</v>
      </c>
      <c r="L66" s="72">
        <f t="shared" si="2"/>
        <v>0.79215999999999998</v>
      </c>
      <c r="M66" s="84">
        <v>15</v>
      </c>
      <c r="N66" s="84">
        <v>15</v>
      </c>
      <c r="O66" s="84">
        <v>20</v>
      </c>
      <c r="P66" s="84">
        <v>20</v>
      </c>
      <c r="Q66" s="84">
        <v>25</v>
      </c>
      <c r="R66" s="84">
        <v>50</v>
      </c>
      <c r="S66" s="84">
        <v>56.31</v>
      </c>
      <c r="T66" s="84">
        <v>56.77</v>
      </c>
      <c r="U66" s="84">
        <v>48.9</v>
      </c>
      <c r="V66" s="84">
        <v>43.5</v>
      </c>
      <c r="W66" s="84">
        <v>45.6</v>
      </c>
      <c r="X66" s="84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</row>
    <row r="67" spans="1:72" s="7" customFormat="1" hidden="1">
      <c r="A67" s="77">
        <v>63</v>
      </c>
      <c r="B67" s="78">
        <v>1372</v>
      </c>
      <c r="C67" s="74" t="s">
        <v>302</v>
      </c>
      <c r="D67" s="79"/>
      <c r="E67" s="74"/>
      <c r="F67" s="73" t="str">
        <f t="shared" si="0"/>
        <v/>
      </c>
      <c r="G67" s="74" t="s">
        <v>247</v>
      </c>
      <c r="H67" s="79"/>
      <c r="I67" s="78"/>
      <c r="J67" s="78"/>
      <c r="K67" s="71">
        <f t="shared" si="1"/>
        <v>0</v>
      </c>
      <c r="L67" s="82" t="e">
        <f t="shared" si="2"/>
        <v>#DIV/0!</v>
      </c>
      <c r="M67" s="79"/>
      <c r="N67" s="79"/>
      <c r="O67" s="79"/>
      <c r="P67" s="79"/>
      <c r="Q67" s="79"/>
      <c r="R67" s="79"/>
      <c r="S67" s="79"/>
      <c r="T67" s="79"/>
      <c r="U67" s="80"/>
      <c r="V67" s="80"/>
      <c r="W67" s="80"/>
      <c r="X67" s="80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</row>
    <row r="68" spans="1:72" s="7" customFormat="1" hidden="1">
      <c r="A68" s="81">
        <v>64</v>
      </c>
      <c r="B68" s="78">
        <v>1373</v>
      </c>
      <c r="C68" s="74" t="s">
        <v>303</v>
      </c>
      <c r="D68" s="79"/>
      <c r="E68" s="74"/>
      <c r="F68" s="73" t="str">
        <f t="shared" ref="F68:F131" si="3">IF(AND(K68&gt;=1, K68&lt;=100), "Initiator",
    IF(AND(K68&gt;100, K68&lt;=500), "Beginner",
        IF(AND(K68&gt;500, K68&lt;=1250), "Progressor",
            IF(AND(K68&gt;1250, K68&lt;=2000), "Advanced",
                IF(K68&gt;2000, "Sparta", "")
            )
        )
    )
)</f>
        <v/>
      </c>
      <c r="G68" s="74" t="s">
        <v>247</v>
      </c>
      <c r="H68" s="79"/>
      <c r="I68" s="78"/>
      <c r="J68" s="78"/>
      <c r="K68" s="71">
        <f t="shared" ref="K68:K131" si="4">SUM(M68:X68)</f>
        <v>0</v>
      </c>
      <c r="L68" s="82" t="e">
        <f t="shared" ref="L68:L131" si="5">K68/J68</f>
        <v>#DIV/0!</v>
      </c>
      <c r="M68" s="79"/>
      <c r="N68" s="79"/>
      <c r="O68" s="79"/>
      <c r="P68" s="79"/>
      <c r="Q68" s="79"/>
      <c r="R68" s="79"/>
      <c r="S68" s="79"/>
      <c r="T68" s="79"/>
      <c r="U68" s="80"/>
      <c r="V68" s="80"/>
      <c r="W68" s="80"/>
      <c r="X68" s="80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</row>
    <row r="69" spans="1:72" s="7" customFormat="1">
      <c r="A69" s="81">
        <v>72</v>
      </c>
      <c r="B69" s="83">
        <v>1392</v>
      </c>
      <c r="C69" s="73" t="s">
        <v>304</v>
      </c>
      <c r="D69" s="84" t="s">
        <v>99</v>
      </c>
      <c r="E69" s="73" t="s">
        <v>158</v>
      </c>
      <c r="F69" s="73" t="str">
        <f t="shared" si="3"/>
        <v>Initiator</v>
      </c>
      <c r="G69" s="73" t="s">
        <v>107</v>
      </c>
      <c r="H69" s="84" t="s">
        <v>245</v>
      </c>
      <c r="I69" s="83">
        <v>200</v>
      </c>
      <c r="J69" s="83">
        <v>200</v>
      </c>
      <c r="K69" s="106">
        <f t="shared" si="4"/>
        <v>13</v>
      </c>
      <c r="L69" s="72">
        <f t="shared" si="5"/>
        <v>6.5000000000000002E-2</v>
      </c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>
        <v>13</v>
      </c>
      <c r="X69" s="84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</row>
    <row r="70" spans="1:72" s="7" customFormat="1" hidden="1">
      <c r="A70" s="81">
        <v>66</v>
      </c>
      <c r="B70" s="78">
        <v>1379</v>
      </c>
      <c r="C70" s="74" t="s">
        <v>305</v>
      </c>
      <c r="D70" s="79" t="s">
        <v>73</v>
      </c>
      <c r="E70" s="74" t="s">
        <v>111</v>
      </c>
      <c r="F70" s="73" t="str">
        <f t="shared" si="3"/>
        <v/>
      </c>
      <c r="G70" s="74" t="s">
        <v>247</v>
      </c>
      <c r="H70" s="79"/>
      <c r="I70" s="78">
        <v>100</v>
      </c>
      <c r="J70" s="78">
        <v>100</v>
      </c>
      <c r="K70" s="79">
        <f t="shared" si="4"/>
        <v>0</v>
      </c>
      <c r="L70" s="70">
        <f t="shared" si="5"/>
        <v>0</v>
      </c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</row>
    <row r="71" spans="1:72" s="7" customFormat="1" hidden="1">
      <c r="A71" s="77">
        <v>67</v>
      </c>
      <c r="B71" s="83">
        <v>1381</v>
      </c>
      <c r="C71" s="73" t="s">
        <v>306</v>
      </c>
      <c r="D71" s="84" t="s">
        <v>56</v>
      </c>
      <c r="E71" s="73" t="s">
        <v>172</v>
      </c>
      <c r="F71" s="73" t="str">
        <f t="shared" si="3"/>
        <v/>
      </c>
      <c r="G71" s="73" t="s">
        <v>247</v>
      </c>
      <c r="H71" s="84"/>
      <c r="I71" s="83">
        <v>500</v>
      </c>
      <c r="J71" s="83">
        <v>500</v>
      </c>
      <c r="K71" s="84">
        <f t="shared" si="4"/>
        <v>0</v>
      </c>
      <c r="L71" s="72">
        <f t="shared" si="5"/>
        <v>0</v>
      </c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</row>
    <row r="72" spans="1:72" s="7" customFormat="1" hidden="1">
      <c r="A72" s="81">
        <v>68</v>
      </c>
      <c r="B72" s="78">
        <v>1382</v>
      </c>
      <c r="C72" s="74" t="s">
        <v>307</v>
      </c>
      <c r="D72" s="79"/>
      <c r="E72" s="74"/>
      <c r="F72" s="73" t="str">
        <f t="shared" si="3"/>
        <v/>
      </c>
      <c r="G72" s="74" t="s">
        <v>247</v>
      </c>
      <c r="H72" s="79"/>
      <c r="I72" s="78"/>
      <c r="J72" s="78"/>
      <c r="K72" s="71">
        <f t="shared" si="4"/>
        <v>0</v>
      </c>
      <c r="L72" s="82" t="e">
        <f t="shared" si="5"/>
        <v>#DIV/0!</v>
      </c>
      <c r="M72" s="79"/>
      <c r="N72" s="79"/>
      <c r="O72" s="79"/>
      <c r="P72" s="79"/>
      <c r="Q72" s="79"/>
      <c r="R72" s="79"/>
      <c r="S72" s="79"/>
      <c r="T72" s="79"/>
      <c r="U72" s="80"/>
      <c r="V72" s="80"/>
      <c r="W72" s="80"/>
      <c r="X72" s="80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</row>
    <row r="73" spans="1:72" s="7" customFormat="1" hidden="1">
      <c r="A73" s="77">
        <v>69</v>
      </c>
      <c r="B73" s="184">
        <v>1383</v>
      </c>
      <c r="C73" s="74" t="s">
        <v>308</v>
      </c>
      <c r="D73" s="79" t="s">
        <v>74</v>
      </c>
      <c r="E73" s="74" t="s">
        <v>56</v>
      </c>
      <c r="F73" s="73" t="str">
        <f t="shared" si="3"/>
        <v>Progressor</v>
      </c>
      <c r="G73" s="74" t="s">
        <v>112</v>
      </c>
      <c r="H73" s="79" t="s">
        <v>261</v>
      </c>
      <c r="I73" s="78">
        <v>1000</v>
      </c>
      <c r="J73" s="78">
        <v>1000</v>
      </c>
      <c r="K73" s="79">
        <f t="shared" si="4"/>
        <v>502.05</v>
      </c>
      <c r="L73" s="70">
        <f t="shared" si="5"/>
        <v>0.50205</v>
      </c>
      <c r="M73" s="79"/>
      <c r="N73" s="79">
        <v>32</v>
      </c>
      <c r="O73" s="79">
        <v>80</v>
      </c>
      <c r="P73" s="79"/>
      <c r="Q73" s="79">
        <f>15.95+28.3+67+8</f>
        <v>119.25</v>
      </c>
      <c r="R73" s="79">
        <f>38.8+30+157+45</f>
        <v>270.8</v>
      </c>
      <c r="S73" s="79"/>
      <c r="T73" s="79"/>
      <c r="U73" s="79"/>
      <c r="V73" s="79"/>
      <c r="W73" s="79"/>
      <c r="X73" s="79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</row>
    <row r="74" spans="1:72" s="7" customFormat="1" hidden="1">
      <c r="A74" s="81">
        <v>70</v>
      </c>
      <c r="B74" s="78">
        <v>1384</v>
      </c>
      <c r="C74" s="74" t="s">
        <v>309</v>
      </c>
      <c r="D74" s="79"/>
      <c r="E74" s="74"/>
      <c r="F74" s="73" t="str">
        <f t="shared" si="3"/>
        <v/>
      </c>
      <c r="G74" s="74" t="s">
        <v>247</v>
      </c>
      <c r="H74" s="79"/>
      <c r="I74" s="78"/>
      <c r="J74" s="78"/>
      <c r="K74" s="71">
        <f t="shared" si="4"/>
        <v>0</v>
      </c>
      <c r="L74" s="82" t="e">
        <f t="shared" si="5"/>
        <v>#DIV/0!</v>
      </c>
      <c r="M74" s="79"/>
      <c r="N74" s="79"/>
      <c r="O74" s="79"/>
      <c r="P74" s="79"/>
      <c r="Q74" s="79"/>
      <c r="R74" s="79"/>
      <c r="S74" s="79"/>
      <c r="T74" s="79"/>
      <c r="U74" s="80"/>
      <c r="V74" s="80"/>
      <c r="W74" s="80"/>
      <c r="X74" s="80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</row>
    <row r="75" spans="1:72" s="7" customFormat="1" hidden="1">
      <c r="A75" s="77">
        <v>71</v>
      </c>
      <c r="B75" s="78">
        <v>1390</v>
      </c>
      <c r="C75" s="74" t="s">
        <v>310</v>
      </c>
      <c r="D75" s="79"/>
      <c r="E75" s="74"/>
      <c r="F75" s="73" t="str">
        <f t="shared" si="3"/>
        <v/>
      </c>
      <c r="G75" s="74" t="s">
        <v>247</v>
      </c>
      <c r="H75" s="79"/>
      <c r="I75" s="78"/>
      <c r="J75" s="78"/>
      <c r="K75" s="71">
        <f t="shared" si="4"/>
        <v>0</v>
      </c>
      <c r="L75" s="82" t="e">
        <f t="shared" si="5"/>
        <v>#DIV/0!</v>
      </c>
      <c r="M75" s="79"/>
      <c r="N75" s="79"/>
      <c r="O75" s="79"/>
      <c r="P75" s="79"/>
      <c r="Q75" s="79"/>
      <c r="R75" s="79"/>
      <c r="S75" s="79"/>
      <c r="T75" s="79"/>
      <c r="U75" s="80"/>
      <c r="V75" s="80"/>
      <c r="W75" s="80"/>
      <c r="X75" s="80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</row>
    <row r="76" spans="1:72" s="7" customFormat="1">
      <c r="A76" s="77">
        <v>73</v>
      </c>
      <c r="B76" s="78">
        <v>1393</v>
      </c>
      <c r="C76" s="74" t="s">
        <v>62</v>
      </c>
      <c r="D76" s="79" t="s">
        <v>46</v>
      </c>
      <c r="E76" s="74" t="s">
        <v>57</v>
      </c>
      <c r="F76" s="73" t="str">
        <f t="shared" si="3"/>
        <v>Beginner</v>
      </c>
      <c r="G76" s="74" t="s">
        <v>109</v>
      </c>
      <c r="H76" s="79" t="s">
        <v>245</v>
      </c>
      <c r="I76" s="78">
        <v>300</v>
      </c>
      <c r="J76" s="78">
        <v>300</v>
      </c>
      <c r="K76" s="71">
        <f t="shared" si="4"/>
        <v>361.85999999999996</v>
      </c>
      <c r="L76" s="70">
        <f t="shared" si="5"/>
        <v>1.2061999999999999</v>
      </c>
      <c r="M76" s="79"/>
      <c r="N76" s="79"/>
      <c r="O76" s="79"/>
      <c r="P76" s="79"/>
      <c r="Q76" s="79">
        <v>21.9</v>
      </c>
      <c r="R76" s="79">
        <v>61.75</v>
      </c>
      <c r="S76" s="79">
        <v>49.42</v>
      </c>
      <c r="T76" s="79">
        <v>57.17</v>
      </c>
      <c r="U76" s="79">
        <v>60.57</v>
      </c>
      <c r="V76" s="79">
        <v>60.72</v>
      </c>
      <c r="W76" s="79">
        <v>50.33</v>
      </c>
      <c r="X76" s="79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</row>
    <row r="77" spans="1:72" s="7" customFormat="1">
      <c r="A77" s="77">
        <v>77</v>
      </c>
      <c r="B77" s="83">
        <v>1404</v>
      </c>
      <c r="C77" s="73" t="s">
        <v>311</v>
      </c>
      <c r="D77" s="84" t="s">
        <v>56</v>
      </c>
      <c r="E77" s="73" t="s">
        <v>174</v>
      </c>
      <c r="F77" s="73" t="str">
        <f t="shared" si="3"/>
        <v>Sparta</v>
      </c>
      <c r="G77" s="73" t="s">
        <v>117</v>
      </c>
      <c r="H77" s="84" t="s">
        <v>245</v>
      </c>
      <c r="I77" s="83">
        <v>2500</v>
      </c>
      <c r="J77" s="83">
        <v>2500</v>
      </c>
      <c r="K77" s="106">
        <f t="shared" si="4"/>
        <v>2383</v>
      </c>
      <c r="L77" s="72">
        <f t="shared" si="5"/>
        <v>0.95320000000000005</v>
      </c>
      <c r="M77" s="84">
        <v>125</v>
      </c>
      <c r="N77" s="84">
        <v>142</v>
      </c>
      <c r="O77" s="84">
        <v>187</v>
      </c>
      <c r="P77" s="84">
        <v>174</v>
      </c>
      <c r="Q77" s="84">
        <v>153</v>
      </c>
      <c r="R77" s="84">
        <v>146</v>
      </c>
      <c r="S77" s="84">
        <v>192</v>
      </c>
      <c r="T77" s="84">
        <v>227</v>
      </c>
      <c r="U77" s="84">
        <v>280</v>
      </c>
      <c r="V77" s="84">
        <v>324</v>
      </c>
      <c r="W77" s="84">
        <v>273</v>
      </c>
      <c r="X77" s="84">
        <v>160</v>
      </c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</row>
    <row r="78" spans="1:72" s="7" customFormat="1" hidden="1">
      <c r="A78" s="81">
        <v>74</v>
      </c>
      <c r="B78" s="78">
        <v>1397</v>
      </c>
      <c r="C78" s="74" t="s">
        <v>312</v>
      </c>
      <c r="D78" s="79"/>
      <c r="E78" s="74"/>
      <c r="F78" s="73" t="str">
        <f t="shared" si="3"/>
        <v/>
      </c>
      <c r="G78" s="74" t="s">
        <v>247</v>
      </c>
      <c r="H78" s="79"/>
      <c r="I78" s="78"/>
      <c r="J78" s="78"/>
      <c r="K78" s="71">
        <f t="shared" si="4"/>
        <v>0</v>
      </c>
      <c r="L78" s="82" t="e">
        <f t="shared" si="5"/>
        <v>#DIV/0!</v>
      </c>
      <c r="M78" s="79"/>
      <c r="N78" s="79"/>
      <c r="O78" s="79"/>
      <c r="P78" s="79"/>
      <c r="Q78" s="79"/>
      <c r="R78" s="79"/>
      <c r="S78" s="79"/>
      <c r="T78" s="79"/>
      <c r="U78" s="80"/>
      <c r="V78" s="80"/>
      <c r="W78" s="80"/>
      <c r="X78" s="80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</row>
    <row r="79" spans="1:72" s="7" customFormat="1" hidden="1">
      <c r="A79" s="77">
        <v>75</v>
      </c>
      <c r="B79" s="78">
        <v>1399</v>
      </c>
      <c r="C79" s="74" t="s">
        <v>313</v>
      </c>
      <c r="D79" s="79"/>
      <c r="E79" s="74"/>
      <c r="F79" s="73" t="str">
        <f t="shared" si="3"/>
        <v/>
      </c>
      <c r="G79" s="74" t="s">
        <v>247</v>
      </c>
      <c r="H79" s="79"/>
      <c r="I79" s="78"/>
      <c r="J79" s="78"/>
      <c r="K79" s="71">
        <f t="shared" si="4"/>
        <v>0</v>
      </c>
      <c r="L79" s="82" t="e">
        <f t="shared" si="5"/>
        <v>#DIV/0!</v>
      </c>
      <c r="M79" s="79"/>
      <c r="N79" s="79"/>
      <c r="O79" s="79"/>
      <c r="P79" s="79"/>
      <c r="Q79" s="79"/>
      <c r="R79" s="79"/>
      <c r="S79" s="79"/>
      <c r="T79" s="79"/>
      <c r="U79" s="80"/>
      <c r="V79" s="80"/>
      <c r="W79" s="80"/>
      <c r="X79" s="80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</row>
    <row r="80" spans="1:72" s="7" customFormat="1" hidden="1">
      <c r="A80" s="81">
        <v>76</v>
      </c>
      <c r="B80" s="78">
        <v>1401</v>
      </c>
      <c r="C80" s="74" t="s">
        <v>314</v>
      </c>
      <c r="D80" s="79"/>
      <c r="E80" s="74"/>
      <c r="F80" s="73" t="str">
        <f t="shared" si="3"/>
        <v/>
      </c>
      <c r="G80" s="74" t="s">
        <v>247</v>
      </c>
      <c r="H80" s="79"/>
      <c r="I80" s="78"/>
      <c r="J80" s="78"/>
      <c r="K80" s="71">
        <f t="shared" si="4"/>
        <v>0</v>
      </c>
      <c r="L80" s="82" t="e">
        <f t="shared" si="5"/>
        <v>#DIV/0!</v>
      </c>
      <c r="M80" s="79"/>
      <c r="N80" s="79"/>
      <c r="O80" s="79"/>
      <c r="P80" s="79"/>
      <c r="Q80" s="79"/>
      <c r="R80" s="79"/>
      <c r="S80" s="79"/>
      <c r="T80" s="79"/>
      <c r="U80" s="80"/>
      <c r="V80" s="80"/>
      <c r="W80" s="80"/>
      <c r="X80" s="80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</row>
    <row r="81" spans="1:72" s="7" customFormat="1">
      <c r="A81" s="81">
        <v>78</v>
      </c>
      <c r="B81" s="78">
        <v>1410</v>
      </c>
      <c r="C81" s="74" t="s">
        <v>315</v>
      </c>
      <c r="D81" s="79" t="s">
        <v>56</v>
      </c>
      <c r="E81" s="74" t="s">
        <v>175</v>
      </c>
      <c r="F81" s="73" t="str">
        <f t="shared" si="3"/>
        <v>Progressor</v>
      </c>
      <c r="G81" s="74" t="s">
        <v>112</v>
      </c>
      <c r="H81" s="79" t="s">
        <v>245</v>
      </c>
      <c r="I81" s="78">
        <v>500</v>
      </c>
      <c r="J81" s="78">
        <v>500</v>
      </c>
      <c r="K81" s="71">
        <f t="shared" si="4"/>
        <v>530.6</v>
      </c>
      <c r="L81" s="70">
        <f t="shared" si="5"/>
        <v>1.0612000000000001</v>
      </c>
      <c r="M81" s="79">
        <v>12.2</v>
      </c>
      <c r="N81" s="79">
        <v>23.8</v>
      </c>
      <c r="O81" s="79">
        <v>36.4</v>
      </c>
      <c r="P81" s="79">
        <v>16.5</v>
      </c>
      <c r="Q81" s="79">
        <v>37.200000000000003</v>
      </c>
      <c r="R81" s="79">
        <v>46.9</v>
      </c>
      <c r="S81" s="79">
        <v>76</v>
      </c>
      <c r="T81" s="79">
        <v>85</v>
      </c>
      <c r="U81" s="79">
        <v>71.599999999999994</v>
      </c>
      <c r="V81" s="79">
        <v>35</v>
      </c>
      <c r="W81" s="79">
        <v>48</v>
      </c>
      <c r="X81" s="79">
        <v>42</v>
      </c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</row>
    <row r="82" spans="1:72" s="7" customFormat="1">
      <c r="A82" s="77">
        <v>81</v>
      </c>
      <c r="B82" s="83">
        <v>1421</v>
      </c>
      <c r="C82" s="73" t="s">
        <v>316</v>
      </c>
      <c r="D82" s="84" t="s">
        <v>56</v>
      </c>
      <c r="E82" s="73" t="s">
        <v>177</v>
      </c>
      <c r="F82" s="73" t="str">
        <f t="shared" si="3"/>
        <v>Beginner</v>
      </c>
      <c r="G82" s="73" t="s">
        <v>109</v>
      </c>
      <c r="H82" s="84" t="s">
        <v>245</v>
      </c>
      <c r="I82" s="83">
        <v>200</v>
      </c>
      <c r="J82" s="83">
        <v>200</v>
      </c>
      <c r="K82" s="106">
        <f t="shared" si="4"/>
        <v>216.45</v>
      </c>
      <c r="L82" s="72">
        <f t="shared" si="5"/>
        <v>1.0822499999999999</v>
      </c>
      <c r="M82" s="84"/>
      <c r="N82" s="84"/>
      <c r="O82" s="84"/>
      <c r="P82" s="84"/>
      <c r="Q82" s="84"/>
      <c r="R82" s="84">
        <v>30</v>
      </c>
      <c r="S82" s="84">
        <v>40</v>
      </c>
      <c r="T82" s="84">
        <v>50</v>
      </c>
      <c r="U82" s="84">
        <v>20</v>
      </c>
      <c r="V82" s="84">
        <v>20</v>
      </c>
      <c r="W82" s="84">
        <f xml:space="preserve"> 9 + 22 + 7.5</f>
        <v>38.5</v>
      </c>
      <c r="X82" s="84">
        <f xml:space="preserve"> 1.75 + 1.2 + 7.5 + 7.5</f>
        <v>17.95</v>
      </c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</row>
    <row r="83" spans="1:72" s="7" customFormat="1" hidden="1">
      <c r="A83" s="77">
        <v>79</v>
      </c>
      <c r="B83" s="78">
        <v>1412</v>
      </c>
      <c r="C83" s="74" t="s">
        <v>317</v>
      </c>
      <c r="D83" s="79"/>
      <c r="E83" s="74"/>
      <c r="F83" s="73" t="str">
        <f t="shared" si="3"/>
        <v/>
      </c>
      <c r="G83" s="74" t="s">
        <v>247</v>
      </c>
      <c r="H83" s="79"/>
      <c r="I83" s="78"/>
      <c r="J83" s="78"/>
      <c r="K83" s="71">
        <f t="shared" si="4"/>
        <v>0</v>
      </c>
      <c r="L83" s="82" t="e">
        <f t="shared" si="5"/>
        <v>#DIV/0!</v>
      </c>
      <c r="M83" s="79"/>
      <c r="N83" s="79"/>
      <c r="O83" s="79"/>
      <c r="P83" s="79"/>
      <c r="Q83" s="79"/>
      <c r="R83" s="79"/>
      <c r="S83" s="79"/>
      <c r="T83" s="79"/>
      <c r="U83" s="80"/>
      <c r="V83" s="80"/>
      <c r="W83" s="80"/>
      <c r="X83" s="80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</row>
    <row r="84" spans="1:72" s="7" customFormat="1" hidden="1">
      <c r="A84" s="81">
        <v>80</v>
      </c>
      <c r="B84" s="78">
        <v>1420</v>
      </c>
      <c r="C84" s="74" t="s">
        <v>318</v>
      </c>
      <c r="D84" s="79"/>
      <c r="E84" s="74"/>
      <c r="F84" s="73" t="str">
        <f t="shared" si="3"/>
        <v/>
      </c>
      <c r="G84" s="74" t="s">
        <v>247</v>
      </c>
      <c r="H84" s="79"/>
      <c r="I84" s="78"/>
      <c r="J84" s="78"/>
      <c r="K84" s="71">
        <f t="shared" si="4"/>
        <v>0</v>
      </c>
      <c r="L84" s="82" t="e">
        <f t="shared" si="5"/>
        <v>#DIV/0!</v>
      </c>
      <c r="M84" s="79"/>
      <c r="N84" s="79"/>
      <c r="O84" s="79"/>
      <c r="P84" s="79"/>
      <c r="Q84" s="79"/>
      <c r="R84" s="79"/>
      <c r="S84" s="79"/>
      <c r="T84" s="79"/>
      <c r="U84" s="80"/>
      <c r="V84" s="80"/>
      <c r="W84" s="80"/>
      <c r="X84" s="80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</row>
    <row r="85" spans="1:72" s="7" customFormat="1">
      <c r="A85" s="81">
        <v>86</v>
      </c>
      <c r="B85" s="78">
        <v>1432</v>
      </c>
      <c r="C85" s="74" t="s">
        <v>319</v>
      </c>
      <c r="D85" s="79" t="s">
        <v>99</v>
      </c>
      <c r="E85" s="74" t="s">
        <v>158</v>
      </c>
      <c r="F85" s="73" t="str">
        <f t="shared" si="3"/>
        <v>Initiator</v>
      </c>
      <c r="G85" s="74" t="s">
        <v>107</v>
      </c>
      <c r="H85" s="79" t="s">
        <v>245</v>
      </c>
      <c r="I85" s="78">
        <v>200</v>
      </c>
      <c r="J85" s="78">
        <v>200</v>
      </c>
      <c r="K85" s="71">
        <f t="shared" si="4"/>
        <v>16.3</v>
      </c>
      <c r="L85" s="70">
        <f t="shared" si="5"/>
        <v>8.1500000000000003E-2</v>
      </c>
      <c r="M85" s="79"/>
      <c r="N85" s="79"/>
      <c r="O85" s="79"/>
      <c r="P85" s="79"/>
      <c r="Q85" s="79"/>
      <c r="R85" s="79">
        <v>16.3</v>
      </c>
      <c r="S85" s="79"/>
      <c r="T85" s="79"/>
      <c r="U85" s="79"/>
      <c r="V85" s="79"/>
      <c r="W85" s="79"/>
      <c r="X85" s="79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</row>
    <row r="86" spans="1:72" s="7" customFormat="1" hidden="1">
      <c r="A86" s="81">
        <v>82</v>
      </c>
      <c r="B86" s="78">
        <v>1424</v>
      </c>
      <c r="C86" s="74" t="s">
        <v>320</v>
      </c>
      <c r="D86" s="79"/>
      <c r="E86" s="74"/>
      <c r="F86" s="73" t="str">
        <f t="shared" si="3"/>
        <v/>
      </c>
      <c r="G86" s="74" t="s">
        <v>247</v>
      </c>
      <c r="H86" s="79"/>
      <c r="I86" s="78"/>
      <c r="J86" s="78"/>
      <c r="K86" s="71">
        <f t="shared" si="4"/>
        <v>0</v>
      </c>
      <c r="L86" s="82" t="e">
        <f t="shared" si="5"/>
        <v>#DIV/0!</v>
      </c>
      <c r="M86" s="79"/>
      <c r="N86" s="79"/>
      <c r="O86" s="79"/>
      <c r="P86" s="79"/>
      <c r="Q86" s="79"/>
      <c r="R86" s="79"/>
      <c r="S86" s="79"/>
      <c r="T86" s="79"/>
      <c r="U86" s="80"/>
      <c r="V86" s="80"/>
      <c r="W86" s="80"/>
      <c r="X86" s="80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</row>
    <row r="87" spans="1:72" s="7" customFormat="1" hidden="1">
      <c r="A87" s="77">
        <v>83</v>
      </c>
      <c r="B87" s="78">
        <v>1425</v>
      </c>
      <c r="C87" s="74" t="s">
        <v>321</v>
      </c>
      <c r="D87" s="79"/>
      <c r="E87" s="74"/>
      <c r="F87" s="73" t="str">
        <f t="shared" si="3"/>
        <v/>
      </c>
      <c r="G87" s="74" t="s">
        <v>247</v>
      </c>
      <c r="H87" s="79"/>
      <c r="I87" s="78"/>
      <c r="J87" s="78"/>
      <c r="K87" s="71">
        <f t="shared" si="4"/>
        <v>0</v>
      </c>
      <c r="L87" s="82" t="e">
        <f t="shared" si="5"/>
        <v>#DIV/0!</v>
      </c>
      <c r="M87" s="79"/>
      <c r="N87" s="79"/>
      <c r="O87" s="79"/>
      <c r="P87" s="79"/>
      <c r="Q87" s="79"/>
      <c r="R87" s="79"/>
      <c r="S87" s="79"/>
      <c r="T87" s="79"/>
      <c r="U87" s="80"/>
      <c r="V87" s="80"/>
      <c r="W87" s="80"/>
      <c r="X87" s="80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</row>
    <row r="88" spans="1:72" s="7" customFormat="1" hidden="1">
      <c r="A88" s="81">
        <v>84</v>
      </c>
      <c r="B88" s="78">
        <v>1426</v>
      </c>
      <c r="C88" s="74" t="s">
        <v>322</v>
      </c>
      <c r="D88" s="79"/>
      <c r="E88" s="74"/>
      <c r="F88" s="73" t="str">
        <f t="shared" si="3"/>
        <v/>
      </c>
      <c r="G88" s="74" t="s">
        <v>247</v>
      </c>
      <c r="H88" s="79"/>
      <c r="I88" s="78"/>
      <c r="J88" s="78"/>
      <c r="K88" s="71">
        <f t="shared" si="4"/>
        <v>0</v>
      </c>
      <c r="L88" s="82" t="e">
        <f t="shared" si="5"/>
        <v>#DIV/0!</v>
      </c>
      <c r="M88" s="79"/>
      <c r="N88" s="79"/>
      <c r="O88" s="79"/>
      <c r="P88" s="79"/>
      <c r="Q88" s="79"/>
      <c r="R88" s="79"/>
      <c r="S88" s="79"/>
      <c r="T88" s="79"/>
      <c r="U88" s="80"/>
      <c r="V88" s="80"/>
      <c r="W88" s="80"/>
      <c r="X88" s="80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</row>
    <row r="89" spans="1:72" s="7" customFormat="1" hidden="1">
      <c r="A89" s="77">
        <v>85</v>
      </c>
      <c r="B89" s="78">
        <v>1431</v>
      </c>
      <c r="C89" s="74" t="s">
        <v>323</v>
      </c>
      <c r="D89" s="79"/>
      <c r="E89" s="74"/>
      <c r="F89" s="73" t="str">
        <f t="shared" si="3"/>
        <v/>
      </c>
      <c r="G89" s="74" t="s">
        <v>247</v>
      </c>
      <c r="H89" s="79"/>
      <c r="I89" s="78"/>
      <c r="J89" s="78"/>
      <c r="K89" s="71">
        <f t="shared" si="4"/>
        <v>0</v>
      </c>
      <c r="L89" s="82" t="e">
        <f t="shared" si="5"/>
        <v>#DIV/0!</v>
      </c>
      <c r="M89" s="79"/>
      <c r="N89" s="79"/>
      <c r="O89" s="79"/>
      <c r="P89" s="79"/>
      <c r="Q89" s="79"/>
      <c r="R89" s="79"/>
      <c r="S89" s="79"/>
      <c r="T89" s="79"/>
      <c r="U89" s="80"/>
      <c r="V89" s="80"/>
      <c r="W89" s="80"/>
      <c r="X89" s="80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</row>
    <row r="90" spans="1:72" s="7" customFormat="1">
      <c r="A90" s="77">
        <v>87</v>
      </c>
      <c r="B90" s="83">
        <v>1435</v>
      </c>
      <c r="C90" s="73" t="s">
        <v>324</v>
      </c>
      <c r="D90" s="84" t="s">
        <v>98</v>
      </c>
      <c r="E90" s="73" t="s">
        <v>153</v>
      </c>
      <c r="F90" s="73" t="str">
        <f t="shared" si="3"/>
        <v>Progressor</v>
      </c>
      <c r="G90" s="73" t="s">
        <v>112</v>
      </c>
      <c r="H90" s="84" t="s">
        <v>245</v>
      </c>
      <c r="I90" s="83">
        <v>600</v>
      </c>
      <c r="J90" s="83">
        <v>600</v>
      </c>
      <c r="K90" s="106">
        <f t="shared" si="4"/>
        <v>780.38</v>
      </c>
      <c r="L90" s="72">
        <f t="shared" si="5"/>
        <v>1.3006333333333333</v>
      </c>
      <c r="M90" s="84">
        <v>108.4</v>
      </c>
      <c r="N90" s="84">
        <v>54.28</v>
      </c>
      <c r="O90" s="84">
        <v>60</v>
      </c>
      <c r="P90" s="84">
        <v>40.19</v>
      </c>
      <c r="Q90" s="84">
        <v>30.07</v>
      </c>
      <c r="R90" s="84">
        <v>50.9</v>
      </c>
      <c r="S90" s="84">
        <v>100.95</v>
      </c>
      <c r="T90" s="84">
        <v>95</v>
      </c>
      <c r="U90" s="84">
        <v>100.24</v>
      </c>
      <c r="V90" s="84">
        <v>80.349999999999994</v>
      </c>
      <c r="W90" s="84">
        <v>60</v>
      </c>
      <c r="X90" s="84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</row>
    <row r="91" spans="1:72" s="7" customFormat="1">
      <c r="A91" s="77">
        <v>89</v>
      </c>
      <c r="B91" s="78">
        <v>1444</v>
      </c>
      <c r="C91" s="74" t="s">
        <v>325</v>
      </c>
      <c r="D91" s="84" t="s">
        <v>98</v>
      </c>
      <c r="E91" s="73" t="s">
        <v>136</v>
      </c>
      <c r="F91" s="73" t="str">
        <f t="shared" si="3"/>
        <v>Beginner</v>
      </c>
      <c r="G91" s="74" t="s">
        <v>109</v>
      </c>
      <c r="H91" s="79" t="s">
        <v>245</v>
      </c>
      <c r="I91" s="83">
        <v>200</v>
      </c>
      <c r="J91" s="78">
        <v>200</v>
      </c>
      <c r="K91" s="71">
        <f t="shared" si="4"/>
        <v>105</v>
      </c>
      <c r="L91" s="70">
        <f t="shared" si="5"/>
        <v>0.52500000000000002</v>
      </c>
      <c r="M91" s="79"/>
      <c r="N91" s="79"/>
      <c r="O91" s="79"/>
      <c r="P91" s="79"/>
      <c r="Q91" s="79"/>
      <c r="R91" s="79"/>
      <c r="S91" s="79"/>
      <c r="T91" s="79">
        <v>31.5</v>
      </c>
      <c r="U91" s="79"/>
      <c r="V91" s="79">
        <v>73.5</v>
      </c>
      <c r="W91" s="79"/>
      <c r="X91" s="79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</row>
    <row r="92" spans="1:72" s="7" customFormat="1" hidden="1">
      <c r="A92" s="81">
        <v>88</v>
      </c>
      <c r="B92" s="78">
        <v>1443</v>
      </c>
      <c r="C92" s="74" t="s">
        <v>326</v>
      </c>
      <c r="D92" s="79" t="s">
        <v>98</v>
      </c>
      <c r="E92" s="74" t="s">
        <v>141</v>
      </c>
      <c r="F92" s="73" t="str">
        <f t="shared" si="3"/>
        <v/>
      </c>
      <c r="G92" s="74" t="s">
        <v>247</v>
      </c>
      <c r="H92" s="79"/>
      <c r="I92" s="78">
        <v>500</v>
      </c>
      <c r="J92" s="78">
        <v>500</v>
      </c>
      <c r="K92" s="79">
        <f t="shared" si="4"/>
        <v>0</v>
      </c>
      <c r="L92" s="70">
        <f t="shared" si="5"/>
        <v>0</v>
      </c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</row>
    <row r="93" spans="1:72" s="7" customFormat="1">
      <c r="A93" s="77">
        <v>91</v>
      </c>
      <c r="B93" s="83">
        <v>1447</v>
      </c>
      <c r="C93" s="73" t="s">
        <v>327</v>
      </c>
      <c r="D93" s="79" t="s">
        <v>73</v>
      </c>
      <c r="E93" s="74" t="s">
        <v>114</v>
      </c>
      <c r="F93" s="73" t="str">
        <f t="shared" si="3"/>
        <v>Progressor</v>
      </c>
      <c r="G93" s="73" t="s">
        <v>112</v>
      </c>
      <c r="H93" s="84" t="s">
        <v>245</v>
      </c>
      <c r="I93" s="78">
        <v>800</v>
      </c>
      <c r="J93" s="83">
        <v>800</v>
      </c>
      <c r="K93" s="106">
        <f t="shared" si="4"/>
        <v>780</v>
      </c>
      <c r="L93" s="72">
        <f t="shared" si="5"/>
        <v>0.97499999999999998</v>
      </c>
      <c r="M93" s="84">
        <v>20</v>
      </c>
      <c r="N93" s="84">
        <v>20</v>
      </c>
      <c r="O93" s="84">
        <v>42.5</v>
      </c>
      <c r="P93" s="84">
        <v>42.5</v>
      </c>
      <c r="Q93" s="84">
        <v>72.5</v>
      </c>
      <c r="R93" s="84">
        <v>120</v>
      </c>
      <c r="S93" s="84">
        <v>105</v>
      </c>
      <c r="T93" s="84">
        <v>85</v>
      </c>
      <c r="U93" s="84">
        <v>90</v>
      </c>
      <c r="V93" s="84">
        <v>69.5</v>
      </c>
      <c r="W93" s="84">
        <v>113</v>
      </c>
      <c r="X93" s="84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</row>
    <row r="94" spans="1:72" s="7" customFormat="1" hidden="1">
      <c r="A94" s="81">
        <v>90</v>
      </c>
      <c r="B94" s="78">
        <v>1445</v>
      </c>
      <c r="C94" s="74" t="s">
        <v>328</v>
      </c>
      <c r="D94" s="79"/>
      <c r="E94" s="74"/>
      <c r="F94" s="73" t="str">
        <f t="shared" si="3"/>
        <v/>
      </c>
      <c r="G94" s="74" t="s">
        <v>247</v>
      </c>
      <c r="H94" s="79"/>
      <c r="I94" s="78"/>
      <c r="J94" s="78"/>
      <c r="K94" s="71">
        <f t="shared" si="4"/>
        <v>0</v>
      </c>
      <c r="L94" s="82" t="e">
        <f t="shared" si="5"/>
        <v>#DIV/0!</v>
      </c>
      <c r="M94" s="79"/>
      <c r="N94" s="79"/>
      <c r="O94" s="79"/>
      <c r="P94" s="79"/>
      <c r="Q94" s="79"/>
      <c r="R94" s="79"/>
      <c r="S94" s="79"/>
      <c r="T94" s="79"/>
      <c r="U94" s="80"/>
      <c r="V94" s="80"/>
      <c r="W94" s="80"/>
      <c r="X94" s="80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</row>
    <row r="95" spans="1:72" s="7" customFormat="1">
      <c r="A95" s="81">
        <v>92</v>
      </c>
      <c r="B95" s="78">
        <v>1448</v>
      </c>
      <c r="C95" s="74" t="s">
        <v>329</v>
      </c>
      <c r="D95" s="84" t="s">
        <v>73</v>
      </c>
      <c r="E95" s="73" t="s">
        <v>106</v>
      </c>
      <c r="F95" s="73" t="str">
        <f t="shared" si="3"/>
        <v>Advanced</v>
      </c>
      <c r="G95" s="74" t="s">
        <v>115</v>
      </c>
      <c r="H95" s="79" t="s">
        <v>245</v>
      </c>
      <c r="I95" s="83">
        <v>1500</v>
      </c>
      <c r="J95" s="78">
        <v>1500</v>
      </c>
      <c r="K95" s="71">
        <f t="shared" si="4"/>
        <v>1705.48</v>
      </c>
      <c r="L95" s="70">
        <f t="shared" si="5"/>
        <v>1.1369866666666666</v>
      </c>
      <c r="M95" s="79"/>
      <c r="N95" s="79"/>
      <c r="O95" s="79"/>
      <c r="P95" s="79"/>
      <c r="Q95" s="79"/>
      <c r="R95" s="79">
        <v>291.66000000000003</v>
      </c>
      <c r="S95" s="79">
        <v>327.66000000000003</v>
      </c>
      <c r="T95" s="79">
        <v>291.66000000000003</v>
      </c>
      <c r="U95" s="79">
        <v>262.5</v>
      </c>
      <c r="V95" s="79">
        <v>252</v>
      </c>
      <c r="W95" s="79">
        <v>280</v>
      </c>
      <c r="X95" s="79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</row>
    <row r="96" spans="1:72" s="7" customFormat="1">
      <c r="A96" s="77">
        <v>93</v>
      </c>
      <c r="B96" s="83">
        <v>1449</v>
      </c>
      <c r="C96" s="73" t="s">
        <v>330</v>
      </c>
      <c r="D96" s="79" t="s">
        <v>73</v>
      </c>
      <c r="E96" s="74" t="s">
        <v>111</v>
      </c>
      <c r="F96" s="73" t="str">
        <f t="shared" si="3"/>
        <v>Beginner</v>
      </c>
      <c r="G96" s="73" t="s">
        <v>109</v>
      </c>
      <c r="H96" s="84" t="s">
        <v>245</v>
      </c>
      <c r="I96" s="78">
        <v>500</v>
      </c>
      <c r="J96" s="83">
        <v>500</v>
      </c>
      <c r="K96" s="106">
        <f t="shared" si="4"/>
        <v>343.36</v>
      </c>
      <c r="L96" s="72">
        <f t="shared" si="5"/>
        <v>0.68672</v>
      </c>
      <c r="M96" s="84">
        <v>70.489999999999995</v>
      </c>
      <c r="N96" s="84"/>
      <c r="O96" s="84"/>
      <c r="P96" s="84"/>
      <c r="Q96" s="84"/>
      <c r="R96" s="84">
        <v>62.79</v>
      </c>
      <c r="S96" s="84">
        <v>66.98</v>
      </c>
      <c r="T96" s="84">
        <v>57.3</v>
      </c>
      <c r="U96" s="84">
        <v>26.5</v>
      </c>
      <c r="V96" s="84">
        <v>41.7</v>
      </c>
      <c r="W96" s="84">
        <v>17.600000000000001</v>
      </c>
      <c r="X96" s="84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</row>
    <row r="97" spans="1:72" s="7" customFormat="1" hidden="1">
      <c r="A97" s="81">
        <v>94</v>
      </c>
      <c r="B97" s="184">
        <v>1451</v>
      </c>
      <c r="C97" s="74" t="s">
        <v>52</v>
      </c>
      <c r="D97" s="84" t="s">
        <v>46</v>
      </c>
      <c r="E97" s="73" t="s">
        <v>49</v>
      </c>
      <c r="F97" s="73" t="str">
        <f t="shared" si="3"/>
        <v>Beginner</v>
      </c>
      <c r="G97" s="74" t="s">
        <v>109</v>
      </c>
      <c r="H97" s="79" t="s">
        <v>261</v>
      </c>
      <c r="I97" s="83">
        <v>200</v>
      </c>
      <c r="J97" s="78">
        <v>200</v>
      </c>
      <c r="K97" s="79">
        <f t="shared" si="4"/>
        <v>201.60000000000002</v>
      </c>
      <c r="L97" s="70">
        <f t="shared" si="5"/>
        <v>1.008</v>
      </c>
      <c r="M97" s="79"/>
      <c r="N97" s="79"/>
      <c r="O97" s="79"/>
      <c r="P97" s="79"/>
      <c r="Q97" s="79"/>
      <c r="R97" s="79"/>
      <c r="S97" s="79"/>
      <c r="T97" s="79">
        <v>8</v>
      </c>
      <c r="U97" s="79">
        <v>23.8</v>
      </c>
      <c r="V97" s="79">
        <v>42.9</v>
      </c>
      <c r="W97" s="79">
        <v>42</v>
      </c>
      <c r="X97" s="79">
        <v>84.9</v>
      </c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</row>
    <row r="98" spans="1:72" s="7" customFormat="1">
      <c r="A98" s="77">
        <v>99</v>
      </c>
      <c r="B98" s="83">
        <v>1469</v>
      </c>
      <c r="C98" s="73" t="s">
        <v>331</v>
      </c>
      <c r="D98" s="79" t="s">
        <v>98</v>
      </c>
      <c r="E98" s="74" t="s">
        <v>140</v>
      </c>
      <c r="F98" s="73" t="str">
        <f t="shared" si="3"/>
        <v>Beginner</v>
      </c>
      <c r="G98" s="73" t="s">
        <v>109</v>
      </c>
      <c r="H98" s="84" t="s">
        <v>245</v>
      </c>
      <c r="I98" s="78">
        <v>400</v>
      </c>
      <c r="J98" s="83">
        <v>400</v>
      </c>
      <c r="K98" s="106">
        <f t="shared" si="4"/>
        <v>410</v>
      </c>
      <c r="L98" s="72">
        <f t="shared" si="5"/>
        <v>1.0249999999999999</v>
      </c>
      <c r="M98" s="84"/>
      <c r="N98" s="84"/>
      <c r="O98" s="84"/>
      <c r="P98" s="84"/>
      <c r="Q98" s="84"/>
      <c r="R98" s="84">
        <v>50</v>
      </c>
      <c r="S98" s="84">
        <v>65</v>
      </c>
      <c r="T98" s="84">
        <v>110</v>
      </c>
      <c r="U98" s="84">
        <v>80</v>
      </c>
      <c r="V98" s="84">
        <v>50</v>
      </c>
      <c r="W98" s="84">
        <v>55</v>
      </c>
      <c r="X98" s="84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</row>
    <row r="99" spans="1:72" s="7" customFormat="1" hidden="1">
      <c r="A99" s="77">
        <v>95</v>
      </c>
      <c r="B99" s="78">
        <v>1452</v>
      </c>
      <c r="C99" s="74" t="s">
        <v>332</v>
      </c>
      <c r="D99" s="79"/>
      <c r="E99" s="74"/>
      <c r="F99" s="73" t="str">
        <f t="shared" si="3"/>
        <v/>
      </c>
      <c r="G99" s="74" t="s">
        <v>247</v>
      </c>
      <c r="H99" s="79"/>
      <c r="I99" s="78"/>
      <c r="J99" s="78"/>
      <c r="K99" s="71">
        <f t="shared" si="4"/>
        <v>0</v>
      </c>
      <c r="L99" s="82" t="e">
        <f t="shared" si="5"/>
        <v>#DIV/0!</v>
      </c>
      <c r="M99" s="79"/>
      <c r="N99" s="79"/>
      <c r="O99" s="79"/>
      <c r="P99" s="79"/>
      <c r="Q99" s="79"/>
      <c r="R99" s="79"/>
      <c r="S99" s="79"/>
      <c r="T99" s="79"/>
      <c r="U99" s="80"/>
      <c r="V99" s="80"/>
      <c r="W99" s="80"/>
      <c r="X99" s="80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</row>
    <row r="100" spans="1:72" s="7" customFormat="1" hidden="1">
      <c r="A100" s="81">
        <v>96</v>
      </c>
      <c r="B100" s="78">
        <v>1461</v>
      </c>
      <c r="C100" s="74" t="s">
        <v>333</v>
      </c>
      <c r="D100" s="79"/>
      <c r="E100" s="74"/>
      <c r="F100" s="73" t="str">
        <f t="shared" si="3"/>
        <v/>
      </c>
      <c r="G100" s="74" t="s">
        <v>247</v>
      </c>
      <c r="H100" s="79"/>
      <c r="I100" s="78"/>
      <c r="J100" s="78"/>
      <c r="K100" s="71">
        <f t="shared" si="4"/>
        <v>0</v>
      </c>
      <c r="L100" s="82" t="e">
        <f t="shared" si="5"/>
        <v>#DIV/0!</v>
      </c>
      <c r="M100" s="79"/>
      <c r="N100" s="79"/>
      <c r="O100" s="79"/>
      <c r="P100" s="79"/>
      <c r="Q100" s="79"/>
      <c r="R100" s="79"/>
      <c r="S100" s="79"/>
      <c r="T100" s="79"/>
      <c r="U100" s="80"/>
      <c r="V100" s="80"/>
      <c r="W100" s="80"/>
      <c r="X100" s="80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</row>
    <row r="101" spans="1:72" s="7" customFormat="1" hidden="1">
      <c r="A101" s="77">
        <v>97</v>
      </c>
      <c r="B101" s="78">
        <v>1466</v>
      </c>
      <c r="C101" s="74" t="s">
        <v>334</v>
      </c>
      <c r="D101" s="79"/>
      <c r="E101" s="74"/>
      <c r="F101" s="73" t="str">
        <f t="shared" si="3"/>
        <v/>
      </c>
      <c r="G101" s="74" t="s">
        <v>247</v>
      </c>
      <c r="H101" s="79"/>
      <c r="I101" s="78"/>
      <c r="J101" s="78"/>
      <c r="K101" s="71">
        <f t="shared" si="4"/>
        <v>0</v>
      </c>
      <c r="L101" s="82" t="e">
        <f t="shared" si="5"/>
        <v>#DIV/0!</v>
      </c>
      <c r="M101" s="79"/>
      <c r="N101" s="79"/>
      <c r="O101" s="79"/>
      <c r="P101" s="79"/>
      <c r="Q101" s="79"/>
      <c r="R101" s="79"/>
      <c r="S101" s="79"/>
      <c r="T101" s="79"/>
      <c r="U101" s="80"/>
      <c r="V101" s="80"/>
      <c r="W101" s="80"/>
      <c r="X101" s="80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</row>
    <row r="102" spans="1:72" s="7" customFormat="1" hidden="1">
      <c r="A102" s="81">
        <v>98</v>
      </c>
      <c r="B102" s="78">
        <v>1467</v>
      </c>
      <c r="C102" s="74" t="s">
        <v>335</v>
      </c>
      <c r="D102" s="79"/>
      <c r="E102" s="74"/>
      <c r="F102" s="73" t="str">
        <f t="shared" si="3"/>
        <v/>
      </c>
      <c r="G102" s="74" t="s">
        <v>247</v>
      </c>
      <c r="H102" s="79"/>
      <c r="I102" s="78"/>
      <c r="J102" s="78"/>
      <c r="K102" s="71">
        <f t="shared" si="4"/>
        <v>0</v>
      </c>
      <c r="L102" s="82" t="e">
        <f t="shared" si="5"/>
        <v>#DIV/0!</v>
      </c>
      <c r="M102" s="79"/>
      <c r="N102" s="79"/>
      <c r="O102" s="79"/>
      <c r="P102" s="79"/>
      <c r="Q102" s="79"/>
      <c r="R102" s="79"/>
      <c r="S102" s="79"/>
      <c r="T102" s="79"/>
      <c r="U102" s="80"/>
      <c r="V102" s="80"/>
      <c r="W102" s="80"/>
      <c r="X102" s="80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</row>
    <row r="103" spans="1:72" s="7" customFormat="1">
      <c r="A103" s="77">
        <v>101</v>
      </c>
      <c r="B103" s="78">
        <v>1473</v>
      </c>
      <c r="C103" s="74" t="s">
        <v>336</v>
      </c>
      <c r="D103" s="84" t="s">
        <v>73</v>
      </c>
      <c r="E103" s="73" t="s">
        <v>106</v>
      </c>
      <c r="F103" s="73" t="str">
        <f t="shared" si="3"/>
        <v>Beginner</v>
      </c>
      <c r="G103" s="74" t="s">
        <v>109</v>
      </c>
      <c r="H103" s="79" t="s">
        <v>245</v>
      </c>
      <c r="I103" s="83">
        <v>500</v>
      </c>
      <c r="J103" s="78">
        <v>500</v>
      </c>
      <c r="K103" s="71">
        <f t="shared" si="4"/>
        <v>124</v>
      </c>
      <c r="L103" s="70">
        <f t="shared" si="5"/>
        <v>0.248</v>
      </c>
      <c r="M103" s="79"/>
      <c r="N103" s="79"/>
      <c r="O103" s="79">
        <v>50</v>
      </c>
      <c r="P103" s="79">
        <v>18</v>
      </c>
      <c r="Q103" s="79">
        <v>24</v>
      </c>
      <c r="R103" s="79">
        <v>32</v>
      </c>
      <c r="S103" s="79"/>
      <c r="T103" s="79"/>
      <c r="U103" s="79"/>
      <c r="V103" s="79"/>
      <c r="W103" s="79"/>
      <c r="X103" s="79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</row>
    <row r="104" spans="1:72" s="7" customFormat="1" hidden="1">
      <c r="A104" s="81">
        <v>100</v>
      </c>
      <c r="B104" s="78">
        <v>1470</v>
      </c>
      <c r="C104" s="74" t="s">
        <v>337</v>
      </c>
      <c r="D104" s="79"/>
      <c r="E104" s="74"/>
      <c r="F104" s="73" t="str">
        <f t="shared" si="3"/>
        <v/>
      </c>
      <c r="G104" s="74" t="s">
        <v>247</v>
      </c>
      <c r="H104" s="79"/>
      <c r="I104" s="78"/>
      <c r="J104" s="78"/>
      <c r="K104" s="71">
        <f t="shared" si="4"/>
        <v>0</v>
      </c>
      <c r="L104" s="82" t="e">
        <f t="shared" si="5"/>
        <v>#DIV/0!</v>
      </c>
      <c r="M104" s="79"/>
      <c r="N104" s="79"/>
      <c r="O104" s="79"/>
      <c r="P104" s="79"/>
      <c r="Q104" s="79"/>
      <c r="R104" s="79"/>
      <c r="S104" s="79"/>
      <c r="T104" s="79"/>
      <c r="U104" s="80"/>
      <c r="V104" s="80"/>
      <c r="W104" s="80"/>
      <c r="X104" s="80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</row>
    <row r="105" spans="1:72" s="7" customFormat="1">
      <c r="A105" s="77">
        <v>109</v>
      </c>
      <c r="B105" s="83">
        <v>1487</v>
      </c>
      <c r="C105" s="73" t="s">
        <v>338</v>
      </c>
      <c r="D105" s="84" t="s">
        <v>74</v>
      </c>
      <c r="E105" s="73" t="s">
        <v>56</v>
      </c>
      <c r="F105" s="73" t="str">
        <f t="shared" si="3"/>
        <v>Advanced</v>
      </c>
      <c r="G105" s="73" t="s">
        <v>115</v>
      </c>
      <c r="H105" s="84" t="s">
        <v>245</v>
      </c>
      <c r="I105" s="83">
        <v>1250</v>
      </c>
      <c r="J105" s="83">
        <v>1250</v>
      </c>
      <c r="K105" s="106">
        <f t="shared" si="4"/>
        <v>1260</v>
      </c>
      <c r="L105" s="72">
        <f t="shared" si="5"/>
        <v>1.008</v>
      </c>
      <c r="M105" s="84">
        <v>100</v>
      </c>
      <c r="N105" s="84">
        <v>70</v>
      </c>
      <c r="O105" s="84">
        <v>80</v>
      </c>
      <c r="P105" s="84">
        <v>100</v>
      </c>
      <c r="Q105" s="84">
        <v>80</v>
      </c>
      <c r="R105" s="84">
        <v>90</v>
      </c>
      <c r="S105" s="84">
        <v>130</v>
      </c>
      <c r="T105" s="84">
        <v>100</v>
      </c>
      <c r="U105" s="84">
        <v>140</v>
      </c>
      <c r="V105" s="84">
        <v>110</v>
      </c>
      <c r="W105" s="84">
        <v>130</v>
      </c>
      <c r="X105" s="84">
        <v>130</v>
      </c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</row>
    <row r="106" spans="1:72" s="7" customFormat="1" hidden="1">
      <c r="A106" s="81">
        <v>102</v>
      </c>
      <c r="B106" s="78">
        <v>1475</v>
      </c>
      <c r="C106" s="74" t="s">
        <v>339</v>
      </c>
      <c r="D106" s="79"/>
      <c r="E106" s="74"/>
      <c r="F106" s="73" t="str">
        <f t="shared" si="3"/>
        <v/>
      </c>
      <c r="G106" s="74" t="s">
        <v>247</v>
      </c>
      <c r="H106" s="79"/>
      <c r="I106" s="78"/>
      <c r="J106" s="78"/>
      <c r="K106" s="71">
        <f t="shared" si="4"/>
        <v>0</v>
      </c>
      <c r="L106" s="82" t="e">
        <f t="shared" si="5"/>
        <v>#DIV/0!</v>
      </c>
      <c r="M106" s="79"/>
      <c r="N106" s="79"/>
      <c r="O106" s="79"/>
      <c r="P106" s="79"/>
      <c r="Q106" s="79"/>
      <c r="R106" s="79"/>
      <c r="S106" s="79"/>
      <c r="T106" s="79"/>
      <c r="U106" s="80"/>
      <c r="V106" s="80"/>
      <c r="W106" s="80"/>
      <c r="X106" s="80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</row>
    <row r="107" spans="1:72" s="7" customFormat="1" hidden="1">
      <c r="A107" s="77">
        <v>103</v>
      </c>
      <c r="B107" s="78">
        <v>1477</v>
      </c>
      <c r="C107" s="74" t="s">
        <v>340</v>
      </c>
      <c r="D107" s="79"/>
      <c r="E107" s="74"/>
      <c r="F107" s="73" t="str">
        <f t="shared" si="3"/>
        <v/>
      </c>
      <c r="G107" s="74" t="s">
        <v>247</v>
      </c>
      <c r="H107" s="79"/>
      <c r="I107" s="78"/>
      <c r="J107" s="78"/>
      <c r="K107" s="71">
        <f t="shared" si="4"/>
        <v>0</v>
      </c>
      <c r="L107" s="82" t="e">
        <f t="shared" si="5"/>
        <v>#DIV/0!</v>
      </c>
      <c r="M107" s="79"/>
      <c r="N107" s="79"/>
      <c r="O107" s="79"/>
      <c r="P107" s="79"/>
      <c r="Q107" s="79"/>
      <c r="R107" s="79"/>
      <c r="S107" s="79"/>
      <c r="T107" s="79"/>
      <c r="U107" s="80"/>
      <c r="V107" s="80"/>
      <c r="W107" s="80"/>
      <c r="X107" s="80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</row>
    <row r="108" spans="1:72" s="7" customFormat="1" hidden="1">
      <c r="A108" s="81">
        <v>104</v>
      </c>
      <c r="B108" s="78">
        <v>1479</v>
      </c>
      <c r="C108" s="74" t="s">
        <v>341</v>
      </c>
      <c r="D108" s="79"/>
      <c r="E108" s="74"/>
      <c r="F108" s="73" t="str">
        <f t="shared" si="3"/>
        <v/>
      </c>
      <c r="G108" s="74" t="s">
        <v>247</v>
      </c>
      <c r="H108" s="79"/>
      <c r="I108" s="78"/>
      <c r="J108" s="78"/>
      <c r="K108" s="71">
        <f t="shared" si="4"/>
        <v>0</v>
      </c>
      <c r="L108" s="82" t="e">
        <f t="shared" si="5"/>
        <v>#DIV/0!</v>
      </c>
      <c r="M108" s="79"/>
      <c r="N108" s="79"/>
      <c r="O108" s="79"/>
      <c r="P108" s="79"/>
      <c r="Q108" s="79"/>
      <c r="R108" s="79"/>
      <c r="S108" s="79"/>
      <c r="T108" s="79"/>
      <c r="U108" s="80"/>
      <c r="V108" s="80"/>
      <c r="W108" s="80"/>
      <c r="X108" s="80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</row>
    <row r="109" spans="1:72" s="7" customFormat="1" hidden="1">
      <c r="A109" s="77">
        <v>105</v>
      </c>
      <c r="B109" s="78">
        <v>1480</v>
      </c>
      <c r="C109" s="74" t="s">
        <v>342</v>
      </c>
      <c r="D109" s="79"/>
      <c r="E109" s="74"/>
      <c r="F109" s="73" t="str">
        <f t="shared" si="3"/>
        <v/>
      </c>
      <c r="G109" s="74" t="s">
        <v>247</v>
      </c>
      <c r="H109" s="79"/>
      <c r="I109" s="78"/>
      <c r="J109" s="78"/>
      <c r="K109" s="71">
        <f t="shared" si="4"/>
        <v>0</v>
      </c>
      <c r="L109" s="82" t="e">
        <f t="shared" si="5"/>
        <v>#DIV/0!</v>
      </c>
      <c r="M109" s="79"/>
      <c r="N109" s="79"/>
      <c r="O109" s="79"/>
      <c r="P109" s="79"/>
      <c r="Q109" s="79"/>
      <c r="R109" s="79"/>
      <c r="S109" s="79"/>
      <c r="T109" s="79"/>
      <c r="U109" s="80"/>
      <c r="V109" s="80"/>
      <c r="W109" s="80"/>
      <c r="X109" s="80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</row>
    <row r="110" spans="1:72" s="7" customFormat="1" hidden="1">
      <c r="A110" s="81">
        <v>106</v>
      </c>
      <c r="B110" s="78">
        <v>1483</v>
      </c>
      <c r="C110" s="74" t="s">
        <v>343</v>
      </c>
      <c r="D110" s="79"/>
      <c r="E110" s="74"/>
      <c r="F110" s="73" t="str">
        <f t="shared" si="3"/>
        <v/>
      </c>
      <c r="G110" s="74" t="s">
        <v>247</v>
      </c>
      <c r="H110" s="79"/>
      <c r="I110" s="78"/>
      <c r="J110" s="78"/>
      <c r="K110" s="71">
        <f t="shared" si="4"/>
        <v>0</v>
      </c>
      <c r="L110" s="82" t="e">
        <f t="shared" si="5"/>
        <v>#DIV/0!</v>
      </c>
      <c r="M110" s="79"/>
      <c r="N110" s="79"/>
      <c r="O110" s="79"/>
      <c r="P110" s="79"/>
      <c r="Q110" s="79"/>
      <c r="R110" s="79"/>
      <c r="S110" s="79"/>
      <c r="T110" s="79"/>
      <c r="U110" s="80"/>
      <c r="V110" s="80"/>
      <c r="W110" s="80"/>
      <c r="X110" s="80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</row>
    <row r="111" spans="1:72" s="7" customFormat="1" hidden="1">
      <c r="A111" s="77">
        <v>107</v>
      </c>
      <c r="B111" s="78">
        <v>1484</v>
      </c>
      <c r="C111" s="74" t="s">
        <v>344</v>
      </c>
      <c r="D111" s="79" t="s">
        <v>98</v>
      </c>
      <c r="E111" s="74" t="s">
        <v>143</v>
      </c>
      <c r="F111" s="73" t="str">
        <f t="shared" si="3"/>
        <v/>
      </c>
      <c r="G111" s="74" t="s">
        <v>247</v>
      </c>
      <c r="H111" s="79"/>
      <c r="I111" s="78">
        <v>100</v>
      </c>
      <c r="J111" s="78">
        <v>100</v>
      </c>
      <c r="K111" s="79">
        <f t="shared" si="4"/>
        <v>0</v>
      </c>
      <c r="L111" s="70">
        <f t="shared" si="5"/>
        <v>0</v>
      </c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</row>
    <row r="112" spans="1:72" s="7" customFormat="1" hidden="1">
      <c r="A112" s="81">
        <v>108</v>
      </c>
      <c r="B112" s="78">
        <v>1485</v>
      </c>
      <c r="C112" s="74" t="s">
        <v>345</v>
      </c>
      <c r="D112" s="79"/>
      <c r="E112" s="74"/>
      <c r="F112" s="73" t="str">
        <f t="shared" si="3"/>
        <v/>
      </c>
      <c r="G112" s="74" t="s">
        <v>247</v>
      </c>
      <c r="H112" s="79"/>
      <c r="I112" s="78"/>
      <c r="J112" s="78"/>
      <c r="K112" s="71">
        <f t="shared" si="4"/>
        <v>0</v>
      </c>
      <c r="L112" s="82" t="e">
        <f t="shared" si="5"/>
        <v>#DIV/0!</v>
      </c>
      <c r="M112" s="79"/>
      <c r="N112" s="79"/>
      <c r="O112" s="79"/>
      <c r="P112" s="79"/>
      <c r="Q112" s="79"/>
      <c r="R112" s="79"/>
      <c r="S112" s="79"/>
      <c r="T112" s="79"/>
      <c r="U112" s="80"/>
      <c r="V112" s="80"/>
      <c r="W112" s="80"/>
      <c r="X112" s="80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</row>
    <row r="113" spans="1:72" s="7" customFormat="1">
      <c r="A113" s="77">
        <v>111</v>
      </c>
      <c r="B113" s="78">
        <v>1492</v>
      </c>
      <c r="C113" s="74" t="s">
        <v>346</v>
      </c>
      <c r="D113" s="79" t="s">
        <v>98</v>
      </c>
      <c r="E113" s="74" t="s">
        <v>131</v>
      </c>
      <c r="F113" s="73" t="str">
        <f t="shared" si="3"/>
        <v>Beginner</v>
      </c>
      <c r="G113" s="74" t="s">
        <v>109</v>
      </c>
      <c r="H113" s="79" t="s">
        <v>245</v>
      </c>
      <c r="I113" s="78">
        <v>400</v>
      </c>
      <c r="J113" s="78">
        <v>400</v>
      </c>
      <c r="K113" s="71">
        <f t="shared" si="4"/>
        <v>474</v>
      </c>
      <c r="L113" s="70">
        <f t="shared" si="5"/>
        <v>1.1850000000000001</v>
      </c>
      <c r="M113" s="79"/>
      <c r="N113" s="79"/>
      <c r="O113" s="79"/>
      <c r="P113" s="79">
        <v>41</v>
      </c>
      <c r="Q113" s="79">
        <v>55</v>
      </c>
      <c r="R113" s="79">
        <v>80</v>
      </c>
      <c r="S113" s="79">
        <v>68</v>
      </c>
      <c r="T113" s="79">
        <v>68</v>
      </c>
      <c r="U113" s="79">
        <v>62</v>
      </c>
      <c r="V113" s="79">
        <v>60</v>
      </c>
      <c r="W113" s="79">
        <v>40</v>
      </c>
      <c r="X113" s="79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</row>
    <row r="114" spans="1:72" s="7" customFormat="1" hidden="1">
      <c r="A114" s="81">
        <v>110</v>
      </c>
      <c r="B114" s="78">
        <v>1488</v>
      </c>
      <c r="C114" s="74" t="s">
        <v>347</v>
      </c>
      <c r="D114" s="79"/>
      <c r="E114" s="74"/>
      <c r="F114" s="73" t="str">
        <f t="shared" si="3"/>
        <v/>
      </c>
      <c r="G114" s="74" t="s">
        <v>247</v>
      </c>
      <c r="H114" s="79"/>
      <c r="I114" s="78"/>
      <c r="J114" s="78"/>
      <c r="K114" s="71">
        <f t="shared" si="4"/>
        <v>0</v>
      </c>
      <c r="L114" s="82" t="e">
        <f t="shared" si="5"/>
        <v>#DIV/0!</v>
      </c>
      <c r="M114" s="79"/>
      <c r="N114" s="79"/>
      <c r="O114" s="79"/>
      <c r="P114" s="79"/>
      <c r="Q114" s="79"/>
      <c r="R114" s="79"/>
      <c r="S114" s="79"/>
      <c r="T114" s="79"/>
      <c r="U114" s="80"/>
      <c r="V114" s="80"/>
      <c r="W114" s="80"/>
      <c r="X114" s="80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</row>
    <row r="115" spans="1:72" s="7" customFormat="1">
      <c r="A115" s="77">
        <v>113</v>
      </c>
      <c r="B115" s="191">
        <v>1497</v>
      </c>
      <c r="C115" s="73" t="s">
        <v>59</v>
      </c>
      <c r="D115" s="84" t="s">
        <v>46</v>
      </c>
      <c r="E115" s="73" t="s">
        <v>57</v>
      </c>
      <c r="F115" s="73" t="str">
        <f t="shared" si="3"/>
        <v>Beginner</v>
      </c>
      <c r="G115" s="73" t="s">
        <v>109</v>
      </c>
      <c r="H115" s="84" t="s">
        <v>245</v>
      </c>
      <c r="I115" s="83">
        <v>100</v>
      </c>
      <c r="J115" s="83">
        <v>100</v>
      </c>
      <c r="K115" s="84">
        <f t="shared" si="4"/>
        <v>116</v>
      </c>
      <c r="L115" s="72">
        <f t="shared" si="5"/>
        <v>1.1599999999999999</v>
      </c>
      <c r="M115" s="84"/>
      <c r="N115" s="84">
        <v>10</v>
      </c>
      <c r="O115" s="84">
        <v>10</v>
      </c>
      <c r="P115" s="84">
        <v>10</v>
      </c>
      <c r="Q115" s="84">
        <v>10</v>
      </c>
      <c r="R115" s="84">
        <v>15</v>
      </c>
      <c r="S115" s="84">
        <v>13</v>
      </c>
      <c r="T115" s="84">
        <v>10</v>
      </c>
      <c r="U115" s="84">
        <v>15</v>
      </c>
      <c r="V115" s="84">
        <v>12</v>
      </c>
      <c r="W115" s="84">
        <v>11</v>
      </c>
      <c r="X115" s="84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</row>
    <row r="116" spans="1:72" s="7" customFormat="1" hidden="1">
      <c r="A116" s="81">
        <v>112</v>
      </c>
      <c r="B116" s="78">
        <v>1493</v>
      </c>
      <c r="C116" s="74" t="s">
        <v>348</v>
      </c>
      <c r="D116" s="79"/>
      <c r="E116" s="74"/>
      <c r="F116" s="73" t="str">
        <f t="shared" si="3"/>
        <v/>
      </c>
      <c r="G116" s="74" t="s">
        <v>247</v>
      </c>
      <c r="H116" s="79"/>
      <c r="I116" s="78"/>
      <c r="J116" s="78"/>
      <c r="K116" s="71">
        <f t="shared" si="4"/>
        <v>0</v>
      </c>
      <c r="L116" s="82" t="e">
        <f t="shared" si="5"/>
        <v>#DIV/0!</v>
      </c>
      <c r="M116" s="79"/>
      <c r="N116" s="79"/>
      <c r="O116" s="79"/>
      <c r="P116" s="79"/>
      <c r="Q116" s="79"/>
      <c r="R116" s="79"/>
      <c r="S116" s="79"/>
      <c r="T116" s="79"/>
      <c r="U116" s="80"/>
      <c r="V116" s="80"/>
      <c r="W116" s="80"/>
      <c r="X116" s="80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</row>
    <row r="117" spans="1:72" s="7" customFormat="1">
      <c r="A117" s="77">
        <v>115</v>
      </c>
      <c r="B117" s="78">
        <v>1502</v>
      </c>
      <c r="C117" s="74" t="s">
        <v>72</v>
      </c>
      <c r="D117" s="79" t="s">
        <v>46</v>
      </c>
      <c r="E117" s="74" t="s">
        <v>70</v>
      </c>
      <c r="F117" s="73" t="str">
        <f t="shared" si="3"/>
        <v>Progressor</v>
      </c>
      <c r="G117" s="74" t="s">
        <v>112</v>
      </c>
      <c r="H117" s="79" t="s">
        <v>245</v>
      </c>
      <c r="I117" s="78">
        <v>500</v>
      </c>
      <c r="J117" s="78">
        <v>500</v>
      </c>
      <c r="K117" s="71">
        <f t="shared" si="4"/>
        <v>600</v>
      </c>
      <c r="L117" s="70">
        <f t="shared" si="5"/>
        <v>1.2</v>
      </c>
      <c r="M117" s="79"/>
      <c r="N117" s="79"/>
      <c r="O117" s="79"/>
      <c r="P117" s="79"/>
      <c r="Q117" s="79">
        <v>40</v>
      </c>
      <c r="R117" s="79">
        <v>40</v>
      </c>
      <c r="S117" s="79">
        <v>80</v>
      </c>
      <c r="T117" s="79">
        <v>50</v>
      </c>
      <c r="U117" s="79">
        <v>60</v>
      </c>
      <c r="V117" s="79">
        <v>80</v>
      </c>
      <c r="W117" s="79">
        <v>110</v>
      </c>
      <c r="X117" s="79">
        <v>140</v>
      </c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</row>
    <row r="118" spans="1:72" s="7" customFormat="1" hidden="1">
      <c r="A118" s="81">
        <v>114</v>
      </c>
      <c r="B118" s="78">
        <v>1499</v>
      </c>
      <c r="C118" s="74" t="s">
        <v>349</v>
      </c>
      <c r="D118" s="79"/>
      <c r="E118" s="74"/>
      <c r="F118" s="73" t="str">
        <f t="shared" si="3"/>
        <v/>
      </c>
      <c r="G118" s="74" t="s">
        <v>247</v>
      </c>
      <c r="H118" s="79"/>
      <c r="I118" s="78"/>
      <c r="J118" s="78"/>
      <c r="K118" s="71">
        <f t="shared" si="4"/>
        <v>0</v>
      </c>
      <c r="L118" s="82" t="e">
        <f t="shared" si="5"/>
        <v>#DIV/0!</v>
      </c>
      <c r="M118" s="79"/>
      <c r="N118" s="79"/>
      <c r="O118" s="79"/>
      <c r="P118" s="79"/>
      <c r="Q118" s="79"/>
      <c r="R118" s="79"/>
      <c r="S118" s="79"/>
      <c r="T118" s="79"/>
      <c r="U118" s="80"/>
      <c r="V118" s="80"/>
      <c r="W118" s="80"/>
      <c r="X118" s="80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</row>
    <row r="119" spans="1:72" s="7" customFormat="1">
      <c r="A119" s="81">
        <v>116</v>
      </c>
      <c r="B119" s="83">
        <v>1507</v>
      </c>
      <c r="C119" s="73" t="s">
        <v>89</v>
      </c>
      <c r="D119" s="84" t="s">
        <v>74</v>
      </c>
      <c r="E119" s="73" t="s">
        <v>88</v>
      </c>
      <c r="F119" s="73" t="str">
        <f t="shared" si="3"/>
        <v>Progressor</v>
      </c>
      <c r="G119" s="73" t="s">
        <v>112</v>
      </c>
      <c r="H119" s="84" t="s">
        <v>245</v>
      </c>
      <c r="I119" s="83">
        <v>100</v>
      </c>
      <c r="J119" s="83">
        <v>800</v>
      </c>
      <c r="K119" s="106">
        <f t="shared" si="4"/>
        <v>810</v>
      </c>
      <c r="L119" s="72">
        <f t="shared" si="5"/>
        <v>1.0125</v>
      </c>
      <c r="M119" s="84">
        <v>10</v>
      </c>
      <c r="N119" s="84">
        <v>10</v>
      </c>
      <c r="O119" s="84">
        <v>10</v>
      </c>
      <c r="P119" s="84">
        <v>80</v>
      </c>
      <c r="Q119" s="84">
        <v>100</v>
      </c>
      <c r="R119" s="84">
        <v>100</v>
      </c>
      <c r="S119" s="84">
        <v>100</v>
      </c>
      <c r="T119" s="84">
        <v>100</v>
      </c>
      <c r="U119" s="84">
        <v>100</v>
      </c>
      <c r="V119" s="84">
        <v>100</v>
      </c>
      <c r="W119" s="84">
        <v>100</v>
      </c>
      <c r="X119" s="84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</row>
    <row r="120" spans="1:72" s="7" customFormat="1">
      <c r="A120" s="81">
        <v>118</v>
      </c>
      <c r="B120" s="78">
        <v>1509</v>
      </c>
      <c r="C120" s="74" t="s">
        <v>93</v>
      </c>
      <c r="D120" s="79" t="s">
        <v>74</v>
      </c>
      <c r="E120" s="74" t="s">
        <v>91</v>
      </c>
      <c r="F120" s="73" t="str">
        <f t="shared" si="3"/>
        <v>Progressor</v>
      </c>
      <c r="G120" s="74" t="s">
        <v>109</v>
      </c>
      <c r="H120" s="79" t="s">
        <v>245</v>
      </c>
      <c r="I120" s="78">
        <v>500</v>
      </c>
      <c r="J120" s="78">
        <v>500</v>
      </c>
      <c r="K120" s="71">
        <f t="shared" si="4"/>
        <v>520</v>
      </c>
      <c r="L120" s="70">
        <f t="shared" si="5"/>
        <v>1.04</v>
      </c>
      <c r="M120" s="79"/>
      <c r="N120" s="79"/>
      <c r="O120" s="79"/>
      <c r="P120" s="79"/>
      <c r="Q120" s="79"/>
      <c r="R120" s="79">
        <v>30</v>
      </c>
      <c r="S120" s="79">
        <v>50</v>
      </c>
      <c r="T120" s="79">
        <v>20</v>
      </c>
      <c r="U120" s="79">
        <v>50</v>
      </c>
      <c r="V120" s="79">
        <v>100</v>
      </c>
      <c r="W120" s="79">
        <v>150</v>
      </c>
      <c r="X120" s="79">
        <v>120</v>
      </c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</row>
    <row r="121" spans="1:72" s="7" customFormat="1" hidden="1">
      <c r="A121" s="77">
        <v>117</v>
      </c>
      <c r="B121" s="78">
        <v>1508</v>
      </c>
      <c r="C121" s="74" t="s">
        <v>350</v>
      </c>
      <c r="D121" s="79"/>
      <c r="E121" s="74"/>
      <c r="F121" s="73" t="str">
        <f t="shared" si="3"/>
        <v/>
      </c>
      <c r="G121" s="74" t="s">
        <v>247</v>
      </c>
      <c r="H121" s="79"/>
      <c r="I121" s="78"/>
      <c r="J121" s="78"/>
      <c r="K121" s="71">
        <f t="shared" si="4"/>
        <v>0</v>
      </c>
      <c r="L121" s="82" t="e">
        <f t="shared" si="5"/>
        <v>#DIV/0!</v>
      </c>
      <c r="M121" s="79"/>
      <c r="N121" s="79"/>
      <c r="O121" s="79"/>
      <c r="P121" s="79"/>
      <c r="Q121" s="79"/>
      <c r="R121" s="79"/>
      <c r="S121" s="79"/>
      <c r="T121" s="79"/>
      <c r="U121" s="80"/>
      <c r="V121" s="80"/>
      <c r="W121" s="80"/>
      <c r="X121" s="80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</row>
    <row r="122" spans="1:72" s="7" customFormat="1">
      <c r="A122" s="81">
        <v>124</v>
      </c>
      <c r="B122" s="83">
        <v>1521</v>
      </c>
      <c r="C122" s="73" t="s">
        <v>84</v>
      </c>
      <c r="D122" s="79" t="s">
        <v>74</v>
      </c>
      <c r="E122" s="74" t="s">
        <v>81</v>
      </c>
      <c r="F122" s="73" t="str">
        <f t="shared" si="3"/>
        <v>Beginner</v>
      </c>
      <c r="G122" s="73" t="s">
        <v>109</v>
      </c>
      <c r="H122" s="84" t="s">
        <v>245</v>
      </c>
      <c r="I122" s="78">
        <v>500</v>
      </c>
      <c r="J122" s="83">
        <v>500</v>
      </c>
      <c r="K122" s="106">
        <f t="shared" si="4"/>
        <v>277.39999999999998</v>
      </c>
      <c r="L122" s="72">
        <f t="shared" si="5"/>
        <v>0.55479999999999996</v>
      </c>
      <c r="M122" s="84"/>
      <c r="N122" s="84"/>
      <c r="O122" s="84"/>
      <c r="P122" s="84"/>
      <c r="Q122" s="84"/>
      <c r="R122" s="84"/>
      <c r="S122" s="84">
        <v>17.600000000000001</v>
      </c>
      <c r="T122" s="84">
        <v>74.3</v>
      </c>
      <c r="U122" s="84">
        <v>122.5</v>
      </c>
      <c r="V122" s="84">
        <v>63</v>
      </c>
      <c r="W122" s="84"/>
      <c r="X122" s="84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</row>
    <row r="123" spans="1:72" s="7" customFormat="1" hidden="1">
      <c r="A123" s="77">
        <v>119</v>
      </c>
      <c r="B123" s="78">
        <v>1513</v>
      </c>
      <c r="C123" s="74" t="s">
        <v>351</v>
      </c>
      <c r="D123" s="79"/>
      <c r="E123" s="74"/>
      <c r="F123" s="73" t="str">
        <f t="shared" si="3"/>
        <v/>
      </c>
      <c r="G123" s="74" t="s">
        <v>247</v>
      </c>
      <c r="H123" s="79"/>
      <c r="I123" s="78"/>
      <c r="J123" s="78"/>
      <c r="K123" s="71">
        <f t="shared" si="4"/>
        <v>0</v>
      </c>
      <c r="L123" s="82" t="e">
        <f t="shared" si="5"/>
        <v>#DIV/0!</v>
      </c>
      <c r="M123" s="79"/>
      <c r="N123" s="79"/>
      <c r="O123" s="79"/>
      <c r="P123" s="79"/>
      <c r="Q123" s="79"/>
      <c r="R123" s="79"/>
      <c r="S123" s="79"/>
      <c r="T123" s="79"/>
      <c r="U123" s="80"/>
      <c r="V123" s="80"/>
      <c r="W123" s="80"/>
      <c r="X123" s="80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</row>
    <row r="124" spans="1:72" s="7" customFormat="1" hidden="1">
      <c r="A124" s="81">
        <v>120</v>
      </c>
      <c r="B124" s="78">
        <v>1516</v>
      </c>
      <c r="C124" s="74" t="s">
        <v>352</v>
      </c>
      <c r="D124" s="79"/>
      <c r="E124" s="74"/>
      <c r="F124" s="73" t="str">
        <f t="shared" si="3"/>
        <v/>
      </c>
      <c r="G124" s="74" t="s">
        <v>247</v>
      </c>
      <c r="H124" s="79"/>
      <c r="I124" s="78"/>
      <c r="J124" s="78"/>
      <c r="K124" s="71">
        <f t="shared" si="4"/>
        <v>0</v>
      </c>
      <c r="L124" s="82" t="e">
        <f t="shared" si="5"/>
        <v>#DIV/0!</v>
      </c>
      <c r="M124" s="79"/>
      <c r="N124" s="79"/>
      <c r="O124" s="79"/>
      <c r="P124" s="79"/>
      <c r="Q124" s="79"/>
      <c r="R124" s="79"/>
      <c r="S124" s="79"/>
      <c r="T124" s="79"/>
      <c r="U124" s="80"/>
      <c r="V124" s="80"/>
      <c r="W124" s="80"/>
      <c r="X124" s="80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</row>
    <row r="125" spans="1:72" s="7" customFormat="1" hidden="1">
      <c r="A125" s="77">
        <v>121</v>
      </c>
      <c r="B125" s="83">
        <v>1517</v>
      </c>
      <c r="C125" s="73" t="s">
        <v>353</v>
      </c>
      <c r="D125" s="84" t="s">
        <v>74</v>
      </c>
      <c r="E125" s="73" t="s">
        <v>81</v>
      </c>
      <c r="F125" s="73" t="str">
        <f t="shared" si="3"/>
        <v/>
      </c>
      <c r="G125" s="73" t="s">
        <v>247</v>
      </c>
      <c r="H125" s="84"/>
      <c r="I125" s="83">
        <v>200</v>
      </c>
      <c r="J125" s="83">
        <v>200</v>
      </c>
      <c r="K125" s="84">
        <f t="shared" si="4"/>
        <v>0</v>
      </c>
      <c r="L125" s="112">
        <f t="shared" si="5"/>
        <v>0</v>
      </c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</row>
    <row r="126" spans="1:72" s="7" customFormat="1" hidden="1">
      <c r="A126" s="81">
        <v>122</v>
      </c>
      <c r="B126" s="78">
        <v>1519</v>
      </c>
      <c r="C126" s="74" t="s">
        <v>354</v>
      </c>
      <c r="D126" s="79"/>
      <c r="E126" s="74"/>
      <c r="F126" s="73" t="str">
        <f t="shared" si="3"/>
        <v/>
      </c>
      <c r="G126" s="74" t="s">
        <v>247</v>
      </c>
      <c r="H126" s="79"/>
      <c r="I126" s="78"/>
      <c r="J126" s="78"/>
      <c r="K126" s="71">
        <f t="shared" si="4"/>
        <v>0</v>
      </c>
      <c r="L126" s="82" t="e">
        <f t="shared" si="5"/>
        <v>#DIV/0!</v>
      </c>
      <c r="M126" s="79"/>
      <c r="N126" s="79"/>
      <c r="O126" s="79"/>
      <c r="P126" s="79"/>
      <c r="Q126" s="79"/>
      <c r="R126" s="79"/>
      <c r="S126" s="79"/>
      <c r="T126" s="79"/>
      <c r="U126" s="80"/>
      <c r="V126" s="80"/>
      <c r="W126" s="80"/>
      <c r="X126" s="80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</row>
    <row r="127" spans="1:72" s="7" customFormat="1" hidden="1">
      <c r="A127" s="77">
        <v>123</v>
      </c>
      <c r="B127" s="78">
        <v>1520</v>
      </c>
      <c r="C127" s="74" t="s">
        <v>355</v>
      </c>
      <c r="D127" s="79"/>
      <c r="E127" s="74"/>
      <c r="F127" s="73" t="str">
        <f t="shared" si="3"/>
        <v/>
      </c>
      <c r="G127" s="74" t="s">
        <v>247</v>
      </c>
      <c r="H127" s="79"/>
      <c r="I127" s="78"/>
      <c r="J127" s="78"/>
      <c r="K127" s="71">
        <f t="shared" si="4"/>
        <v>0</v>
      </c>
      <c r="L127" s="82" t="e">
        <f t="shared" si="5"/>
        <v>#DIV/0!</v>
      </c>
      <c r="M127" s="79"/>
      <c r="N127" s="79"/>
      <c r="O127" s="79"/>
      <c r="P127" s="79"/>
      <c r="Q127" s="79"/>
      <c r="R127" s="79"/>
      <c r="S127" s="79"/>
      <c r="T127" s="79"/>
      <c r="U127" s="80"/>
      <c r="V127" s="80"/>
      <c r="W127" s="80"/>
      <c r="X127" s="80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</row>
    <row r="128" spans="1:72" s="7" customFormat="1">
      <c r="A128" s="77">
        <v>125</v>
      </c>
      <c r="B128" s="78">
        <v>1522</v>
      </c>
      <c r="C128" s="74" t="s">
        <v>356</v>
      </c>
      <c r="D128" s="84" t="s">
        <v>99</v>
      </c>
      <c r="E128" s="73" t="s">
        <v>167</v>
      </c>
      <c r="F128" s="73" t="str">
        <f t="shared" si="3"/>
        <v>Progressor</v>
      </c>
      <c r="G128" s="74" t="s">
        <v>112</v>
      </c>
      <c r="H128" s="79" t="s">
        <v>245</v>
      </c>
      <c r="I128" s="83">
        <v>800</v>
      </c>
      <c r="J128" s="78">
        <v>800</v>
      </c>
      <c r="K128" s="71">
        <f t="shared" si="4"/>
        <v>830.03</v>
      </c>
      <c r="L128" s="70">
        <f t="shared" si="5"/>
        <v>1.0375375</v>
      </c>
      <c r="M128" s="79">
        <v>40</v>
      </c>
      <c r="N128" s="79">
        <v>45</v>
      </c>
      <c r="O128" s="79">
        <v>38</v>
      </c>
      <c r="P128" s="79">
        <v>45</v>
      </c>
      <c r="Q128" s="79">
        <v>50</v>
      </c>
      <c r="R128" s="79">
        <v>37</v>
      </c>
      <c r="S128" s="79">
        <v>144</v>
      </c>
      <c r="T128" s="79">
        <v>160</v>
      </c>
      <c r="U128" s="79">
        <v>151</v>
      </c>
      <c r="V128" s="79">
        <v>61.53</v>
      </c>
      <c r="W128" s="79">
        <v>58.5</v>
      </c>
      <c r="X128" s="79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</row>
    <row r="129" spans="1:72" s="7" customFormat="1">
      <c r="A129" s="77">
        <v>129</v>
      </c>
      <c r="B129" s="83">
        <v>1528</v>
      </c>
      <c r="C129" s="73" t="s">
        <v>357</v>
      </c>
      <c r="D129" s="79" t="s">
        <v>98</v>
      </c>
      <c r="E129" s="74" t="s">
        <v>135</v>
      </c>
      <c r="F129" s="73" t="str">
        <f t="shared" si="3"/>
        <v>Advanced</v>
      </c>
      <c r="G129" s="73" t="s">
        <v>115</v>
      </c>
      <c r="H129" s="84" t="s">
        <v>245</v>
      </c>
      <c r="I129" s="78">
        <v>1000</v>
      </c>
      <c r="J129" s="83">
        <v>1000</v>
      </c>
      <c r="K129" s="106">
        <f t="shared" si="4"/>
        <v>1253</v>
      </c>
      <c r="L129" s="72">
        <f t="shared" si="5"/>
        <v>1.2529999999999999</v>
      </c>
      <c r="M129" s="84">
        <v>5</v>
      </c>
      <c r="N129" s="84">
        <v>5</v>
      </c>
      <c r="O129" s="84">
        <v>5</v>
      </c>
      <c r="P129" s="84">
        <v>5</v>
      </c>
      <c r="Q129" s="84">
        <v>140</v>
      </c>
      <c r="R129" s="84">
        <v>222</v>
      </c>
      <c r="S129" s="84">
        <v>167</v>
      </c>
      <c r="T129" s="84">
        <v>230</v>
      </c>
      <c r="U129" s="84">
        <v>100</v>
      </c>
      <c r="V129" s="84">
        <v>190</v>
      </c>
      <c r="W129" s="84">
        <v>60</v>
      </c>
      <c r="X129" s="84">
        <v>124</v>
      </c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</row>
    <row r="130" spans="1:72" s="7" customFormat="1" hidden="1">
      <c r="A130" s="81">
        <v>126</v>
      </c>
      <c r="B130" s="78">
        <v>1523</v>
      </c>
      <c r="C130" s="74" t="s">
        <v>358</v>
      </c>
      <c r="D130" s="79" t="s">
        <v>98</v>
      </c>
      <c r="E130" s="74" t="s">
        <v>139</v>
      </c>
      <c r="F130" s="73" t="str">
        <f t="shared" si="3"/>
        <v/>
      </c>
      <c r="G130" s="74" t="s">
        <v>247</v>
      </c>
      <c r="H130" s="79"/>
      <c r="I130" s="78">
        <v>200</v>
      </c>
      <c r="J130" s="78">
        <v>200</v>
      </c>
      <c r="K130" s="79">
        <f t="shared" si="4"/>
        <v>0</v>
      </c>
      <c r="L130" s="82">
        <f t="shared" si="5"/>
        <v>0</v>
      </c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</row>
    <row r="131" spans="1:72" s="7" customFormat="1" hidden="1">
      <c r="A131" s="77">
        <v>127</v>
      </c>
      <c r="B131" s="78">
        <v>1524</v>
      </c>
      <c r="C131" s="74" t="s">
        <v>359</v>
      </c>
      <c r="D131" s="79"/>
      <c r="E131" s="74"/>
      <c r="F131" s="73" t="str">
        <f t="shared" si="3"/>
        <v/>
      </c>
      <c r="G131" s="74" t="s">
        <v>247</v>
      </c>
      <c r="H131" s="79"/>
      <c r="I131" s="78"/>
      <c r="J131" s="78"/>
      <c r="K131" s="71">
        <f t="shared" si="4"/>
        <v>0</v>
      </c>
      <c r="L131" s="82" t="e">
        <f t="shared" si="5"/>
        <v>#DIV/0!</v>
      </c>
      <c r="M131" s="79"/>
      <c r="N131" s="79"/>
      <c r="O131" s="79"/>
      <c r="P131" s="79"/>
      <c r="Q131" s="79"/>
      <c r="R131" s="79"/>
      <c r="S131" s="79"/>
      <c r="T131" s="79"/>
      <c r="U131" s="80"/>
      <c r="V131" s="80"/>
      <c r="W131" s="80"/>
      <c r="X131" s="80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</row>
    <row r="132" spans="1:72" s="7" customFormat="1" hidden="1">
      <c r="A132" s="81">
        <v>128</v>
      </c>
      <c r="B132" s="78">
        <v>1527</v>
      </c>
      <c r="C132" s="74" t="s">
        <v>360</v>
      </c>
      <c r="D132" s="79"/>
      <c r="E132" s="74"/>
      <c r="F132" s="73" t="str">
        <f t="shared" ref="F132:F195" si="6">IF(AND(K132&gt;=1, K132&lt;=100), "Initiator",
    IF(AND(K132&gt;100, K132&lt;=500), "Beginner",
        IF(AND(K132&gt;500, K132&lt;=1250), "Progressor",
            IF(AND(K132&gt;1250, K132&lt;=2000), "Advanced",
                IF(K132&gt;2000, "Sparta", "")
            )
        )
    )
)</f>
        <v/>
      </c>
      <c r="G132" s="74" t="s">
        <v>247</v>
      </c>
      <c r="H132" s="79"/>
      <c r="I132" s="78"/>
      <c r="J132" s="78"/>
      <c r="K132" s="71">
        <f t="shared" ref="K132:K195" si="7">SUM(M132:X132)</f>
        <v>0</v>
      </c>
      <c r="L132" s="82" t="e">
        <f t="shared" ref="L132:L195" si="8">K132/J132</f>
        <v>#DIV/0!</v>
      </c>
      <c r="M132" s="79"/>
      <c r="N132" s="79"/>
      <c r="O132" s="79"/>
      <c r="P132" s="79"/>
      <c r="Q132" s="79"/>
      <c r="R132" s="79"/>
      <c r="S132" s="79"/>
      <c r="T132" s="79"/>
      <c r="U132" s="80"/>
      <c r="V132" s="80"/>
      <c r="W132" s="80"/>
      <c r="X132" s="80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</row>
    <row r="133" spans="1:72" s="7" customFormat="1">
      <c r="A133" s="81">
        <v>130</v>
      </c>
      <c r="B133" s="78">
        <v>1529</v>
      </c>
      <c r="C133" s="74" t="s">
        <v>86</v>
      </c>
      <c r="D133" s="84" t="s">
        <v>74</v>
      </c>
      <c r="E133" s="73" t="s">
        <v>81</v>
      </c>
      <c r="F133" s="73" t="str">
        <f t="shared" si="6"/>
        <v>Progressor</v>
      </c>
      <c r="G133" s="74" t="s">
        <v>112</v>
      </c>
      <c r="H133" s="79" t="s">
        <v>245</v>
      </c>
      <c r="I133" s="83">
        <v>1000</v>
      </c>
      <c r="J133" s="78">
        <v>1000</v>
      </c>
      <c r="K133" s="71">
        <f t="shared" si="7"/>
        <v>735.30000000000007</v>
      </c>
      <c r="L133" s="70">
        <f t="shared" si="8"/>
        <v>0.73530000000000006</v>
      </c>
      <c r="M133" s="79"/>
      <c r="N133" s="79"/>
      <c r="O133" s="79"/>
      <c r="P133" s="79"/>
      <c r="Q133" s="79">
        <v>10</v>
      </c>
      <c r="R133" s="79">
        <v>1.3</v>
      </c>
      <c r="S133" s="79">
        <v>166</v>
      </c>
      <c r="T133" s="79">
        <v>198.4</v>
      </c>
      <c r="U133" s="79">
        <v>98</v>
      </c>
      <c r="V133" s="79">
        <v>261.60000000000002</v>
      </c>
      <c r="W133" s="79"/>
      <c r="X133" s="79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</row>
    <row r="134" spans="1:72" s="7" customFormat="1">
      <c r="A134" s="77">
        <v>131</v>
      </c>
      <c r="B134" s="83">
        <v>1530</v>
      </c>
      <c r="C134" s="73" t="s">
        <v>361</v>
      </c>
      <c r="D134" s="79" t="s">
        <v>98</v>
      </c>
      <c r="E134" s="74" t="s">
        <v>146</v>
      </c>
      <c r="F134" s="73" t="str">
        <f t="shared" si="6"/>
        <v>Sparta</v>
      </c>
      <c r="G134" s="73" t="s">
        <v>117</v>
      </c>
      <c r="H134" s="84" t="s">
        <v>245</v>
      </c>
      <c r="I134" s="78">
        <v>2000</v>
      </c>
      <c r="J134" s="83">
        <v>2000</v>
      </c>
      <c r="K134" s="106">
        <f t="shared" si="7"/>
        <v>2602.94</v>
      </c>
      <c r="L134" s="72">
        <f t="shared" si="8"/>
        <v>1.3014700000000001</v>
      </c>
      <c r="M134" s="84">
        <v>250</v>
      </c>
      <c r="N134" s="84">
        <v>220</v>
      </c>
      <c r="O134" s="84">
        <v>16.059999999999999</v>
      </c>
      <c r="P134" s="84">
        <v>85.7</v>
      </c>
      <c r="Q134" s="84">
        <v>138.19999999999999</v>
      </c>
      <c r="R134" s="84">
        <v>116.1</v>
      </c>
      <c r="S134" s="84">
        <v>259.69</v>
      </c>
      <c r="T134" s="84">
        <v>341.27</v>
      </c>
      <c r="U134" s="84">
        <v>409.05</v>
      </c>
      <c r="V134" s="84">
        <v>313.72000000000003</v>
      </c>
      <c r="W134" s="84">
        <v>306.52</v>
      </c>
      <c r="X134" s="84">
        <v>146.63</v>
      </c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</row>
    <row r="135" spans="1:72" s="7" customFormat="1">
      <c r="A135" s="77">
        <v>133</v>
      </c>
      <c r="B135" s="78">
        <v>1533</v>
      </c>
      <c r="C135" s="74" t="s">
        <v>362</v>
      </c>
      <c r="D135" s="84" t="s">
        <v>73</v>
      </c>
      <c r="E135" s="73" t="s">
        <v>111</v>
      </c>
      <c r="F135" s="73" t="str">
        <f t="shared" si="6"/>
        <v>Beginner</v>
      </c>
      <c r="G135" s="74" t="s">
        <v>109</v>
      </c>
      <c r="H135" s="79" t="s">
        <v>245</v>
      </c>
      <c r="I135" s="83">
        <v>500</v>
      </c>
      <c r="J135" s="78">
        <v>500</v>
      </c>
      <c r="K135" s="71">
        <f t="shared" si="7"/>
        <v>390</v>
      </c>
      <c r="L135" s="70">
        <f t="shared" si="8"/>
        <v>0.78</v>
      </c>
      <c r="M135" s="79"/>
      <c r="N135" s="79"/>
      <c r="O135" s="79"/>
      <c r="P135" s="79"/>
      <c r="Q135" s="79"/>
      <c r="R135" s="79">
        <v>58</v>
      </c>
      <c r="S135" s="79">
        <v>88</v>
      </c>
      <c r="T135" s="79">
        <v>81</v>
      </c>
      <c r="U135" s="79">
        <v>102</v>
      </c>
      <c r="V135" s="79">
        <v>61</v>
      </c>
      <c r="W135" s="79"/>
      <c r="X135" s="79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</row>
    <row r="136" spans="1:72" s="7" customFormat="1" hidden="1">
      <c r="A136" s="81">
        <v>132</v>
      </c>
      <c r="B136" s="78">
        <v>1532</v>
      </c>
      <c r="C136" s="74" t="s">
        <v>363</v>
      </c>
      <c r="D136" s="79"/>
      <c r="E136" s="74"/>
      <c r="F136" s="73" t="str">
        <f t="shared" si="6"/>
        <v/>
      </c>
      <c r="G136" s="74" t="s">
        <v>247</v>
      </c>
      <c r="H136" s="79"/>
      <c r="I136" s="78"/>
      <c r="J136" s="78"/>
      <c r="K136" s="71">
        <f t="shared" si="7"/>
        <v>0</v>
      </c>
      <c r="L136" s="82" t="e">
        <f t="shared" si="8"/>
        <v>#DIV/0!</v>
      </c>
      <c r="M136" s="79"/>
      <c r="N136" s="79"/>
      <c r="O136" s="79"/>
      <c r="P136" s="79"/>
      <c r="Q136" s="79"/>
      <c r="R136" s="79"/>
      <c r="S136" s="79"/>
      <c r="T136" s="79"/>
      <c r="U136" s="80"/>
      <c r="V136" s="80"/>
      <c r="W136" s="80"/>
      <c r="X136" s="80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</row>
    <row r="137" spans="1:72" s="7" customFormat="1">
      <c r="A137" s="77">
        <v>139</v>
      </c>
      <c r="B137" s="83">
        <v>1540</v>
      </c>
      <c r="C137" s="73" t="s">
        <v>61</v>
      </c>
      <c r="D137" s="79" t="s">
        <v>46</v>
      </c>
      <c r="E137" s="74" t="s">
        <v>57</v>
      </c>
      <c r="F137" s="73" t="str">
        <f t="shared" si="6"/>
        <v>Progressor</v>
      </c>
      <c r="G137" s="73" t="s">
        <v>112</v>
      </c>
      <c r="H137" s="84" t="s">
        <v>245</v>
      </c>
      <c r="I137" s="78">
        <v>1000</v>
      </c>
      <c r="J137" s="83">
        <v>1000</v>
      </c>
      <c r="K137" s="106">
        <f t="shared" si="7"/>
        <v>825</v>
      </c>
      <c r="L137" s="72">
        <f t="shared" si="8"/>
        <v>0.82499999999999996</v>
      </c>
      <c r="M137" s="84">
        <v>103</v>
      </c>
      <c r="N137" s="84">
        <v>28</v>
      </c>
      <c r="O137" s="84">
        <v>38</v>
      </c>
      <c r="P137" s="84">
        <v>117</v>
      </c>
      <c r="Q137" s="84">
        <v>101</v>
      </c>
      <c r="R137" s="84">
        <v>109</v>
      </c>
      <c r="S137" s="84">
        <v>155</v>
      </c>
      <c r="T137" s="84">
        <v>37</v>
      </c>
      <c r="U137" s="84">
        <v>38</v>
      </c>
      <c r="V137" s="84">
        <v>39</v>
      </c>
      <c r="W137" s="84">
        <v>60</v>
      </c>
      <c r="X137" s="84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</row>
    <row r="138" spans="1:72" s="7" customFormat="1" hidden="1">
      <c r="A138" s="81">
        <v>134</v>
      </c>
      <c r="B138" s="78">
        <v>1534</v>
      </c>
      <c r="C138" s="74" t="s">
        <v>364</v>
      </c>
      <c r="D138" s="79"/>
      <c r="E138" s="74"/>
      <c r="F138" s="73" t="str">
        <f t="shared" si="6"/>
        <v/>
      </c>
      <c r="G138" s="74" t="s">
        <v>247</v>
      </c>
      <c r="H138" s="79"/>
      <c r="I138" s="78"/>
      <c r="J138" s="78"/>
      <c r="K138" s="71">
        <f t="shared" si="7"/>
        <v>0</v>
      </c>
      <c r="L138" s="82" t="e">
        <f t="shared" si="8"/>
        <v>#DIV/0!</v>
      </c>
      <c r="M138" s="79"/>
      <c r="N138" s="79"/>
      <c r="O138" s="79"/>
      <c r="P138" s="79"/>
      <c r="Q138" s="79"/>
      <c r="R138" s="79"/>
      <c r="S138" s="79"/>
      <c r="T138" s="79"/>
      <c r="U138" s="80"/>
      <c r="V138" s="80"/>
      <c r="W138" s="80"/>
      <c r="X138" s="80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</row>
    <row r="139" spans="1:72" s="7" customFormat="1" hidden="1">
      <c r="A139" s="77">
        <v>135</v>
      </c>
      <c r="B139" s="78">
        <v>1535</v>
      </c>
      <c r="C139" s="74" t="s">
        <v>365</v>
      </c>
      <c r="D139" s="79"/>
      <c r="E139" s="74"/>
      <c r="F139" s="73" t="str">
        <f t="shared" si="6"/>
        <v/>
      </c>
      <c r="G139" s="74" t="s">
        <v>247</v>
      </c>
      <c r="H139" s="79"/>
      <c r="I139" s="78"/>
      <c r="J139" s="78"/>
      <c r="K139" s="71">
        <f t="shared" si="7"/>
        <v>0</v>
      </c>
      <c r="L139" s="82" t="e">
        <f t="shared" si="8"/>
        <v>#DIV/0!</v>
      </c>
      <c r="M139" s="79"/>
      <c r="N139" s="79"/>
      <c r="O139" s="79"/>
      <c r="P139" s="79"/>
      <c r="Q139" s="79"/>
      <c r="R139" s="79"/>
      <c r="S139" s="79"/>
      <c r="T139" s="79"/>
      <c r="U139" s="80"/>
      <c r="V139" s="80"/>
      <c r="W139" s="80"/>
      <c r="X139" s="80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</row>
    <row r="140" spans="1:72" s="7" customFormat="1" hidden="1">
      <c r="A140" s="81">
        <v>136</v>
      </c>
      <c r="B140" s="78">
        <v>1537</v>
      </c>
      <c r="C140" s="74" t="s">
        <v>366</v>
      </c>
      <c r="D140" s="79"/>
      <c r="E140" s="74"/>
      <c r="F140" s="73" t="str">
        <f t="shared" si="6"/>
        <v/>
      </c>
      <c r="G140" s="74" t="s">
        <v>247</v>
      </c>
      <c r="H140" s="79"/>
      <c r="I140" s="78"/>
      <c r="J140" s="78"/>
      <c r="K140" s="71">
        <f t="shared" si="7"/>
        <v>0</v>
      </c>
      <c r="L140" s="82" t="e">
        <f t="shared" si="8"/>
        <v>#DIV/0!</v>
      </c>
      <c r="M140" s="79"/>
      <c r="N140" s="79"/>
      <c r="O140" s="79"/>
      <c r="P140" s="79"/>
      <c r="Q140" s="79"/>
      <c r="R140" s="79"/>
      <c r="S140" s="79"/>
      <c r="T140" s="79"/>
      <c r="U140" s="80"/>
      <c r="V140" s="80"/>
      <c r="W140" s="80"/>
      <c r="X140" s="80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</row>
    <row r="141" spans="1:72" s="7" customFormat="1" hidden="1">
      <c r="A141" s="77">
        <v>137</v>
      </c>
      <c r="B141" s="78">
        <v>1538</v>
      </c>
      <c r="C141" s="74" t="s">
        <v>367</v>
      </c>
      <c r="D141" s="79"/>
      <c r="E141" s="74"/>
      <c r="F141" s="73" t="str">
        <f t="shared" si="6"/>
        <v/>
      </c>
      <c r="G141" s="74" t="s">
        <v>247</v>
      </c>
      <c r="H141" s="79"/>
      <c r="I141" s="78"/>
      <c r="J141" s="78"/>
      <c r="K141" s="71">
        <f t="shared" si="7"/>
        <v>0</v>
      </c>
      <c r="L141" s="82" t="e">
        <f t="shared" si="8"/>
        <v>#DIV/0!</v>
      </c>
      <c r="M141" s="79"/>
      <c r="N141" s="79"/>
      <c r="O141" s="79"/>
      <c r="P141" s="79"/>
      <c r="Q141" s="79"/>
      <c r="R141" s="79"/>
      <c r="S141" s="79"/>
      <c r="T141" s="79"/>
      <c r="U141" s="80"/>
      <c r="V141" s="80"/>
      <c r="W141" s="80"/>
      <c r="X141" s="80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</row>
    <row r="142" spans="1:72" s="7" customFormat="1" hidden="1">
      <c r="A142" s="81">
        <v>138</v>
      </c>
      <c r="B142" s="78">
        <v>1539</v>
      </c>
      <c r="C142" s="74" t="s">
        <v>368</v>
      </c>
      <c r="D142" s="79"/>
      <c r="E142" s="74"/>
      <c r="F142" s="73" t="str">
        <f t="shared" si="6"/>
        <v/>
      </c>
      <c r="G142" s="74" t="s">
        <v>247</v>
      </c>
      <c r="H142" s="79"/>
      <c r="I142" s="78"/>
      <c r="J142" s="78"/>
      <c r="K142" s="71">
        <f t="shared" si="7"/>
        <v>0</v>
      </c>
      <c r="L142" s="82" t="e">
        <f t="shared" si="8"/>
        <v>#DIV/0!</v>
      </c>
      <c r="M142" s="79"/>
      <c r="N142" s="79"/>
      <c r="O142" s="79"/>
      <c r="P142" s="79"/>
      <c r="Q142" s="79"/>
      <c r="R142" s="79"/>
      <c r="S142" s="79"/>
      <c r="T142" s="79"/>
      <c r="U142" s="80"/>
      <c r="V142" s="80"/>
      <c r="W142" s="80"/>
      <c r="X142" s="80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</row>
    <row r="143" spans="1:72" s="7" customFormat="1">
      <c r="A143" s="81">
        <v>146</v>
      </c>
      <c r="B143" s="78">
        <v>1550</v>
      </c>
      <c r="C143" s="74" t="s">
        <v>369</v>
      </c>
      <c r="D143" s="79" t="s">
        <v>73</v>
      </c>
      <c r="E143" s="74" t="s">
        <v>111</v>
      </c>
      <c r="F143" s="73" t="str">
        <f t="shared" si="6"/>
        <v>Progressor</v>
      </c>
      <c r="G143" s="74" t="s">
        <v>112</v>
      </c>
      <c r="H143" s="79" t="s">
        <v>245</v>
      </c>
      <c r="I143" s="78">
        <v>500</v>
      </c>
      <c r="J143" s="78">
        <v>500</v>
      </c>
      <c r="K143" s="71">
        <f t="shared" si="7"/>
        <v>577</v>
      </c>
      <c r="L143" s="70">
        <f t="shared" si="8"/>
        <v>1.1539999999999999</v>
      </c>
      <c r="M143" s="79">
        <v>28</v>
      </c>
      <c r="N143" s="79">
        <v>175</v>
      </c>
      <c r="O143" s="79">
        <v>35</v>
      </c>
      <c r="P143" s="79">
        <v>84</v>
      </c>
      <c r="Q143" s="79">
        <v>91</v>
      </c>
      <c r="R143" s="79">
        <v>84</v>
      </c>
      <c r="S143" s="79">
        <v>56</v>
      </c>
      <c r="T143" s="79">
        <v>0</v>
      </c>
      <c r="U143" s="79">
        <v>0</v>
      </c>
      <c r="V143" s="79">
        <v>0</v>
      </c>
      <c r="W143" s="79">
        <v>0</v>
      </c>
      <c r="X143" s="79">
        <v>24</v>
      </c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</row>
    <row r="144" spans="1:72" s="7" customFormat="1" hidden="1">
      <c r="A144" s="81">
        <v>140</v>
      </c>
      <c r="B144" s="78">
        <v>1541</v>
      </c>
      <c r="C144" s="74" t="s">
        <v>370</v>
      </c>
      <c r="D144" s="79"/>
      <c r="E144" s="74"/>
      <c r="F144" s="73" t="str">
        <f t="shared" si="6"/>
        <v/>
      </c>
      <c r="G144" s="74" t="s">
        <v>247</v>
      </c>
      <c r="H144" s="79"/>
      <c r="I144" s="78"/>
      <c r="J144" s="78"/>
      <c r="K144" s="71">
        <f t="shared" si="7"/>
        <v>0</v>
      </c>
      <c r="L144" s="82" t="e">
        <f t="shared" si="8"/>
        <v>#DIV/0!</v>
      </c>
      <c r="M144" s="79"/>
      <c r="N144" s="79"/>
      <c r="O144" s="79"/>
      <c r="P144" s="79"/>
      <c r="Q144" s="79"/>
      <c r="R144" s="79"/>
      <c r="S144" s="79"/>
      <c r="T144" s="79"/>
      <c r="U144" s="80"/>
      <c r="V144" s="80"/>
      <c r="W144" s="80"/>
      <c r="X144" s="80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</row>
    <row r="145" spans="1:72" s="7" customFormat="1" hidden="1">
      <c r="A145" s="77">
        <v>141</v>
      </c>
      <c r="B145" s="78">
        <v>1543</v>
      </c>
      <c r="C145" s="74" t="s">
        <v>371</v>
      </c>
      <c r="D145" s="79"/>
      <c r="E145" s="74"/>
      <c r="F145" s="73" t="str">
        <f t="shared" si="6"/>
        <v/>
      </c>
      <c r="G145" s="74" t="s">
        <v>247</v>
      </c>
      <c r="H145" s="79"/>
      <c r="I145" s="78"/>
      <c r="J145" s="78"/>
      <c r="K145" s="71">
        <f t="shared" si="7"/>
        <v>0</v>
      </c>
      <c r="L145" s="82" t="e">
        <f t="shared" si="8"/>
        <v>#DIV/0!</v>
      </c>
      <c r="M145" s="79"/>
      <c r="N145" s="79"/>
      <c r="O145" s="79"/>
      <c r="P145" s="79"/>
      <c r="Q145" s="79"/>
      <c r="R145" s="79"/>
      <c r="S145" s="79"/>
      <c r="T145" s="79"/>
      <c r="U145" s="80"/>
      <c r="V145" s="80"/>
      <c r="W145" s="80"/>
      <c r="X145" s="80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</row>
    <row r="146" spans="1:72" s="7" customFormat="1" hidden="1">
      <c r="A146" s="81">
        <v>142</v>
      </c>
      <c r="B146" s="78">
        <v>1544</v>
      </c>
      <c r="C146" s="74" t="s">
        <v>372</v>
      </c>
      <c r="D146" s="79"/>
      <c r="E146" s="74"/>
      <c r="F146" s="73" t="str">
        <f t="shared" si="6"/>
        <v/>
      </c>
      <c r="G146" s="74" t="s">
        <v>247</v>
      </c>
      <c r="H146" s="79"/>
      <c r="I146" s="78"/>
      <c r="J146" s="78"/>
      <c r="K146" s="71">
        <f t="shared" si="7"/>
        <v>0</v>
      </c>
      <c r="L146" s="82" t="e">
        <f t="shared" si="8"/>
        <v>#DIV/0!</v>
      </c>
      <c r="M146" s="79"/>
      <c r="N146" s="79"/>
      <c r="O146" s="79"/>
      <c r="P146" s="79"/>
      <c r="Q146" s="79"/>
      <c r="R146" s="79"/>
      <c r="S146" s="79"/>
      <c r="T146" s="79"/>
      <c r="U146" s="80"/>
      <c r="V146" s="80"/>
      <c r="W146" s="80"/>
      <c r="X146" s="80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</row>
    <row r="147" spans="1:72" s="7" customFormat="1" hidden="1">
      <c r="A147" s="77">
        <v>143</v>
      </c>
      <c r="B147" s="78">
        <v>1545</v>
      </c>
      <c r="C147" s="74" t="s">
        <v>373</v>
      </c>
      <c r="D147" s="79"/>
      <c r="E147" s="74"/>
      <c r="F147" s="73" t="str">
        <f t="shared" si="6"/>
        <v/>
      </c>
      <c r="G147" s="74" t="s">
        <v>247</v>
      </c>
      <c r="H147" s="79"/>
      <c r="I147" s="78"/>
      <c r="J147" s="78"/>
      <c r="K147" s="71">
        <f t="shared" si="7"/>
        <v>0</v>
      </c>
      <c r="L147" s="82" t="e">
        <f t="shared" si="8"/>
        <v>#DIV/0!</v>
      </c>
      <c r="M147" s="79"/>
      <c r="N147" s="79"/>
      <c r="O147" s="79"/>
      <c r="P147" s="79"/>
      <c r="Q147" s="79"/>
      <c r="R147" s="79"/>
      <c r="S147" s="79"/>
      <c r="T147" s="79"/>
      <c r="U147" s="80"/>
      <c r="V147" s="80"/>
      <c r="W147" s="80"/>
      <c r="X147" s="80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</row>
    <row r="148" spans="1:72" s="7" customFormat="1">
      <c r="A148" s="81">
        <v>144</v>
      </c>
      <c r="B148" s="83">
        <v>1546</v>
      </c>
      <c r="C148" s="73" t="s">
        <v>374</v>
      </c>
      <c r="D148" s="84" t="s">
        <v>56</v>
      </c>
      <c r="E148" s="73" t="s">
        <v>174</v>
      </c>
      <c r="F148" s="73" t="str">
        <f t="shared" si="6"/>
        <v>Progressor</v>
      </c>
      <c r="G148" s="73" t="s">
        <v>112</v>
      </c>
      <c r="H148" s="84" t="s">
        <v>245</v>
      </c>
      <c r="I148" s="83">
        <v>500</v>
      </c>
      <c r="J148" s="83">
        <v>500</v>
      </c>
      <c r="K148" s="106">
        <f t="shared" si="7"/>
        <v>658.5</v>
      </c>
      <c r="L148" s="72">
        <f t="shared" si="8"/>
        <v>1.3169999999999999</v>
      </c>
      <c r="M148" s="84">
        <v>55</v>
      </c>
      <c r="N148" s="84">
        <v>51.5</v>
      </c>
      <c r="O148" s="84">
        <v>80</v>
      </c>
      <c r="P148" s="84">
        <v>63</v>
      </c>
      <c r="Q148" s="84">
        <v>48</v>
      </c>
      <c r="R148" s="84">
        <v>45</v>
      </c>
      <c r="S148" s="84">
        <v>62</v>
      </c>
      <c r="T148" s="84">
        <v>52</v>
      </c>
      <c r="U148" s="84">
        <v>53</v>
      </c>
      <c r="V148" s="84">
        <v>48</v>
      </c>
      <c r="W148" s="84">
        <v>45</v>
      </c>
      <c r="X148" s="84">
        <v>56</v>
      </c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</row>
    <row r="149" spans="1:72" s="7" customFormat="1" hidden="1">
      <c r="A149" s="77">
        <v>145</v>
      </c>
      <c r="B149" s="78">
        <v>1547</v>
      </c>
      <c r="C149" s="74" t="s">
        <v>375</v>
      </c>
      <c r="D149" s="79"/>
      <c r="E149" s="74"/>
      <c r="F149" s="73" t="str">
        <f t="shared" si="6"/>
        <v/>
      </c>
      <c r="G149" s="74" t="s">
        <v>247</v>
      </c>
      <c r="H149" s="79"/>
      <c r="I149" s="78"/>
      <c r="J149" s="78"/>
      <c r="K149" s="71">
        <f t="shared" si="7"/>
        <v>0</v>
      </c>
      <c r="L149" s="82" t="e">
        <f t="shared" si="8"/>
        <v>#DIV/0!</v>
      </c>
      <c r="M149" s="79"/>
      <c r="N149" s="79"/>
      <c r="O149" s="79"/>
      <c r="P149" s="79"/>
      <c r="Q149" s="79"/>
      <c r="R149" s="79"/>
      <c r="S149" s="79"/>
      <c r="T149" s="79"/>
      <c r="U149" s="80"/>
      <c r="V149" s="80"/>
      <c r="W149" s="80"/>
      <c r="X149" s="80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</row>
    <row r="150" spans="1:72" s="7" customFormat="1">
      <c r="A150" s="81">
        <v>148</v>
      </c>
      <c r="B150" s="83">
        <v>1552</v>
      </c>
      <c r="C150" s="73" t="s">
        <v>376</v>
      </c>
      <c r="D150" s="84" t="s">
        <v>73</v>
      </c>
      <c r="E150" s="73" t="s">
        <v>108</v>
      </c>
      <c r="F150" s="73" t="str">
        <f t="shared" si="6"/>
        <v>Progressor</v>
      </c>
      <c r="G150" s="73" t="s">
        <v>112</v>
      </c>
      <c r="H150" s="84" t="s">
        <v>245</v>
      </c>
      <c r="I150" s="83">
        <v>600</v>
      </c>
      <c r="J150" s="83">
        <v>600</v>
      </c>
      <c r="K150" s="106">
        <f t="shared" si="7"/>
        <v>751.19999999999993</v>
      </c>
      <c r="L150" s="72">
        <f t="shared" si="8"/>
        <v>1.2519999999999998</v>
      </c>
      <c r="M150" s="84"/>
      <c r="N150" s="84"/>
      <c r="O150" s="84"/>
      <c r="P150" s="84"/>
      <c r="Q150" s="84">
        <v>60</v>
      </c>
      <c r="R150" s="84">
        <v>90</v>
      </c>
      <c r="S150" s="84">
        <v>60</v>
      </c>
      <c r="T150" s="84">
        <v>150.80000000000001</v>
      </c>
      <c r="U150" s="84">
        <v>126</v>
      </c>
      <c r="V150" s="84">
        <v>163</v>
      </c>
      <c r="W150" s="84">
        <v>96.4</v>
      </c>
      <c r="X150" s="84">
        <v>5</v>
      </c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</row>
    <row r="151" spans="1:72" s="7" customFormat="1" hidden="1">
      <c r="A151" s="77">
        <v>147</v>
      </c>
      <c r="B151" s="78">
        <v>1551</v>
      </c>
      <c r="C151" s="74" t="s">
        <v>377</v>
      </c>
      <c r="D151" s="79"/>
      <c r="E151" s="74"/>
      <c r="F151" s="73" t="str">
        <f t="shared" si="6"/>
        <v/>
      </c>
      <c r="G151" s="74" t="s">
        <v>247</v>
      </c>
      <c r="H151" s="79"/>
      <c r="I151" s="78"/>
      <c r="J151" s="78"/>
      <c r="K151" s="71">
        <f t="shared" si="7"/>
        <v>0</v>
      </c>
      <c r="L151" s="82" t="e">
        <f t="shared" si="8"/>
        <v>#DIV/0!</v>
      </c>
      <c r="M151" s="79"/>
      <c r="N151" s="79"/>
      <c r="O151" s="79"/>
      <c r="P151" s="79"/>
      <c r="Q151" s="79"/>
      <c r="R151" s="79"/>
      <c r="S151" s="79"/>
      <c r="T151" s="79"/>
      <c r="U151" s="80"/>
      <c r="V151" s="80"/>
      <c r="W151" s="80"/>
      <c r="X151" s="80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</row>
    <row r="152" spans="1:72" s="7" customFormat="1">
      <c r="A152" s="81">
        <v>154</v>
      </c>
      <c r="B152" s="78">
        <v>1562</v>
      </c>
      <c r="C152" s="74" t="s">
        <v>90</v>
      </c>
      <c r="D152" s="79" t="s">
        <v>74</v>
      </c>
      <c r="E152" s="74" t="s">
        <v>88</v>
      </c>
      <c r="F152" s="73" t="str">
        <f t="shared" si="6"/>
        <v>Progressor</v>
      </c>
      <c r="G152" s="74" t="s">
        <v>112</v>
      </c>
      <c r="H152" s="79" t="s">
        <v>245</v>
      </c>
      <c r="I152" s="78">
        <v>1500</v>
      </c>
      <c r="J152" s="78">
        <v>1500</v>
      </c>
      <c r="K152" s="71">
        <f t="shared" si="7"/>
        <v>1239</v>
      </c>
      <c r="L152" s="70">
        <f t="shared" si="8"/>
        <v>0.82599999999999996</v>
      </c>
      <c r="M152" s="79">
        <v>105</v>
      </c>
      <c r="N152" s="79">
        <v>112</v>
      </c>
      <c r="O152" s="79">
        <v>136</v>
      </c>
      <c r="P152" s="79">
        <v>125</v>
      </c>
      <c r="Q152" s="79">
        <v>231</v>
      </c>
      <c r="R152" s="79">
        <v>125</v>
      </c>
      <c r="S152" s="79">
        <v>115</v>
      </c>
      <c r="T152" s="79">
        <v>110</v>
      </c>
      <c r="U152" s="79">
        <v>100</v>
      </c>
      <c r="V152" s="79">
        <v>30</v>
      </c>
      <c r="W152" s="79">
        <v>50</v>
      </c>
      <c r="X152" s="79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</row>
    <row r="153" spans="1:72" s="7" customFormat="1" hidden="1">
      <c r="A153" s="77">
        <v>149</v>
      </c>
      <c r="B153" s="78">
        <v>1553</v>
      </c>
      <c r="C153" s="74" t="s">
        <v>378</v>
      </c>
      <c r="D153" s="79"/>
      <c r="E153" s="74"/>
      <c r="F153" s="73" t="str">
        <f t="shared" si="6"/>
        <v/>
      </c>
      <c r="G153" s="74" t="s">
        <v>247</v>
      </c>
      <c r="H153" s="79"/>
      <c r="I153" s="78"/>
      <c r="J153" s="78"/>
      <c r="K153" s="71">
        <f t="shared" si="7"/>
        <v>0</v>
      </c>
      <c r="L153" s="82" t="e">
        <f t="shared" si="8"/>
        <v>#DIV/0!</v>
      </c>
      <c r="M153" s="79"/>
      <c r="N153" s="79"/>
      <c r="O153" s="79"/>
      <c r="P153" s="79"/>
      <c r="Q153" s="79"/>
      <c r="R153" s="79"/>
      <c r="S153" s="79"/>
      <c r="T153" s="79"/>
      <c r="U153" s="80"/>
      <c r="V153" s="80"/>
      <c r="W153" s="80"/>
      <c r="X153" s="80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</row>
    <row r="154" spans="1:72" s="7" customFormat="1" hidden="1">
      <c r="A154" s="81">
        <v>150</v>
      </c>
      <c r="B154" s="78">
        <v>1554</v>
      </c>
      <c r="C154" s="74" t="s">
        <v>379</v>
      </c>
      <c r="D154" s="79"/>
      <c r="E154" s="74"/>
      <c r="F154" s="73" t="str">
        <f t="shared" si="6"/>
        <v/>
      </c>
      <c r="G154" s="74" t="s">
        <v>247</v>
      </c>
      <c r="H154" s="79"/>
      <c r="I154" s="78"/>
      <c r="J154" s="78"/>
      <c r="K154" s="71">
        <f t="shared" si="7"/>
        <v>0</v>
      </c>
      <c r="L154" s="82" t="e">
        <f t="shared" si="8"/>
        <v>#DIV/0!</v>
      </c>
      <c r="M154" s="79"/>
      <c r="N154" s="79"/>
      <c r="O154" s="79"/>
      <c r="P154" s="79"/>
      <c r="Q154" s="79"/>
      <c r="R154" s="79"/>
      <c r="S154" s="79"/>
      <c r="T154" s="79"/>
      <c r="U154" s="80"/>
      <c r="V154" s="80"/>
      <c r="W154" s="80"/>
      <c r="X154" s="80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</row>
    <row r="155" spans="1:72" s="7" customFormat="1" hidden="1">
      <c r="A155" s="77">
        <v>151</v>
      </c>
      <c r="B155" s="78">
        <v>1555</v>
      </c>
      <c r="C155" s="74" t="s">
        <v>380</v>
      </c>
      <c r="D155" s="79"/>
      <c r="E155" s="74"/>
      <c r="F155" s="73" t="str">
        <f t="shared" si="6"/>
        <v/>
      </c>
      <c r="G155" s="74" t="s">
        <v>247</v>
      </c>
      <c r="H155" s="79"/>
      <c r="I155" s="78"/>
      <c r="J155" s="78"/>
      <c r="K155" s="71">
        <f t="shared" si="7"/>
        <v>0</v>
      </c>
      <c r="L155" s="82" t="e">
        <f t="shared" si="8"/>
        <v>#DIV/0!</v>
      </c>
      <c r="M155" s="79"/>
      <c r="N155" s="79"/>
      <c r="O155" s="79"/>
      <c r="P155" s="79"/>
      <c r="Q155" s="79"/>
      <c r="R155" s="79"/>
      <c r="S155" s="79"/>
      <c r="T155" s="79"/>
      <c r="U155" s="80"/>
      <c r="V155" s="80"/>
      <c r="W155" s="80"/>
      <c r="X155" s="80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</row>
    <row r="156" spans="1:72" s="7" customFormat="1" hidden="1">
      <c r="A156" s="81">
        <v>152</v>
      </c>
      <c r="B156" s="78">
        <v>1556</v>
      </c>
      <c r="C156" s="74" t="s">
        <v>381</v>
      </c>
      <c r="D156" s="79"/>
      <c r="E156" s="74"/>
      <c r="F156" s="73" t="str">
        <f t="shared" si="6"/>
        <v/>
      </c>
      <c r="G156" s="74" t="s">
        <v>247</v>
      </c>
      <c r="H156" s="79"/>
      <c r="I156" s="78"/>
      <c r="J156" s="78"/>
      <c r="K156" s="71">
        <f t="shared" si="7"/>
        <v>0</v>
      </c>
      <c r="L156" s="82" t="e">
        <f t="shared" si="8"/>
        <v>#DIV/0!</v>
      </c>
      <c r="M156" s="79"/>
      <c r="N156" s="79"/>
      <c r="O156" s="79"/>
      <c r="P156" s="79"/>
      <c r="Q156" s="79"/>
      <c r="R156" s="79"/>
      <c r="S156" s="79"/>
      <c r="T156" s="79"/>
      <c r="U156" s="80"/>
      <c r="V156" s="80"/>
      <c r="W156" s="80"/>
      <c r="X156" s="80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</row>
    <row r="157" spans="1:72" s="7" customFormat="1" hidden="1">
      <c r="A157" s="77">
        <v>153</v>
      </c>
      <c r="B157" s="78">
        <v>1560</v>
      </c>
      <c r="C157" s="74" t="s">
        <v>382</v>
      </c>
      <c r="D157" s="79"/>
      <c r="E157" s="74"/>
      <c r="F157" s="73" t="str">
        <f t="shared" si="6"/>
        <v/>
      </c>
      <c r="G157" s="74" t="s">
        <v>247</v>
      </c>
      <c r="H157" s="79"/>
      <c r="I157" s="78"/>
      <c r="J157" s="78"/>
      <c r="K157" s="71">
        <f t="shared" si="7"/>
        <v>0</v>
      </c>
      <c r="L157" s="82" t="e">
        <f t="shared" si="8"/>
        <v>#DIV/0!</v>
      </c>
      <c r="M157" s="79"/>
      <c r="N157" s="79"/>
      <c r="O157" s="79"/>
      <c r="P157" s="79"/>
      <c r="Q157" s="79"/>
      <c r="R157" s="79"/>
      <c r="S157" s="79"/>
      <c r="T157" s="79"/>
      <c r="U157" s="80"/>
      <c r="V157" s="80"/>
      <c r="W157" s="80"/>
      <c r="X157" s="80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</row>
    <row r="158" spans="1:72" s="7" customFormat="1">
      <c r="A158" s="77">
        <v>155</v>
      </c>
      <c r="B158" s="83">
        <v>1563</v>
      </c>
      <c r="C158" s="73" t="s">
        <v>383</v>
      </c>
      <c r="D158" s="84" t="s">
        <v>98</v>
      </c>
      <c r="E158" s="73" t="s">
        <v>133</v>
      </c>
      <c r="F158" s="73" t="str">
        <f t="shared" si="6"/>
        <v>Initiator</v>
      </c>
      <c r="G158" s="73" t="s">
        <v>107</v>
      </c>
      <c r="H158" s="84" t="s">
        <v>245</v>
      </c>
      <c r="I158" s="83">
        <v>100</v>
      </c>
      <c r="J158" s="83">
        <v>100</v>
      </c>
      <c r="K158" s="106">
        <f t="shared" si="7"/>
        <v>60</v>
      </c>
      <c r="L158" s="72">
        <f t="shared" si="8"/>
        <v>0.6</v>
      </c>
      <c r="M158" s="84">
        <v>0</v>
      </c>
      <c r="N158" s="84">
        <v>0</v>
      </c>
      <c r="O158" s="84">
        <v>0</v>
      </c>
      <c r="P158" s="84">
        <v>0</v>
      </c>
      <c r="Q158" s="84">
        <v>5</v>
      </c>
      <c r="R158" s="84">
        <v>5</v>
      </c>
      <c r="S158" s="84">
        <v>10</v>
      </c>
      <c r="T158" s="84">
        <v>10</v>
      </c>
      <c r="U158" s="84">
        <v>5</v>
      </c>
      <c r="V158" s="84">
        <v>15</v>
      </c>
      <c r="W158" s="84">
        <v>10</v>
      </c>
      <c r="X158" s="84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</row>
    <row r="159" spans="1:72" s="7" customFormat="1">
      <c r="A159" s="81">
        <v>164</v>
      </c>
      <c r="B159" s="78">
        <v>1576</v>
      </c>
      <c r="C159" s="74" t="s">
        <v>384</v>
      </c>
      <c r="D159" s="84" t="s">
        <v>98</v>
      </c>
      <c r="E159" s="73" t="s">
        <v>148</v>
      </c>
      <c r="F159" s="73" t="str">
        <f t="shared" si="6"/>
        <v>Sparta</v>
      </c>
      <c r="G159" s="74" t="s">
        <v>117</v>
      </c>
      <c r="H159" s="79" t="s">
        <v>245</v>
      </c>
      <c r="I159" s="83">
        <v>1000</v>
      </c>
      <c r="J159" s="78">
        <v>2250</v>
      </c>
      <c r="K159" s="71">
        <f t="shared" si="7"/>
        <v>2805</v>
      </c>
      <c r="L159" s="70">
        <f t="shared" si="8"/>
        <v>1.2466666666666666</v>
      </c>
      <c r="M159" s="79">
        <v>360</v>
      </c>
      <c r="N159" s="79">
        <v>360</v>
      </c>
      <c r="O159" s="79">
        <v>360</v>
      </c>
      <c r="P159" s="79">
        <v>80</v>
      </c>
      <c r="Q159" s="79">
        <v>80</v>
      </c>
      <c r="R159" s="79">
        <v>60</v>
      </c>
      <c r="S159" s="79">
        <v>35</v>
      </c>
      <c r="T159" s="79">
        <f>280+30</f>
        <v>310</v>
      </c>
      <c r="U159" s="79">
        <v>320</v>
      </c>
      <c r="V159" s="79">
        <v>333</v>
      </c>
      <c r="W159" s="79">
        <v>290</v>
      </c>
      <c r="X159" s="79">
        <v>217</v>
      </c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</row>
    <row r="160" spans="1:72" s="7" customFormat="1" hidden="1">
      <c r="A160" s="81">
        <v>156</v>
      </c>
      <c r="B160" s="78">
        <v>1564</v>
      </c>
      <c r="C160" s="74" t="s">
        <v>385</v>
      </c>
      <c r="D160" s="79" t="s">
        <v>98</v>
      </c>
      <c r="E160" s="74" t="s">
        <v>136</v>
      </c>
      <c r="F160" s="73" t="str">
        <f t="shared" si="6"/>
        <v/>
      </c>
      <c r="G160" s="74" t="s">
        <v>247</v>
      </c>
      <c r="H160" s="79"/>
      <c r="I160" s="78">
        <v>500</v>
      </c>
      <c r="J160" s="78">
        <v>500</v>
      </c>
      <c r="K160" s="79">
        <f t="shared" si="7"/>
        <v>0</v>
      </c>
      <c r="L160" s="70">
        <f t="shared" si="8"/>
        <v>0</v>
      </c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</row>
    <row r="161" spans="1:72" s="7" customFormat="1" hidden="1">
      <c r="A161" s="77">
        <v>157</v>
      </c>
      <c r="B161" s="78">
        <v>1567</v>
      </c>
      <c r="C161" s="74" t="s">
        <v>386</v>
      </c>
      <c r="D161" s="79"/>
      <c r="E161" s="74"/>
      <c r="F161" s="73" t="str">
        <f t="shared" si="6"/>
        <v/>
      </c>
      <c r="G161" s="74" t="s">
        <v>247</v>
      </c>
      <c r="H161" s="79"/>
      <c r="I161" s="78"/>
      <c r="J161" s="78"/>
      <c r="K161" s="71">
        <f t="shared" si="7"/>
        <v>0</v>
      </c>
      <c r="L161" s="82" t="e">
        <f t="shared" si="8"/>
        <v>#DIV/0!</v>
      </c>
      <c r="M161" s="79"/>
      <c r="N161" s="79"/>
      <c r="O161" s="79"/>
      <c r="P161" s="79"/>
      <c r="Q161" s="79"/>
      <c r="R161" s="79"/>
      <c r="S161" s="79"/>
      <c r="T161" s="79"/>
      <c r="U161" s="80"/>
      <c r="V161" s="80"/>
      <c r="W161" s="80"/>
      <c r="X161" s="80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</row>
    <row r="162" spans="1:72" s="7" customFormat="1" hidden="1">
      <c r="A162" s="81">
        <v>158</v>
      </c>
      <c r="B162" s="78">
        <v>1568</v>
      </c>
      <c r="C162" s="74" t="s">
        <v>387</v>
      </c>
      <c r="D162" s="79"/>
      <c r="E162" s="74"/>
      <c r="F162" s="73" t="str">
        <f t="shared" si="6"/>
        <v/>
      </c>
      <c r="G162" s="74" t="s">
        <v>247</v>
      </c>
      <c r="H162" s="79"/>
      <c r="I162" s="78"/>
      <c r="J162" s="78"/>
      <c r="K162" s="71">
        <f t="shared" si="7"/>
        <v>0</v>
      </c>
      <c r="L162" s="82" t="e">
        <f t="shared" si="8"/>
        <v>#DIV/0!</v>
      </c>
      <c r="M162" s="79"/>
      <c r="N162" s="79"/>
      <c r="O162" s="79"/>
      <c r="P162" s="79"/>
      <c r="Q162" s="79"/>
      <c r="R162" s="79"/>
      <c r="S162" s="79"/>
      <c r="T162" s="79"/>
      <c r="U162" s="80"/>
      <c r="V162" s="80"/>
      <c r="W162" s="80"/>
      <c r="X162" s="80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</row>
    <row r="163" spans="1:72" s="7" customFormat="1" hidden="1">
      <c r="A163" s="77">
        <v>159</v>
      </c>
      <c r="B163" s="78">
        <v>1570</v>
      </c>
      <c r="C163" s="74" t="s">
        <v>388</v>
      </c>
      <c r="D163" s="79"/>
      <c r="E163" s="74"/>
      <c r="F163" s="73" t="str">
        <f t="shared" si="6"/>
        <v/>
      </c>
      <c r="G163" s="74" t="s">
        <v>247</v>
      </c>
      <c r="H163" s="79"/>
      <c r="I163" s="78"/>
      <c r="J163" s="78"/>
      <c r="K163" s="71">
        <f t="shared" si="7"/>
        <v>0</v>
      </c>
      <c r="L163" s="82" t="e">
        <f t="shared" si="8"/>
        <v>#DIV/0!</v>
      </c>
      <c r="M163" s="79"/>
      <c r="N163" s="79"/>
      <c r="O163" s="79"/>
      <c r="P163" s="79"/>
      <c r="Q163" s="79"/>
      <c r="R163" s="79"/>
      <c r="S163" s="79"/>
      <c r="T163" s="79"/>
      <c r="U163" s="80"/>
      <c r="V163" s="80"/>
      <c r="W163" s="80"/>
      <c r="X163" s="80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</row>
    <row r="164" spans="1:72" s="7" customFormat="1" hidden="1">
      <c r="A164" s="81">
        <v>160</v>
      </c>
      <c r="B164" s="78">
        <v>1571</v>
      </c>
      <c r="C164" s="74" t="s">
        <v>389</v>
      </c>
      <c r="D164" s="79"/>
      <c r="E164" s="74"/>
      <c r="F164" s="73" t="str">
        <f t="shared" si="6"/>
        <v/>
      </c>
      <c r="G164" s="74" t="s">
        <v>247</v>
      </c>
      <c r="H164" s="79"/>
      <c r="I164" s="78"/>
      <c r="J164" s="78"/>
      <c r="K164" s="71">
        <f t="shared" si="7"/>
        <v>0</v>
      </c>
      <c r="L164" s="82" t="e">
        <f t="shared" si="8"/>
        <v>#DIV/0!</v>
      </c>
      <c r="M164" s="79"/>
      <c r="N164" s="79"/>
      <c r="O164" s="79"/>
      <c r="P164" s="79"/>
      <c r="Q164" s="79"/>
      <c r="R164" s="79"/>
      <c r="S164" s="79"/>
      <c r="T164" s="79"/>
      <c r="U164" s="80"/>
      <c r="V164" s="80"/>
      <c r="W164" s="80"/>
      <c r="X164" s="80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</row>
    <row r="165" spans="1:72" s="7" customFormat="1" hidden="1">
      <c r="A165" s="77">
        <v>161</v>
      </c>
      <c r="B165" s="78">
        <v>1572</v>
      </c>
      <c r="C165" s="74" t="s">
        <v>390</v>
      </c>
      <c r="D165" s="79"/>
      <c r="E165" s="74"/>
      <c r="F165" s="73" t="str">
        <f t="shared" si="6"/>
        <v/>
      </c>
      <c r="G165" s="74" t="s">
        <v>247</v>
      </c>
      <c r="H165" s="79"/>
      <c r="I165" s="78"/>
      <c r="J165" s="78"/>
      <c r="K165" s="71">
        <f t="shared" si="7"/>
        <v>0</v>
      </c>
      <c r="L165" s="82" t="e">
        <f t="shared" si="8"/>
        <v>#DIV/0!</v>
      </c>
      <c r="M165" s="79"/>
      <c r="N165" s="79"/>
      <c r="O165" s="79"/>
      <c r="P165" s="79"/>
      <c r="Q165" s="79"/>
      <c r="R165" s="79"/>
      <c r="S165" s="79"/>
      <c r="T165" s="79"/>
      <c r="U165" s="80"/>
      <c r="V165" s="80"/>
      <c r="W165" s="80"/>
      <c r="X165" s="80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</row>
    <row r="166" spans="1:72" s="7" customFormat="1" hidden="1">
      <c r="A166" s="81">
        <v>162</v>
      </c>
      <c r="B166" s="78">
        <v>1573</v>
      </c>
      <c r="C166" s="74" t="s">
        <v>391</v>
      </c>
      <c r="D166" s="79"/>
      <c r="E166" s="74"/>
      <c r="F166" s="73" t="str">
        <f t="shared" si="6"/>
        <v/>
      </c>
      <c r="G166" s="74" t="s">
        <v>247</v>
      </c>
      <c r="H166" s="79"/>
      <c r="I166" s="78"/>
      <c r="J166" s="78"/>
      <c r="K166" s="71">
        <f t="shared" si="7"/>
        <v>0</v>
      </c>
      <c r="L166" s="82" t="e">
        <f t="shared" si="8"/>
        <v>#DIV/0!</v>
      </c>
      <c r="M166" s="79"/>
      <c r="N166" s="79"/>
      <c r="O166" s="79"/>
      <c r="P166" s="79"/>
      <c r="Q166" s="79"/>
      <c r="R166" s="79"/>
      <c r="S166" s="79"/>
      <c r="T166" s="79"/>
      <c r="U166" s="80"/>
      <c r="V166" s="80"/>
      <c r="W166" s="80"/>
      <c r="X166" s="80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</row>
    <row r="167" spans="1:72" s="7" customFormat="1" hidden="1">
      <c r="A167" s="77">
        <v>163</v>
      </c>
      <c r="B167" s="78">
        <v>1574</v>
      </c>
      <c r="C167" s="74" t="s">
        <v>392</v>
      </c>
      <c r="D167" s="79"/>
      <c r="E167" s="74"/>
      <c r="F167" s="73" t="str">
        <f t="shared" si="6"/>
        <v/>
      </c>
      <c r="G167" s="74" t="s">
        <v>247</v>
      </c>
      <c r="H167" s="79"/>
      <c r="I167" s="78"/>
      <c r="J167" s="78"/>
      <c r="K167" s="71">
        <f t="shared" si="7"/>
        <v>0</v>
      </c>
      <c r="L167" s="82" t="e">
        <f t="shared" si="8"/>
        <v>#DIV/0!</v>
      </c>
      <c r="M167" s="79"/>
      <c r="N167" s="79"/>
      <c r="O167" s="79"/>
      <c r="P167" s="79"/>
      <c r="Q167" s="79"/>
      <c r="R167" s="79"/>
      <c r="S167" s="79"/>
      <c r="T167" s="79"/>
      <c r="U167" s="80"/>
      <c r="V167" s="80"/>
      <c r="W167" s="80"/>
      <c r="X167" s="80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</row>
    <row r="168" spans="1:72" s="7" customFormat="1">
      <c r="A168" s="77">
        <v>165</v>
      </c>
      <c r="B168" s="83">
        <v>1577</v>
      </c>
      <c r="C168" s="73" t="s">
        <v>393</v>
      </c>
      <c r="D168" s="79" t="s">
        <v>98</v>
      </c>
      <c r="E168" s="74" t="s">
        <v>156</v>
      </c>
      <c r="F168" s="73" t="str">
        <f t="shared" si="6"/>
        <v>Beginner</v>
      </c>
      <c r="G168" s="73" t="s">
        <v>109</v>
      </c>
      <c r="H168" s="84" t="s">
        <v>245</v>
      </c>
      <c r="I168" s="78">
        <v>400</v>
      </c>
      <c r="J168" s="83">
        <v>400</v>
      </c>
      <c r="K168" s="106">
        <f t="shared" si="7"/>
        <v>240</v>
      </c>
      <c r="L168" s="72">
        <f t="shared" si="8"/>
        <v>0.6</v>
      </c>
      <c r="M168" s="84">
        <v>5</v>
      </c>
      <c r="N168" s="84">
        <v>5</v>
      </c>
      <c r="O168" s="84">
        <v>5</v>
      </c>
      <c r="P168" s="84">
        <v>5</v>
      </c>
      <c r="Q168" s="84">
        <v>3</v>
      </c>
      <c r="R168" s="84">
        <v>5</v>
      </c>
      <c r="S168" s="84">
        <v>12</v>
      </c>
      <c r="T168" s="84">
        <v>35</v>
      </c>
      <c r="U168" s="84">
        <v>40</v>
      </c>
      <c r="V168" s="84">
        <v>75</v>
      </c>
      <c r="W168" s="84">
        <v>50</v>
      </c>
      <c r="X168" s="84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</row>
    <row r="169" spans="1:72" s="7" customFormat="1">
      <c r="A169" s="77">
        <v>167</v>
      </c>
      <c r="B169" s="78">
        <v>1579</v>
      </c>
      <c r="C169" s="74" t="s">
        <v>394</v>
      </c>
      <c r="D169" s="84" t="s">
        <v>98</v>
      </c>
      <c r="E169" s="73" t="s">
        <v>150</v>
      </c>
      <c r="F169" s="73" t="str">
        <f t="shared" si="6"/>
        <v>Beginner</v>
      </c>
      <c r="G169" s="74" t="s">
        <v>109</v>
      </c>
      <c r="H169" s="79" t="s">
        <v>245</v>
      </c>
      <c r="I169" s="83">
        <v>200</v>
      </c>
      <c r="J169" s="78">
        <v>200</v>
      </c>
      <c r="K169" s="71">
        <f t="shared" si="7"/>
        <v>159</v>
      </c>
      <c r="L169" s="70">
        <f t="shared" si="8"/>
        <v>0.79500000000000004</v>
      </c>
      <c r="M169" s="79">
        <v>13</v>
      </c>
      <c r="N169" s="79">
        <v>5</v>
      </c>
      <c r="O169" s="79">
        <v>21</v>
      </c>
      <c r="P169" s="79">
        <v>15</v>
      </c>
      <c r="Q169" s="79">
        <v>15</v>
      </c>
      <c r="R169" s="79">
        <v>2</v>
      </c>
      <c r="S169" s="79">
        <v>23</v>
      </c>
      <c r="T169" s="79">
        <v>10</v>
      </c>
      <c r="U169" s="79">
        <v>10</v>
      </c>
      <c r="V169" s="79">
        <v>10</v>
      </c>
      <c r="W169" s="79">
        <v>23</v>
      </c>
      <c r="X169" s="79">
        <v>12</v>
      </c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</row>
    <row r="170" spans="1:72" s="7" customFormat="1" hidden="1">
      <c r="A170" s="81">
        <v>166</v>
      </c>
      <c r="B170" s="78">
        <v>1578</v>
      </c>
      <c r="C170" s="74" t="s">
        <v>395</v>
      </c>
      <c r="D170" s="79"/>
      <c r="E170" s="74"/>
      <c r="F170" s="73" t="str">
        <f t="shared" si="6"/>
        <v/>
      </c>
      <c r="G170" s="74" t="s">
        <v>247</v>
      </c>
      <c r="H170" s="79"/>
      <c r="I170" s="78"/>
      <c r="J170" s="78"/>
      <c r="K170" s="71">
        <f t="shared" si="7"/>
        <v>0</v>
      </c>
      <c r="L170" s="82" t="e">
        <f t="shared" si="8"/>
        <v>#DIV/0!</v>
      </c>
      <c r="M170" s="79"/>
      <c r="N170" s="79"/>
      <c r="O170" s="79"/>
      <c r="P170" s="79"/>
      <c r="Q170" s="79"/>
      <c r="R170" s="79"/>
      <c r="S170" s="79"/>
      <c r="T170" s="79"/>
      <c r="U170" s="80"/>
      <c r="V170" s="80"/>
      <c r="W170" s="80"/>
      <c r="X170" s="80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</row>
    <row r="171" spans="1:72" s="7" customFormat="1">
      <c r="A171" s="81">
        <v>170</v>
      </c>
      <c r="B171" s="83">
        <v>1582</v>
      </c>
      <c r="C171" s="73" t="s">
        <v>396</v>
      </c>
      <c r="D171" s="79" t="s">
        <v>73</v>
      </c>
      <c r="E171" s="74" t="s">
        <v>106</v>
      </c>
      <c r="F171" s="73" t="str">
        <f t="shared" si="6"/>
        <v>Beginner</v>
      </c>
      <c r="G171" s="73" t="s">
        <v>109</v>
      </c>
      <c r="H171" s="84" t="s">
        <v>245</v>
      </c>
      <c r="I171" s="78">
        <v>1000</v>
      </c>
      <c r="J171" s="83">
        <v>1000</v>
      </c>
      <c r="K171" s="106">
        <f t="shared" si="7"/>
        <v>210.95</v>
      </c>
      <c r="L171" s="72">
        <f t="shared" si="8"/>
        <v>0.21095</v>
      </c>
      <c r="M171" s="84"/>
      <c r="N171" s="84"/>
      <c r="O171" s="84">
        <v>27</v>
      </c>
      <c r="P171" s="84"/>
      <c r="Q171" s="84">
        <v>14</v>
      </c>
      <c r="R171" s="84">
        <v>5.32</v>
      </c>
      <c r="S171" s="84">
        <v>27.35</v>
      </c>
      <c r="T171" s="84">
        <v>15.43</v>
      </c>
      <c r="U171" s="84">
        <v>26.34</v>
      </c>
      <c r="V171" s="84">
        <v>62</v>
      </c>
      <c r="W171" s="84">
        <v>10.220000000000001</v>
      </c>
      <c r="X171" s="84">
        <v>23.29</v>
      </c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</row>
    <row r="172" spans="1:72" s="7" customFormat="1" hidden="1">
      <c r="A172" s="81">
        <v>168</v>
      </c>
      <c r="B172" s="78">
        <v>1580</v>
      </c>
      <c r="C172" s="74" t="s">
        <v>397</v>
      </c>
      <c r="D172" s="79"/>
      <c r="E172" s="74"/>
      <c r="F172" s="73" t="str">
        <f t="shared" si="6"/>
        <v/>
      </c>
      <c r="G172" s="74" t="s">
        <v>247</v>
      </c>
      <c r="H172" s="79"/>
      <c r="I172" s="78"/>
      <c r="J172" s="78"/>
      <c r="K172" s="71">
        <f t="shared" si="7"/>
        <v>0</v>
      </c>
      <c r="L172" s="82" t="e">
        <f t="shared" si="8"/>
        <v>#DIV/0!</v>
      </c>
      <c r="M172" s="79"/>
      <c r="N172" s="79"/>
      <c r="O172" s="79"/>
      <c r="P172" s="79"/>
      <c r="Q172" s="79"/>
      <c r="R172" s="79"/>
      <c r="S172" s="79"/>
      <c r="T172" s="79"/>
      <c r="U172" s="80"/>
      <c r="V172" s="80"/>
      <c r="W172" s="80"/>
      <c r="X172" s="80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</row>
    <row r="173" spans="1:72" s="7" customFormat="1" hidden="1">
      <c r="A173" s="77">
        <v>169</v>
      </c>
      <c r="B173" s="78">
        <v>1581</v>
      </c>
      <c r="C173" s="74" t="s">
        <v>398</v>
      </c>
      <c r="D173" s="79"/>
      <c r="E173" s="74"/>
      <c r="F173" s="73" t="str">
        <f t="shared" si="6"/>
        <v/>
      </c>
      <c r="G173" s="74" t="s">
        <v>247</v>
      </c>
      <c r="H173" s="79"/>
      <c r="I173" s="78"/>
      <c r="J173" s="78"/>
      <c r="K173" s="71">
        <f t="shared" si="7"/>
        <v>0</v>
      </c>
      <c r="L173" s="82" t="e">
        <f t="shared" si="8"/>
        <v>#DIV/0!</v>
      </c>
      <c r="M173" s="79"/>
      <c r="N173" s="79"/>
      <c r="O173" s="79"/>
      <c r="P173" s="79"/>
      <c r="Q173" s="79"/>
      <c r="R173" s="79"/>
      <c r="S173" s="79"/>
      <c r="T173" s="79"/>
      <c r="U173" s="80"/>
      <c r="V173" s="80"/>
      <c r="W173" s="80"/>
      <c r="X173" s="80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</row>
    <row r="174" spans="1:72" s="7" customFormat="1">
      <c r="A174" s="77">
        <v>171</v>
      </c>
      <c r="B174" s="78">
        <v>1583</v>
      </c>
      <c r="C174" s="74" t="s">
        <v>399</v>
      </c>
      <c r="D174" s="79" t="s">
        <v>99</v>
      </c>
      <c r="E174" s="74" t="s">
        <v>159</v>
      </c>
      <c r="F174" s="73" t="str">
        <f t="shared" si="6"/>
        <v>Sparta</v>
      </c>
      <c r="G174" s="74" t="s">
        <v>117</v>
      </c>
      <c r="H174" s="79" t="s">
        <v>245</v>
      </c>
      <c r="I174" s="78">
        <v>500</v>
      </c>
      <c r="J174" s="78">
        <v>2000</v>
      </c>
      <c r="K174" s="71">
        <f t="shared" si="7"/>
        <v>2160</v>
      </c>
      <c r="L174" s="70">
        <f t="shared" si="8"/>
        <v>1.08</v>
      </c>
      <c r="M174" s="79">
        <v>110</v>
      </c>
      <c r="N174" s="79">
        <v>110</v>
      </c>
      <c r="O174" s="79">
        <v>110</v>
      </c>
      <c r="P174" s="79">
        <v>110</v>
      </c>
      <c r="Q174" s="79">
        <v>110</v>
      </c>
      <c r="R174" s="79">
        <v>190</v>
      </c>
      <c r="S174" s="79">
        <v>190</v>
      </c>
      <c r="T174" s="79">
        <v>210</v>
      </c>
      <c r="U174" s="79">
        <v>250</v>
      </c>
      <c r="V174" s="79">
        <v>250</v>
      </c>
      <c r="W174" s="79">
        <v>410</v>
      </c>
      <c r="X174" s="79">
        <v>110</v>
      </c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</row>
    <row r="175" spans="1:72" s="7" customFormat="1">
      <c r="A175" s="77">
        <v>175</v>
      </c>
      <c r="B175" s="83">
        <v>1587</v>
      </c>
      <c r="C175" s="73" t="s">
        <v>400</v>
      </c>
      <c r="D175" s="84" t="s">
        <v>98</v>
      </c>
      <c r="E175" s="73" t="s">
        <v>135</v>
      </c>
      <c r="F175" s="73" t="str">
        <f t="shared" si="6"/>
        <v>Advanced</v>
      </c>
      <c r="G175" s="73" t="s">
        <v>115</v>
      </c>
      <c r="H175" s="84" t="s">
        <v>245</v>
      </c>
      <c r="I175" s="83">
        <v>1000</v>
      </c>
      <c r="J175" s="83">
        <v>1750</v>
      </c>
      <c r="K175" s="106">
        <f t="shared" si="7"/>
        <v>1816.1</v>
      </c>
      <c r="L175" s="72">
        <f t="shared" si="8"/>
        <v>1.0377714285714286</v>
      </c>
      <c r="M175" s="84">
        <v>80</v>
      </c>
      <c r="N175" s="84">
        <v>80</v>
      </c>
      <c r="O175" s="84">
        <v>80</v>
      </c>
      <c r="P175" s="84">
        <v>80</v>
      </c>
      <c r="Q175" s="84">
        <v>80</v>
      </c>
      <c r="R175" s="84">
        <v>124.6</v>
      </c>
      <c r="S175" s="84">
        <v>409.1</v>
      </c>
      <c r="T175" s="84">
        <v>353.2</v>
      </c>
      <c r="U175" s="84">
        <v>88.8</v>
      </c>
      <c r="V175" s="84">
        <v>288</v>
      </c>
      <c r="W175" s="84">
        <v>38.299999999999997</v>
      </c>
      <c r="X175" s="84">
        <v>114.1</v>
      </c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</row>
    <row r="176" spans="1:72" s="7" customFormat="1" hidden="1">
      <c r="A176" s="81">
        <v>172</v>
      </c>
      <c r="B176" s="78">
        <v>1584</v>
      </c>
      <c r="C176" s="74" t="s">
        <v>401</v>
      </c>
      <c r="D176" s="79"/>
      <c r="E176" s="74"/>
      <c r="F176" s="73" t="str">
        <f t="shared" si="6"/>
        <v/>
      </c>
      <c r="G176" s="74" t="s">
        <v>247</v>
      </c>
      <c r="H176" s="79"/>
      <c r="I176" s="78"/>
      <c r="J176" s="78"/>
      <c r="K176" s="71">
        <f t="shared" si="7"/>
        <v>0</v>
      </c>
      <c r="L176" s="82" t="e">
        <f t="shared" si="8"/>
        <v>#DIV/0!</v>
      </c>
      <c r="M176" s="79"/>
      <c r="N176" s="79"/>
      <c r="O176" s="79"/>
      <c r="P176" s="79"/>
      <c r="Q176" s="79"/>
      <c r="R176" s="79"/>
      <c r="S176" s="79"/>
      <c r="T176" s="79"/>
      <c r="U176" s="80"/>
      <c r="V176" s="80"/>
      <c r="W176" s="80"/>
      <c r="X176" s="80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</row>
    <row r="177" spans="1:72" s="7" customFormat="1" hidden="1">
      <c r="A177" s="77">
        <v>173</v>
      </c>
      <c r="B177" s="78">
        <v>1585</v>
      </c>
      <c r="C177" s="74" t="s">
        <v>402</v>
      </c>
      <c r="D177" s="79"/>
      <c r="E177" s="74"/>
      <c r="F177" s="73" t="str">
        <f t="shared" si="6"/>
        <v/>
      </c>
      <c r="G177" s="74" t="s">
        <v>247</v>
      </c>
      <c r="H177" s="79"/>
      <c r="I177" s="78"/>
      <c r="J177" s="78"/>
      <c r="K177" s="71">
        <f t="shared" si="7"/>
        <v>0</v>
      </c>
      <c r="L177" s="82" t="e">
        <f t="shared" si="8"/>
        <v>#DIV/0!</v>
      </c>
      <c r="M177" s="79"/>
      <c r="N177" s="79"/>
      <c r="O177" s="79"/>
      <c r="P177" s="79"/>
      <c r="Q177" s="79"/>
      <c r="R177" s="79"/>
      <c r="S177" s="79"/>
      <c r="T177" s="79"/>
      <c r="U177" s="80"/>
      <c r="V177" s="80"/>
      <c r="W177" s="80"/>
      <c r="X177" s="80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</row>
    <row r="178" spans="1:72" s="7" customFormat="1" hidden="1">
      <c r="A178" s="81">
        <v>174</v>
      </c>
      <c r="B178" s="78">
        <v>1586</v>
      </c>
      <c r="C178" s="74" t="s">
        <v>403</v>
      </c>
      <c r="D178" s="79"/>
      <c r="E178" s="74"/>
      <c r="F178" s="73" t="str">
        <f t="shared" si="6"/>
        <v/>
      </c>
      <c r="G178" s="74" t="s">
        <v>247</v>
      </c>
      <c r="H178" s="79"/>
      <c r="I178" s="78"/>
      <c r="J178" s="78"/>
      <c r="K178" s="71">
        <f t="shared" si="7"/>
        <v>0</v>
      </c>
      <c r="L178" s="82" t="e">
        <f t="shared" si="8"/>
        <v>#DIV/0!</v>
      </c>
      <c r="M178" s="79"/>
      <c r="N178" s="79"/>
      <c r="O178" s="79"/>
      <c r="P178" s="79"/>
      <c r="Q178" s="79"/>
      <c r="R178" s="79"/>
      <c r="S178" s="79"/>
      <c r="T178" s="79"/>
      <c r="U178" s="80"/>
      <c r="V178" s="80"/>
      <c r="W178" s="80"/>
      <c r="X178" s="80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</row>
    <row r="179" spans="1:72" s="7" customFormat="1">
      <c r="A179" s="81">
        <v>186</v>
      </c>
      <c r="B179" s="78">
        <v>1601</v>
      </c>
      <c r="C179" s="74" t="s">
        <v>51</v>
      </c>
      <c r="D179" s="84" t="s">
        <v>46</v>
      </c>
      <c r="E179" s="73" t="s">
        <v>49</v>
      </c>
      <c r="F179" s="73" t="str">
        <f t="shared" si="6"/>
        <v>Progressor</v>
      </c>
      <c r="G179" s="74" t="s">
        <v>112</v>
      </c>
      <c r="H179" s="79" t="s">
        <v>245</v>
      </c>
      <c r="I179" s="83">
        <v>1000</v>
      </c>
      <c r="J179" s="78">
        <v>1000</v>
      </c>
      <c r="K179" s="71">
        <f t="shared" si="7"/>
        <v>579</v>
      </c>
      <c r="L179" s="70">
        <f t="shared" si="8"/>
        <v>0.57899999999999996</v>
      </c>
      <c r="M179" s="79"/>
      <c r="N179" s="79"/>
      <c r="O179" s="79"/>
      <c r="P179" s="79"/>
      <c r="Q179" s="79">
        <v>3</v>
      </c>
      <c r="R179" s="79">
        <v>160</v>
      </c>
      <c r="S179" s="79">
        <v>160</v>
      </c>
      <c r="T179" s="79">
        <v>128</v>
      </c>
      <c r="U179" s="79">
        <v>128</v>
      </c>
      <c r="V179" s="79"/>
      <c r="W179" s="79"/>
      <c r="X179" s="79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</row>
    <row r="180" spans="1:72" s="7" customFormat="1" hidden="1">
      <c r="A180" s="81">
        <v>176</v>
      </c>
      <c r="B180" s="78">
        <v>1588</v>
      </c>
      <c r="C180" s="74" t="s">
        <v>404</v>
      </c>
      <c r="D180" s="79"/>
      <c r="E180" s="74"/>
      <c r="F180" s="73" t="str">
        <f t="shared" si="6"/>
        <v/>
      </c>
      <c r="G180" s="74" t="s">
        <v>247</v>
      </c>
      <c r="H180" s="79"/>
      <c r="I180" s="78"/>
      <c r="J180" s="78"/>
      <c r="K180" s="71">
        <f t="shared" si="7"/>
        <v>0</v>
      </c>
      <c r="L180" s="82" t="e">
        <f t="shared" si="8"/>
        <v>#DIV/0!</v>
      </c>
      <c r="M180" s="79"/>
      <c r="N180" s="79"/>
      <c r="O180" s="79"/>
      <c r="P180" s="79"/>
      <c r="Q180" s="79"/>
      <c r="R180" s="79"/>
      <c r="S180" s="79"/>
      <c r="T180" s="79"/>
      <c r="U180" s="80"/>
      <c r="V180" s="80"/>
      <c r="W180" s="80"/>
      <c r="X180" s="80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</row>
    <row r="181" spans="1:72" s="7" customFormat="1" hidden="1">
      <c r="A181" s="77">
        <v>177</v>
      </c>
      <c r="B181" s="78">
        <v>1590</v>
      </c>
      <c r="C181" s="74" t="s">
        <v>405</v>
      </c>
      <c r="D181" s="79"/>
      <c r="E181" s="74"/>
      <c r="F181" s="73" t="str">
        <f t="shared" si="6"/>
        <v/>
      </c>
      <c r="G181" s="74" t="s">
        <v>247</v>
      </c>
      <c r="H181" s="79"/>
      <c r="I181" s="78"/>
      <c r="J181" s="78"/>
      <c r="K181" s="71">
        <f t="shared" si="7"/>
        <v>0</v>
      </c>
      <c r="L181" s="82" t="e">
        <f t="shared" si="8"/>
        <v>#DIV/0!</v>
      </c>
      <c r="M181" s="79"/>
      <c r="N181" s="79"/>
      <c r="O181" s="79"/>
      <c r="P181" s="79"/>
      <c r="Q181" s="79"/>
      <c r="R181" s="79"/>
      <c r="S181" s="79"/>
      <c r="T181" s="79"/>
      <c r="U181" s="80"/>
      <c r="V181" s="80"/>
      <c r="W181" s="80"/>
      <c r="X181" s="80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</row>
    <row r="182" spans="1:72" hidden="1">
      <c r="A182" s="81">
        <v>178</v>
      </c>
      <c r="B182" s="78">
        <v>1592</v>
      </c>
      <c r="C182" s="74" t="s">
        <v>406</v>
      </c>
      <c r="D182" s="79"/>
      <c r="E182" s="74"/>
      <c r="F182" s="73" t="str">
        <f t="shared" si="6"/>
        <v/>
      </c>
      <c r="G182" s="74" t="s">
        <v>247</v>
      </c>
      <c r="H182" s="79"/>
      <c r="I182" s="78"/>
      <c r="J182" s="78"/>
      <c r="K182" s="71">
        <f t="shared" si="7"/>
        <v>0</v>
      </c>
      <c r="L182" s="82" t="e">
        <f t="shared" si="8"/>
        <v>#DIV/0!</v>
      </c>
      <c r="M182" s="79"/>
      <c r="N182" s="79"/>
      <c r="O182" s="79"/>
      <c r="P182" s="79"/>
      <c r="Q182" s="79"/>
      <c r="R182" s="79"/>
      <c r="S182" s="79"/>
      <c r="T182" s="79"/>
      <c r="U182" s="80"/>
      <c r="V182" s="80"/>
      <c r="W182" s="80"/>
      <c r="X182" s="80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</row>
    <row r="183" spans="1:72" hidden="1">
      <c r="A183" s="77">
        <v>179</v>
      </c>
      <c r="B183" s="78">
        <v>1593</v>
      </c>
      <c r="C183" s="74" t="s">
        <v>407</v>
      </c>
      <c r="D183" s="79" t="s">
        <v>74</v>
      </c>
      <c r="E183" s="74" t="s">
        <v>88</v>
      </c>
      <c r="F183" s="73" t="str">
        <f t="shared" si="6"/>
        <v/>
      </c>
      <c r="G183" s="74" t="s">
        <v>247</v>
      </c>
      <c r="H183" s="79"/>
      <c r="I183" s="78">
        <v>100</v>
      </c>
      <c r="J183" s="78">
        <v>100</v>
      </c>
      <c r="K183" s="79">
        <f t="shared" si="7"/>
        <v>0</v>
      </c>
      <c r="L183" s="70">
        <f t="shared" si="8"/>
        <v>0</v>
      </c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</row>
    <row r="184" spans="1:72" hidden="1">
      <c r="A184" s="81">
        <v>180</v>
      </c>
      <c r="B184" s="78">
        <v>1594</v>
      </c>
      <c r="C184" s="74" t="s">
        <v>408</v>
      </c>
      <c r="D184" s="79"/>
      <c r="E184" s="74"/>
      <c r="F184" s="73" t="str">
        <f t="shared" si="6"/>
        <v/>
      </c>
      <c r="G184" s="74" t="s">
        <v>247</v>
      </c>
      <c r="H184" s="79"/>
      <c r="I184" s="78"/>
      <c r="J184" s="78"/>
      <c r="K184" s="71">
        <f t="shared" si="7"/>
        <v>0</v>
      </c>
      <c r="L184" s="82" t="e">
        <f t="shared" si="8"/>
        <v>#DIV/0!</v>
      </c>
      <c r="M184" s="79"/>
      <c r="N184" s="79"/>
      <c r="O184" s="79"/>
      <c r="P184" s="79"/>
      <c r="Q184" s="79"/>
      <c r="R184" s="79"/>
      <c r="S184" s="79"/>
      <c r="T184" s="79"/>
      <c r="U184" s="80"/>
      <c r="V184" s="80"/>
      <c r="W184" s="80"/>
      <c r="X184" s="80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</row>
    <row r="185" spans="1:72" hidden="1">
      <c r="A185" s="77">
        <v>181</v>
      </c>
      <c r="B185" s="78">
        <v>1595</v>
      </c>
      <c r="C185" s="74" t="s">
        <v>409</v>
      </c>
      <c r="D185" s="79"/>
      <c r="E185" s="74"/>
      <c r="F185" s="73" t="str">
        <f t="shared" si="6"/>
        <v/>
      </c>
      <c r="G185" s="74" t="s">
        <v>247</v>
      </c>
      <c r="H185" s="79"/>
      <c r="I185" s="78"/>
      <c r="J185" s="78"/>
      <c r="K185" s="71">
        <f t="shared" si="7"/>
        <v>0</v>
      </c>
      <c r="L185" s="82" t="e">
        <f t="shared" si="8"/>
        <v>#DIV/0!</v>
      </c>
      <c r="M185" s="79"/>
      <c r="N185" s="79"/>
      <c r="O185" s="79"/>
      <c r="P185" s="79"/>
      <c r="Q185" s="79"/>
      <c r="R185" s="79"/>
      <c r="S185" s="79"/>
      <c r="T185" s="79"/>
      <c r="U185" s="80"/>
      <c r="V185" s="80"/>
      <c r="W185" s="80"/>
      <c r="X185" s="80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</row>
    <row r="186" spans="1:72" hidden="1">
      <c r="A186" s="81">
        <v>182</v>
      </c>
      <c r="B186" s="78">
        <v>1596</v>
      </c>
      <c r="C186" s="74" t="s">
        <v>410</v>
      </c>
      <c r="D186" s="79"/>
      <c r="E186" s="74"/>
      <c r="F186" s="73" t="str">
        <f t="shared" si="6"/>
        <v/>
      </c>
      <c r="G186" s="74" t="s">
        <v>247</v>
      </c>
      <c r="H186" s="79"/>
      <c r="I186" s="78"/>
      <c r="J186" s="78"/>
      <c r="K186" s="71">
        <f t="shared" si="7"/>
        <v>0</v>
      </c>
      <c r="L186" s="82" t="e">
        <f t="shared" si="8"/>
        <v>#DIV/0!</v>
      </c>
      <c r="M186" s="79"/>
      <c r="N186" s="79"/>
      <c r="O186" s="79"/>
      <c r="P186" s="79"/>
      <c r="Q186" s="79"/>
      <c r="R186" s="79"/>
      <c r="S186" s="79"/>
      <c r="T186" s="79"/>
      <c r="U186" s="80"/>
      <c r="V186" s="80"/>
      <c r="W186" s="80"/>
      <c r="X186" s="80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</row>
    <row r="187" spans="1:72" hidden="1">
      <c r="A187" s="77">
        <v>183</v>
      </c>
      <c r="B187" s="78">
        <v>1597</v>
      </c>
      <c r="C187" s="74" t="s">
        <v>411</v>
      </c>
      <c r="D187" s="79"/>
      <c r="E187" s="74"/>
      <c r="F187" s="73" t="str">
        <f t="shared" si="6"/>
        <v/>
      </c>
      <c r="G187" s="74" t="s">
        <v>247</v>
      </c>
      <c r="H187" s="79"/>
      <c r="I187" s="78"/>
      <c r="J187" s="78"/>
      <c r="K187" s="71">
        <f t="shared" si="7"/>
        <v>0</v>
      </c>
      <c r="L187" s="82" t="e">
        <f t="shared" si="8"/>
        <v>#DIV/0!</v>
      </c>
      <c r="M187" s="79"/>
      <c r="N187" s="79"/>
      <c r="O187" s="79"/>
      <c r="P187" s="79"/>
      <c r="Q187" s="79"/>
      <c r="R187" s="79"/>
      <c r="S187" s="79"/>
      <c r="T187" s="79"/>
      <c r="U187" s="80"/>
      <c r="V187" s="80"/>
      <c r="W187" s="80"/>
      <c r="X187" s="80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</row>
    <row r="188" spans="1:72" hidden="1">
      <c r="A188" s="81">
        <v>184</v>
      </c>
      <c r="B188" s="78">
        <v>1598</v>
      </c>
      <c r="C188" s="74" t="s">
        <v>412</v>
      </c>
      <c r="D188" s="79"/>
      <c r="E188" s="74"/>
      <c r="F188" s="73" t="str">
        <f t="shared" si="6"/>
        <v/>
      </c>
      <c r="G188" s="74" t="s">
        <v>247</v>
      </c>
      <c r="H188" s="79"/>
      <c r="I188" s="78"/>
      <c r="J188" s="78"/>
      <c r="K188" s="71">
        <f t="shared" si="7"/>
        <v>0</v>
      </c>
      <c r="L188" s="82" t="e">
        <f t="shared" si="8"/>
        <v>#DIV/0!</v>
      </c>
      <c r="M188" s="79"/>
      <c r="N188" s="79"/>
      <c r="O188" s="79"/>
      <c r="P188" s="79"/>
      <c r="Q188" s="79"/>
      <c r="R188" s="79"/>
      <c r="S188" s="79"/>
      <c r="T188" s="79"/>
      <c r="U188" s="80"/>
      <c r="V188" s="80"/>
      <c r="W188" s="80"/>
      <c r="X188" s="80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</row>
    <row r="189" spans="1:72" hidden="1">
      <c r="A189" s="77">
        <v>185</v>
      </c>
      <c r="B189" s="78">
        <v>1599</v>
      </c>
      <c r="C189" s="74" t="s">
        <v>413</v>
      </c>
      <c r="D189" s="79"/>
      <c r="E189" s="74"/>
      <c r="F189" s="73" t="str">
        <f t="shared" si="6"/>
        <v/>
      </c>
      <c r="G189" s="74" t="s">
        <v>247</v>
      </c>
      <c r="H189" s="79"/>
      <c r="I189" s="78"/>
      <c r="J189" s="78"/>
      <c r="K189" s="71">
        <f t="shared" si="7"/>
        <v>0</v>
      </c>
      <c r="L189" s="82" t="e">
        <f t="shared" si="8"/>
        <v>#DIV/0!</v>
      </c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</row>
    <row r="190" spans="1:72">
      <c r="A190" s="77">
        <v>187</v>
      </c>
      <c r="B190" s="83">
        <v>1602</v>
      </c>
      <c r="C190" s="73" t="s">
        <v>60</v>
      </c>
      <c r="D190" s="79" t="s">
        <v>46</v>
      </c>
      <c r="E190" s="74" t="s">
        <v>57</v>
      </c>
      <c r="F190" s="73" t="str">
        <f t="shared" si="6"/>
        <v>Advanced</v>
      </c>
      <c r="G190" s="73" t="s">
        <v>115</v>
      </c>
      <c r="H190" s="84" t="s">
        <v>245</v>
      </c>
      <c r="I190" s="78">
        <v>2000</v>
      </c>
      <c r="J190" s="83">
        <v>2000</v>
      </c>
      <c r="K190" s="106">
        <f t="shared" si="7"/>
        <v>1606</v>
      </c>
      <c r="L190" s="72">
        <f t="shared" si="8"/>
        <v>0.80300000000000005</v>
      </c>
      <c r="M190" s="84">
        <v>75</v>
      </c>
      <c r="N190" s="84">
        <v>75</v>
      </c>
      <c r="O190" s="84">
        <v>150</v>
      </c>
      <c r="P190" s="84">
        <v>100</v>
      </c>
      <c r="Q190" s="84">
        <v>70</v>
      </c>
      <c r="R190" s="84">
        <v>156</v>
      </c>
      <c r="S190" s="84">
        <v>150</v>
      </c>
      <c r="T190" s="84">
        <v>100</v>
      </c>
      <c r="U190" s="84">
        <v>210</v>
      </c>
      <c r="V190" s="84">
        <v>220</v>
      </c>
      <c r="W190" s="84">
        <v>300</v>
      </c>
      <c r="X190" s="84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</row>
    <row r="191" spans="1:72">
      <c r="A191" s="77">
        <v>193</v>
      </c>
      <c r="B191" s="192">
        <v>1613</v>
      </c>
      <c r="C191" s="74" t="s">
        <v>48</v>
      </c>
      <c r="D191" s="84" t="s">
        <v>46</v>
      </c>
      <c r="E191" s="73" t="s">
        <v>47</v>
      </c>
      <c r="F191" s="73" t="str">
        <f t="shared" si="6"/>
        <v>Sparta</v>
      </c>
      <c r="G191" s="74" t="s">
        <v>117</v>
      </c>
      <c r="H191" s="79" t="s">
        <v>245</v>
      </c>
      <c r="I191" s="83">
        <v>2500</v>
      </c>
      <c r="J191" s="78">
        <v>2500</v>
      </c>
      <c r="K191" s="79">
        <f t="shared" si="7"/>
        <v>2524</v>
      </c>
      <c r="L191" s="70">
        <f t="shared" si="8"/>
        <v>1.0096000000000001</v>
      </c>
      <c r="M191" s="79">
        <v>210</v>
      </c>
      <c r="N191" s="79">
        <v>200</v>
      </c>
      <c r="O191" s="79">
        <v>230</v>
      </c>
      <c r="P191" s="79">
        <v>300</v>
      </c>
      <c r="Q191" s="79">
        <v>250</v>
      </c>
      <c r="R191" s="79">
        <v>280</v>
      </c>
      <c r="S191" s="79">
        <v>240</v>
      </c>
      <c r="T191" s="79">
        <f>9*20</f>
        <v>180</v>
      </c>
      <c r="U191" s="79">
        <v>219</v>
      </c>
      <c r="V191" s="79">
        <v>190</v>
      </c>
      <c r="W191" s="79">
        <v>225</v>
      </c>
      <c r="X191" s="79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</row>
    <row r="192" spans="1:72" hidden="1">
      <c r="A192" s="81">
        <v>188</v>
      </c>
      <c r="B192" s="78">
        <v>1603</v>
      </c>
      <c r="C192" s="74" t="s">
        <v>414</v>
      </c>
      <c r="D192" s="79"/>
      <c r="E192" s="74"/>
      <c r="F192" s="73" t="str">
        <f t="shared" si="6"/>
        <v/>
      </c>
      <c r="G192" s="74" t="s">
        <v>247</v>
      </c>
      <c r="H192" s="79"/>
      <c r="I192" s="78"/>
      <c r="J192" s="78"/>
      <c r="K192" s="71">
        <f t="shared" si="7"/>
        <v>0</v>
      </c>
      <c r="L192" s="82" t="e">
        <f t="shared" si="8"/>
        <v>#DIV/0!</v>
      </c>
      <c r="M192" s="79"/>
      <c r="N192" s="79"/>
      <c r="O192" s="79"/>
      <c r="P192" s="79"/>
      <c r="Q192" s="79"/>
      <c r="R192" s="79"/>
      <c r="S192" s="79"/>
      <c r="T192" s="79"/>
      <c r="U192" s="80"/>
      <c r="V192" s="80"/>
      <c r="W192" s="80"/>
      <c r="X192" s="80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</row>
    <row r="193" spans="1:72" hidden="1">
      <c r="A193" s="77">
        <v>189</v>
      </c>
      <c r="B193" s="78">
        <v>1604</v>
      </c>
      <c r="C193" s="74" t="s">
        <v>415</v>
      </c>
      <c r="D193" s="79"/>
      <c r="E193" s="74"/>
      <c r="F193" s="73" t="str">
        <f t="shared" si="6"/>
        <v/>
      </c>
      <c r="G193" s="74" t="s">
        <v>247</v>
      </c>
      <c r="H193" s="79"/>
      <c r="I193" s="78"/>
      <c r="J193" s="78"/>
      <c r="K193" s="71">
        <f t="shared" si="7"/>
        <v>0</v>
      </c>
      <c r="L193" s="82" t="e">
        <f t="shared" si="8"/>
        <v>#DIV/0!</v>
      </c>
      <c r="M193" s="79"/>
      <c r="N193" s="79"/>
      <c r="O193" s="79"/>
      <c r="P193" s="79"/>
      <c r="Q193" s="79"/>
      <c r="R193" s="79"/>
      <c r="S193" s="79"/>
      <c r="T193" s="79"/>
      <c r="U193" s="80"/>
      <c r="V193" s="80"/>
      <c r="W193" s="80"/>
      <c r="X193" s="80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</row>
    <row r="194" spans="1:72" hidden="1">
      <c r="A194" s="81">
        <v>190</v>
      </c>
      <c r="B194" s="78">
        <v>1606</v>
      </c>
      <c r="C194" s="74" t="s">
        <v>416</v>
      </c>
      <c r="D194" s="79"/>
      <c r="E194" s="74"/>
      <c r="F194" s="73" t="str">
        <f t="shared" si="6"/>
        <v/>
      </c>
      <c r="G194" s="74" t="s">
        <v>247</v>
      </c>
      <c r="H194" s="79"/>
      <c r="I194" s="78"/>
      <c r="J194" s="78"/>
      <c r="K194" s="71">
        <f t="shared" si="7"/>
        <v>0</v>
      </c>
      <c r="L194" s="82" t="e">
        <f t="shared" si="8"/>
        <v>#DIV/0!</v>
      </c>
      <c r="M194" s="79"/>
      <c r="N194" s="79"/>
      <c r="O194" s="79"/>
      <c r="P194" s="79"/>
      <c r="Q194" s="79"/>
      <c r="R194" s="79"/>
      <c r="S194" s="79"/>
      <c r="T194" s="79"/>
      <c r="U194" s="80"/>
      <c r="V194" s="80"/>
      <c r="W194" s="80"/>
      <c r="X194" s="80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</row>
    <row r="195" spans="1:72" hidden="1">
      <c r="A195" s="77">
        <v>191</v>
      </c>
      <c r="B195" s="78">
        <v>1607</v>
      </c>
      <c r="C195" s="74" t="s">
        <v>417</v>
      </c>
      <c r="D195" s="79"/>
      <c r="E195" s="74"/>
      <c r="F195" s="73" t="str">
        <f t="shared" si="6"/>
        <v/>
      </c>
      <c r="G195" s="74" t="s">
        <v>247</v>
      </c>
      <c r="H195" s="79"/>
      <c r="I195" s="78"/>
      <c r="J195" s="78"/>
      <c r="K195" s="71">
        <f t="shared" si="7"/>
        <v>0</v>
      </c>
      <c r="L195" s="82" t="e">
        <f t="shared" si="8"/>
        <v>#DIV/0!</v>
      </c>
      <c r="M195" s="79"/>
      <c r="N195" s="79"/>
      <c r="O195" s="79"/>
      <c r="P195" s="79"/>
      <c r="Q195" s="79"/>
      <c r="R195" s="79"/>
      <c r="S195" s="79"/>
      <c r="T195" s="79"/>
      <c r="U195" s="80"/>
      <c r="V195" s="80"/>
      <c r="W195" s="80"/>
      <c r="X195" s="80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</row>
    <row r="196" spans="1:72" hidden="1">
      <c r="A196" s="81">
        <v>192</v>
      </c>
      <c r="B196" s="78">
        <v>1610</v>
      </c>
      <c r="C196" s="74" t="s">
        <v>418</v>
      </c>
      <c r="D196" s="79"/>
      <c r="E196" s="74"/>
      <c r="F196" s="73" t="str">
        <f t="shared" ref="F196:F259" si="9">IF(AND(K196&gt;=1, K196&lt;=100), "Initiator",
    IF(AND(K196&gt;100, K196&lt;=500), "Beginner",
        IF(AND(K196&gt;500, K196&lt;=1250), "Progressor",
            IF(AND(K196&gt;1250, K196&lt;=2000), "Advanced",
                IF(K196&gt;2000, "Sparta", "")
            )
        )
    )
)</f>
        <v/>
      </c>
      <c r="G196" s="74" t="s">
        <v>247</v>
      </c>
      <c r="H196" s="79"/>
      <c r="I196" s="78"/>
      <c r="J196" s="78"/>
      <c r="K196" s="71">
        <f t="shared" ref="K196:K259" si="10">SUM(M196:X196)</f>
        <v>0</v>
      </c>
      <c r="L196" s="82" t="e">
        <f t="shared" ref="L196:L259" si="11">K196/J196</f>
        <v>#DIV/0!</v>
      </c>
      <c r="M196" s="79"/>
      <c r="N196" s="79"/>
      <c r="O196" s="79"/>
      <c r="P196" s="79"/>
      <c r="Q196" s="79"/>
      <c r="R196" s="79"/>
      <c r="S196" s="79"/>
      <c r="T196" s="79"/>
      <c r="U196" s="80"/>
      <c r="V196" s="80"/>
      <c r="W196" s="80"/>
      <c r="X196" s="80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</row>
    <row r="197" spans="1:72">
      <c r="A197" s="81">
        <v>194</v>
      </c>
      <c r="B197" s="83">
        <v>1615</v>
      </c>
      <c r="C197" s="73" t="s">
        <v>50</v>
      </c>
      <c r="D197" s="79" t="s">
        <v>46</v>
      </c>
      <c r="E197" s="74" t="s">
        <v>49</v>
      </c>
      <c r="F197" s="73" t="str">
        <f t="shared" si="9"/>
        <v>Beginner</v>
      </c>
      <c r="G197" s="73" t="s">
        <v>112</v>
      </c>
      <c r="H197" s="84" t="s">
        <v>245</v>
      </c>
      <c r="I197" s="78">
        <v>300</v>
      </c>
      <c r="J197" s="83">
        <v>400</v>
      </c>
      <c r="K197" s="106">
        <f t="shared" si="10"/>
        <v>398</v>
      </c>
      <c r="L197" s="72">
        <f t="shared" si="11"/>
        <v>0.995</v>
      </c>
      <c r="M197" s="84"/>
      <c r="N197" s="84"/>
      <c r="O197" s="84"/>
      <c r="P197" s="84">
        <v>20</v>
      </c>
      <c r="Q197" s="84">
        <v>3</v>
      </c>
      <c r="R197" s="84">
        <v>18</v>
      </c>
      <c r="S197" s="84">
        <v>20</v>
      </c>
      <c r="T197" s="84">
        <v>80</v>
      </c>
      <c r="U197" s="84">
        <v>60</v>
      </c>
      <c r="V197" s="84">
        <v>65</v>
      </c>
      <c r="W197" s="84">
        <v>60</v>
      </c>
      <c r="X197" s="84">
        <v>72</v>
      </c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</row>
    <row r="198" spans="1:72">
      <c r="A198" s="77">
        <v>195</v>
      </c>
      <c r="B198" s="78">
        <v>1616</v>
      </c>
      <c r="C198" s="74" t="s">
        <v>419</v>
      </c>
      <c r="D198" s="84" t="s">
        <v>56</v>
      </c>
      <c r="E198" s="73" t="s">
        <v>179</v>
      </c>
      <c r="F198" s="73" t="str">
        <f t="shared" si="9"/>
        <v>Progressor</v>
      </c>
      <c r="G198" s="74" t="s">
        <v>112</v>
      </c>
      <c r="H198" s="79" t="s">
        <v>245</v>
      </c>
      <c r="I198" s="83">
        <v>1000</v>
      </c>
      <c r="J198" s="78">
        <v>1000</v>
      </c>
      <c r="K198" s="71">
        <f t="shared" si="10"/>
        <v>931</v>
      </c>
      <c r="L198" s="70">
        <f t="shared" si="11"/>
        <v>0.93100000000000005</v>
      </c>
      <c r="M198" s="79">
        <v>50</v>
      </c>
      <c r="N198" s="79">
        <v>50</v>
      </c>
      <c r="O198" s="79">
        <v>50</v>
      </c>
      <c r="P198" s="79">
        <v>50</v>
      </c>
      <c r="Q198" s="79">
        <v>50</v>
      </c>
      <c r="R198" s="79">
        <v>53</v>
      </c>
      <c r="S198" s="79">
        <v>56</v>
      </c>
      <c r="T198" s="79">
        <v>90</v>
      </c>
      <c r="U198" s="79">
        <v>205</v>
      </c>
      <c r="V198" s="79">
        <v>172</v>
      </c>
      <c r="W198" s="79">
        <v>105</v>
      </c>
      <c r="X198" s="79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</row>
    <row r="199" spans="1:72">
      <c r="A199" s="77">
        <v>197</v>
      </c>
      <c r="B199" s="83">
        <v>1618</v>
      </c>
      <c r="C199" s="73" t="s">
        <v>92</v>
      </c>
      <c r="D199" s="79" t="s">
        <v>74</v>
      </c>
      <c r="E199" s="74" t="s">
        <v>91</v>
      </c>
      <c r="F199" s="73" t="str">
        <f t="shared" si="9"/>
        <v>Progressor</v>
      </c>
      <c r="G199" s="73" t="s">
        <v>112</v>
      </c>
      <c r="H199" s="84" t="s">
        <v>245</v>
      </c>
      <c r="I199" s="78">
        <v>600</v>
      </c>
      <c r="J199" s="83">
        <v>600</v>
      </c>
      <c r="K199" s="106">
        <f t="shared" si="10"/>
        <v>584</v>
      </c>
      <c r="L199" s="72">
        <f t="shared" si="11"/>
        <v>0.97333333333333338</v>
      </c>
      <c r="M199" s="84"/>
      <c r="N199" s="84"/>
      <c r="O199" s="84"/>
      <c r="P199" s="84">
        <v>73</v>
      </c>
      <c r="Q199" s="84">
        <v>73</v>
      </c>
      <c r="R199" s="84">
        <v>73</v>
      </c>
      <c r="S199" s="84">
        <v>73</v>
      </c>
      <c r="T199" s="84">
        <v>73</v>
      </c>
      <c r="U199" s="84">
        <v>73</v>
      </c>
      <c r="V199" s="84">
        <v>73</v>
      </c>
      <c r="W199" s="84">
        <v>73</v>
      </c>
      <c r="X199" s="84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</row>
    <row r="200" spans="1:72" hidden="1">
      <c r="A200" s="81">
        <v>196</v>
      </c>
      <c r="B200" s="78">
        <v>1617</v>
      </c>
      <c r="C200" s="74" t="s">
        <v>420</v>
      </c>
      <c r="D200" s="79" t="s">
        <v>73</v>
      </c>
      <c r="E200" s="74" t="s">
        <v>108</v>
      </c>
      <c r="F200" s="73" t="str">
        <f t="shared" si="9"/>
        <v/>
      </c>
      <c r="G200" s="74" t="s">
        <v>247</v>
      </c>
      <c r="H200" s="79"/>
      <c r="I200" s="78">
        <v>300</v>
      </c>
      <c r="J200" s="78">
        <v>300</v>
      </c>
      <c r="K200" s="79">
        <f t="shared" si="10"/>
        <v>0</v>
      </c>
      <c r="L200" s="70">
        <f t="shared" si="11"/>
        <v>0</v>
      </c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</row>
    <row r="201" spans="1:72">
      <c r="A201" s="81">
        <v>198</v>
      </c>
      <c r="B201" s="78">
        <v>1619</v>
      </c>
      <c r="C201" s="74" t="s">
        <v>421</v>
      </c>
      <c r="D201" s="84" t="s">
        <v>98</v>
      </c>
      <c r="E201" s="73" t="s">
        <v>146</v>
      </c>
      <c r="F201" s="73" t="str">
        <f t="shared" si="9"/>
        <v>Progressor</v>
      </c>
      <c r="G201" s="74" t="s">
        <v>112</v>
      </c>
      <c r="H201" s="79" t="s">
        <v>245</v>
      </c>
      <c r="I201" s="83">
        <v>1000</v>
      </c>
      <c r="J201" s="78">
        <v>1000</v>
      </c>
      <c r="K201" s="71">
        <f t="shared" si="10"/>
        <v>1007</v>
      </c>
      <c r="L201" s="70">
        <f t="shared" si="11"/>
        <v>1.0069999999999999</v>
      </c>
      <c r="M201" s="79">
        <v>60</v>
      </c>
      <c r="N201" s="79">
        <v>50</v>
      </c>
      <c r="O201" s="79">
        <v>40</v>
      </c>
      <c r="P201" s="79">
        <v>40</v>
      </c>
      <c r="Q201" s="79">
        <v>70</v>
      </c>
      <c r="R201" s="79">
        <v>38</v>
      </c>
      <c r="S201" s="79">
        <v>84</v>
      </c>
      <c r="T201" s="79">
        <v>90</v>
      </c>
      <c r="U201" s="79">
        <v>100</v>
      </c>
      <c r="V201" s="79">
        <v>175</v>
      </c>
      <c r="W201" s="79">
        <v>100</v>
      </c>
      <c r="X201" s="79">
        <v>160</v>
      </c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</row>
    <row r="202" spans="1:72">
      <c r="A202" s="81">
        <v>204</v>
      </c>
      <c r="B202" s="83">
        <v>1625</v>
      </c>
      <c r="C202" s="73" t="s">
        <v>422</v>
      </c>
      <c r="D202" s="84" t="s">
        <v>98</v>
      </c>
      <c r="E202" s="73" t="s">
        <v>143</v>
      </c>
      <c r="F202" s="73" t="str">
        <f t="shared" si="9"/>
        <v>Beginner</v>
      </c>
      <c r="G202" s="73" t="s">
        <v>109</v>
      </c>
      <c r="H202" s="84" t="s">
        <v>245</v>
      </c>
      <c r="I202" s="83">
        <v>300</v>
      </c>
      <c r="J202" s="83">
        <v>300</v>
      </c>
      <c r="K202" s="106">
        <f t="shared" si="10"/>
        <v>226.1</v>
      </c>
      <c r="L202" s="72">
        <f t="shared" si="11"/>
        <v>0.7536666666666666</v>
      </c>
      <c r="M202" s="84">
        <v>0</v>
      </c>
      <c r="N202" s="84">
        <v>0</v>
      </c>
      <c r="O202" s="84">
        <v>0</v>
      </c>
      <c r="P202" s="84">
        <v>0</v>
      </c>
      <c r="Q202" s="84">
        <v>20.2</v>
      </c>
      <c r="R202" s="84">
        <v>34</v>
      </c>
      <c r="S202" s="84">
        <v>30</v>
      </c>
      <c r="T202" s="84">
        <v>35</v>
      </c>
      <c r="U202" s="84">
        <v>32.5</v>
      </c>
      <c r="V202" s="84">
        <v>34.4</v>
      </c>
      <c r="W202" s="84">
        <v>40</v>
      </c>
      <c r="X202" s="84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</row>
    <row r="203" spans="1:72" hidden="1">
      <c r="A203" s="77">
        <v>199</v>
      </c>
      <c r="B203" s="78">
        <v>1620</v>
      </c>
      <c r="C203" s="74" t="s">
        <v>423</v>
      </c>
      <c r="D203" s="79"/>
      <c r="E203" s="74"/>
      <c r="F203" s="73" t="str">
        <f t="shared" si="9"/>
        <v/>
      </c>
      <c r="G203" s="74" t="s">
        <v>247</v>
      </c>
      <c r="H203" s="79"/>
      <c r="I203" s="78"/>
      <c r="J203" s="78"/>
      <c r="K203" s="71">
        <f t="shared" si="10"/>
        <v>0</v>
      </c>
      <c r="L203" s="82" t="e">
        <f t="shared" si="11"/>
        <v>#DIV/0!</v>
      </c>
      <c r="M203" s="79"/>
      <c r="N203" s="79"/>
      <c r="O203" s="79"/>
      <c r="P203" s="79"/>
      <c r="Q203" s="79"/>
      <c r="R203" s="79"/>
      <c r="S203" s="79"/>
      <c r="T203" s="79"/>
      <c r="U203" s="80"/>
      <c r="V203" s="80"/>
      <c r="W203" s="80"/>
      <c r="X203" s="80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</row>
    <row r="204" spans="1:72" hidden="1">
      <c r="A204" s="81">
        <v>200</v>
      </c>
      <c r="B204" s="78">
        <v>1621</v>
      </c>
      <c r="C204" s="74" t="s">
        <v>424</v>
      </c>
      <c r="D204" s="79"/>
      <c r="E204" s="74"/>
      <c r="F204" s="73" t="str">
        <f t="shared" si="9"/>
        <v/>
      </c>
      <c r="G204" s="74" t="s">
        <v>247</v>
      </c>
      <c r="H204" s="79"/>
      <c r="I204" s="78"/>
      <c r="J204" s="78"/>
      <c r="K204" s="71">
        <f t="shared" si="10"/>
        <v>0</v>
      </c>
      <c r="L204" s="82" t="e">
        <f t="shared" si="11"/>
        <v>#DIV/0!</v>
      </c>
      <c r="M204" s="79"/>
      <c r="N204" s="79"/>
      <c r="O204" s="79"/>
      <c r="P204" s="79"/>
      <c r="Q204" s="79"/>
      <c r="R204" s="79"/>
      <c r="S204" s="79"/>
      <c r="T204" s="79"/>
      <c r="U204" s="80"/>
      <c r="V204" s="80"/>
      <c r="W204" s="80"/>
      <c r="X204" s="80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</row>
    <row r="205" spans="1:72" hidden="1">
      <c r="A205" s="77">
        <v>201</v>
      </c>
      <c r="B205" s="78">
        <v>1622</v>
      </c>
      <c r="C205" s="74" t="s">
        <v>425</v>
      </c>
      <c r="D205" s="79"/>
      <c r="E205" s="74"/>
      <c r="F205" s="73" t="str">
        <f t="shared" si="9"/>
        <v/>
      </c>
      <c r="G205" s="74" t="s">
        <v>247</v>
      </c>
      <c r="H205" s="79"/>
      <c r="I205" s="78"/>
      <c r="J205" s="78"/>
      <c r="K205" s="71">
        <f t="shared" si="10"/>
        <v>0</v>
      </c>
      <c r="L205" s="82" t="e">
        <f t="shared" si="11"/>
        <v>#DIV/0!</v>
      </c>
      <c r="M205" s="79"/>
      <c r="N205" s="79"/>
      <c r="O205" s="79"/>
      <c r="P205" s="79"/>
      <c r="Q205" s="79"/>
      <c r="R205" s="79"/>
      <c r="S205" s="79"/>
      <c r="T205" s="79"/>
      <c r="U205" s="80"/>
      <c r="V205" s="80"/>
      <c r="W205" s="80"/>
      <c r="X205" s="80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</row>
    <row r="206" spans="1:72" hidden="1">
      <c r="A206" s="81">
        <v>202</v>
      </c>
      <c r="B206" s="78">
        <v>1623</v>
      </c>
      <c r="C206" s="74" t="s">
        <v>426</v>
      </c>
      <c r="D206" s="79" t="s">
        <v>99</v>
      </c>
      <c r="E206" s="74" t="s">
        <v>162</v>
      </c>
      <c r="F206" s="73" t="str">
        <f t="shared" si="9"/>
        <v/>
      </c>
      <c r="G206" s="74" t="s">
        <v>247</v>
      </c>
      <c r="H206" s="79"/>
      <c r="I206" s="78">
        <v>300</v>
      </c>
      <c r="J206" s="78">
        <v>300</v>
      </c>
      <c r="K206" s="79">
        <f t="shared" si="10"/>
        <v>0</v>
      </c>
      <c r="L206" s="70">
        <f t="shared" si="11"/>
        <v>0</v>
      </c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</row>
    <row r="207" spans="1:72" hidden="1">
      <c r="A207" s="77">
        <v>203</v>
      </c>
      <c r="B207" s="78">
        <v>1624</v>
      </c>
      <c r="C207" s="74" t="s">
        <v>427</v>
      </c>
      <c r="D207" s="79"/>
      <c r="E207" s="74"/>
      <c r="F207" s="73" t="str">
        <f t="shared" si="9"/>
        <v/>
      </c>
      <c r="G207" s="74" t="s">
        <v>247</v>
      </c>
      <c r="H207" s="79"/>
      <c r="I207" s="78"/>
      <c r="J207" s="78"/>
      <c r="K207" s="71">
        <f t="shared" si="10"/>
        <v>0</v>
      </c>
      <c r="L207" s="82" t="e">
        <f t="shared" si="11"/>
        <v>#DIV/0!</v>
      </c>
      <c r="M207" s="79"/>
      <c r="N207" s="79"/>
      <c r="O207" s="79"/>
      <c r="P207" s="79"/>
      <c r="Q207" s="79"/>
      <c r="R207" s="79"/>
      <c r="S207" s="79"/>
      <c r="T207" s="79"/>
      <c r="U207" s="80"/>
      <c r="V207" s="80"/>
      <c r="W207" s="80"/>
      <c r="X207" s="80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</row>
    <row r="208" spans="1:72">
      <c r="A208" s="77">
        <v>205</v>
      </c>
      <c r="B208" s="78">
        <v>1626</v>
      </c>
      <c r="C208" s="74" t="s">
        <v>428</v>
      </c>
      <c r="D208" s="79" t="s">
        <v>73</v>
      </c>
      <c r="E208" s="74" t="s">
        <v>111</v>
      </c>
      <c r="F208" s="73" t="str">
        <f t="shared" si="9"/>
        <v>Progressor</v>
      </c>
      <c r="G208" s="74" t="s">
        <v>112</v>
      </c>
      <c r="H208" s="79" t="s">
        <v>245</v>
      </c>
      <c r="I208" s="78">
        <v>1250</v>
      </c>
      <c r="J208" s="78">
        <v>1250</v>
      </c>
      <c r="K208" s="71">
        <f t="shared" si="10"/>
        <v>1052.02</v>
      </c>
      <c r="L208" s="70">
        <f t="shared" si="11"/>
        <v>0.84161600000000003</v>
      </c>
      <c r="M208" s="79">
        <v>96.38</v>
      </c>
      <c r="N208" s="79">
        <v>86.2</v>
      </c>
      <c r="O208" s="79">
        <v>106.76</v>
      </c>
      <c r="P208" s="79">
        <v>112.82</v>
      </c>
      <c r="Q208" s="79">
        <v>128.79</v>
      </c>
      <c r="R208" s="79">
        <v>117.92</v>
      </c>
      <c r="S208" s="79">
        <v>91.64</v>
      </c>
      <c r="T208" s="79">
        <v>118.05</v>
      </c>
      <c r="U208" s="79">
        <v>98.46</v>
      </c>
      <c r="V208" s="79">
        <v>50</v>
      </c>
      <c r="W208" s="79">
        <v>45</v>
      </c>
      <c r="X208" s="79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</row>
    <row r="209" spans="1:72">
      <c r="A209" s="77">
        <v>209</v>
      </c>
      <c r="B209" s="83">
        <v>1630</v>
      </c>
      <c r="C209" s="73" t="s">
        <v>429</v>
      </c>
      <c r="D209" s="79" t="s">
        <v>73</v>
      </c>
      <c r="E209" s="74" t="s">
        <v>111</v>
      </c>
      <c r="F209" s="73" t="str">
        <f t="shared" si="9"/>
        <v>Beginner</v>
      </c>
      <c r="G209" s="73" t="s">
        <v>109</v>
      </c>
      <c r="H209" s="84" t="s">
        <v>245</v>
      </c>
      <c r="I209" s="78">
        <v>300</v>
      </c>
      <c r="J209" s="83">
        <v>300</v>
      </c>
      <c r="K209" s="106">
        <f t="shared" si="10"/>
        <v>280</v>
      </c>
      <c r="L209" s="72">
        <f t="shared" si="11"/>
        <v>0.93333333333333335</v>
      </c>
      <c r="M209" s="84"/>
      <c r="N209" s="84"/>
      <c r="O209" s="84"/>
      <c r="P209" s="84"/>
      <c r="Q209" s="84"/>
      <c r="R209" s="84"/>
      <c r="S209" s="84"/>
      <c r="T209" s="84"/>
      <c r="U209" s="84">
        <v>140</v>
      </c>
      <c r="V209" s="84">
        <v>140</v>
      </c>
      <c r="W209" s="84">
        <v>0</v>
      </c>
      <c r="X209" s="84">
        <v>0</v>
      </c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</row>
    <row r="210" spans="1:72" hidden="1">
      <c r="A210" s="81">
        <v>206</v>
      </c>
      <c r="B210" s="78">
        <v>1627</v>
      </c>
      <c r="C210" s="74" t="s">
        <v>430</v>
      </c>
      <c r="D210" s="79"/>
      <c r="E210" s="74"/>
      <c r="F210" s="73" t="str">
        <f t="shared" si="9"/>
        <v/>
      </c>
      <c r="G210" s="74" t="s">
        <v>247</v>
      </c>
      <c r="H210" s="79"/>
      <c r="I210" s="78"/>
      <c r="J210" s="78"/>
      <c r="K210" s="71">
        <f t="shared" si="10"/>
        <v>0</v>
      </c>
      <c r="L210" s="82" t="e">
        <f t="shared" si="11"/>
        <v>#DIV/0!</v>
      </c>
      <c r="M210" s="79"/>
      <c r="N210" s="79"/>
      <c r="O210" s="79"/>
      <c r="P210" s="79"/>
      <c r="Q210" s="79"/>
      <c r="R210" s="79"/>
      <c r="S210" s="79"/>
      <c r="T210" s="79"/>
      <c r="U210" s="80"/>
      <c r="V210" s="80"/>
      <c r="W210" s="80"/>
      <c r="X210" s="80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</row>
    <row r="211" spans="1:72" hidden="1">
      <c r="A211" s="77">
        <v>207</v>
      </c>
      <c r="B211" s="78">
        <v>1628</v>
      </c>
      <c r="C211" s="74" t="s">
        <v>431</v>
      </c>
      <c r="D211" s="79"/>
      <c r="E211" s="74"/>
      <c r="F211" s="73" t="str">
        <f t="shared" si="9"/>
        <v/>
      </c>
      <c r="G211" s="74" t="s">
        <v>247</v>
      </c>
      <c r="H211" s="79"/>
      <c r="I211" s="78"/>
      <c r="J211" s="78"/>
      <c r="K211" s="71">
        <f t="shared" si="10"/>
        <v>0</v>
      </c>
      <c r="L211" s="82" t="e">
        <f t="shared" si="11"/>
        <v>#DIV/0!</v>
      </c>
      <c r="M211" s="79"/>
      <c r="N211" s="79"/>
      <c r="O211" s="79"/>
      <c r="P211" s="79"/>
      <c r="Q211" s="79"/>
      <c r="R211" s="79"/>
      <c r="S211" s="79"/>
      <c r="T211" s="79"/>
      <c r="U211" s="80"/>
      <c r="V211" s="80"/>
      <c r="W211" s="80"/>
      <c r="X211" s="80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</row>
    <row r="212" spans="1:72" hidden="1">
      <c r="A212" s="81">
        <v>208</v>
      </c>
      <c r="B212" s="78">
        <v>1629</v>
      </c>
      <c r="C212" s="74" t="s">
        <v>432</v>
      </c>
      <c r="D212" s="79"/>
      <c r="E212" s="74"/>
      <c r="F212" s="73" t="str">
        <f t="shared" si="9"/>
        <v/>
      </c>
      <c r="G212" s="74" t="s">
        <v>247</v>
      </c>
      <c r="H212" s="79"/>
      <c r="I212" s="78"/>
      <c r="J212" s="78"/>
      <c r="K212" s="71">
        <f t="shared" si="10"/>
        <v>0</v>
      </c>
      <c r="L212" s="82" t="e">
        <f t="shared" si="11"/>
        <v>#DIV/0!</v>
      </c>
      <c r="M212" s="79"/>
      <c r="N212" s="79"/>
      <c r="O212" s="79"/>
      <c r="P212" s="79"/>
      <c r="Q212" s="79"/>
      <c r="R212" s="79"/>
      <c r="S212" s="79"/>
      <c r="T212" s="79"/>
      <c r="U212" s="80"/>
      <c r="V212" s="80"/>
      <c r="W212" s="80"/>
      <c r="X212" s="80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</row>
    <row r="213" spans="1:72">
      <c r="A213" s="77">
        <v>211</v>
      </c>
      <c r="B213" s="78">
        <v>1632</v>
      </c>
      <c r="C213" s="74" t="s">
        <v>433</v>
      </c>
      <c r="D213" s="84" t="s">
        <v>98</v>
      </c>
      <c r="E213" s="73" t="s">
        <v>134</v>
      </c>
      <c r="F213" s="73" t="str">
        <f t="shared" si="9"/>
        <v>Beginner</v>
      </c>
      <c r="G213" s="74" t="s">
        <v>107</v>
      </c>
      <c r="H213" s="79" t="s">
        <v>245</v>
      </c>
      <c r="I213" s="83">
        <v>200</v>
      </c>
      <c r="J213" s="78">
        <v>200</v>
      </c>
      <c r="K213" s="71">
        <f t="shared" si="10"/>
        <v>103.75</v>
      </c>
      <c r="L213" s="70">
        <f t="shared" si="11"/>
        <v>0.51875000000000004</v>
      </c>
      <c r="M213" s="79"/>
      <c r="N213" s="79"/>
      <c r="O213" s="79"/>
      <c r="P213" s="79"/>
      <c r="Q213" s="79"/>
      <c r="R213" s="79"/>
      <c r="S213" s="79">
        <v>49</v>
      </c>
      <c r="T213" s="79">
        <v>8.75</v>
      </c>
      <c r="U213" s="79">
        <v>10</v>
      </c>
      <c r="V213" s="79">
        <v>9</v>
      </c>
      <c r="W213" s="79">
        <v>7</v>
      </c>
      <c r="X213" s="79">
        <v>20</v>
      </c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</row>
    <row r="214" spans="1:72" hidden="1">
      <c r="A214" s="81">
        <v>210</v>
      </c>
      <c r="B214" s="78">
        <v>1631</v>
      </c>
      <c r="C214" s="74" t="s">
        <v>434</v>
      </c>
      <c r="D214" s="79"/>
      <c r="E214" s="74"/>
      <c r="F214" s="73" t="str">
        <f t="shared" si="9"/>
        <v/>
      </c>
      <c r="G214" s="74" t="s">
        <v>247</v>
      </c>
      <c r="H214" s="79"/>
      <c r="I214" s="78"/>
      <c r="J214" s="78"/>
      <c r="K214" s="71">
        <f t="shared" si="10"/>
        <v>0</v>
      </c>
      <c r="L214" s="82" t="e">
        <f t="shared" si="11"/>
        <v>#DIV/0!</v>
      </c>
      <c r="M214" s="79"/>
      <c r="N214" s="79"/>
      <c r="O214" s="79"/>
      <c r="P214" s="79"/>
      <c r="Q214" s="79"/>
      <c r="R214" s="79"/>
      <c r="S214" s="79"/>
      <c r="T214" s="79"/>
      <c r="U214" s="80"/>
      <c r="V214" s="80"/>
      <c r="W214" s="80"/>
      <c r="X214" s="80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</row>
    <row r="215" spans="1:72">
      <c r="A215" s="81">
        <v>212</v>
      </c>
      <c r="B215" s="83">
        <v>1633</v>
      </c>
      <c r="C215" s="73" t="s">
        <v>435</v>
      </c>
      <c r="D215" s="79" t="s">
        <v>98</v>
      </c>
      <c r="E215" s="74" t="s">
        <v>136</v>
      </c>
      <c r="F215" s="73" t="str">
        <f t="shared" si="9"/>
        <v>Beginner</v>
      </c>
      <c r="G215" s="73" t="s">
        <v>109</v>
      </c>
      <c r="H215" s="84" t="s">
        <v>245</v>
      </c>
      <c r="I215" s="78">
        <v>500</v>
      </c>
      <c r="J215" s="83">
        <v>500</v>
      </c>
      <c r="K215" s="106">
        <f t="shared" si="10"/>
        <v>400</v>
      </c>
      <c r="L215" s="72">
        <f t="shared" si="11"/>
        <v>0.8</v>
      </c>
      <c r="M215" s="84">
        <v>0</v>
      </c>
      <c r="N215" s="84">
        <v>0</v>
      </c>
      <c r="O215" s="84">
        <v>30</v>
      </c>
      <c r="P215" s="84">
        <v>12.7</v>
      </c>
      <c r="Q215" s="84">
        <v>16.5</v>
      </c>
      <c r="R215" s="84">
        <v>50.8</v>
      </c>
      <c r="S215" s="84">
        <v>15</v>
      </c>
      <c r="T215" s="84">
        <v>60</v>
      </c>
      <c r="U215" s="84">
        <v>90</v>
      </c>
      <c r="V215" s="84">
        <v>30</v>
      </c>
      <c r="W215" s="84">
        <v>75</v>
      </c>
      <c r="X215" s="84">
        <v>20</v>
      </c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</row>
    <row r="216" spans="1:72">
      <c r="A216" s="81">
        <v>214</v>
      </c>
      <c r="B216" s="78">
        <v>1635</v>
      </c>
      <c r="C216" s="74" t="s">
        <v>436</v>
      </c>
      <c r="D216" s="84" t="s">
        <v>56</v>
      </c>
      <c r="E216" s="73" t="s">
        <v>173</v>
      </c>
      <c r="F216" s="73" t="str">
        <f t="shared" si="9"/>
        <v>Progressor</v>
      </c>
      <c r="G216" s="74" t="s">
        <v>112</v>
      </c>
      <c r="H216" s="79" t="s">
        <v>245</v>
      </c>
      <c r="I216" s="83">
        <v>900</v>
      </c>
      <c r="J216" s="78">
        <v>800</v>
      </c>
      <c r="K216" s="71">
        <f t="shared" si="10"/>
        <v>791.23</v>
      </c>
      <c r="L216" s="70">
        <f t="shared" si="11"/>
        <v>0.98903750000000001</v>
      </c>
      <c r="M216" s="79"/>
      <c r="N216" s="79"/>
      <c r="O216" s="79"/>
      <c r="P216" s="79"/>
      <c r="Q216" s="79"/>
      <c r="R216" s="79"/>
      <c r="S216" s="79">
        <v>90</v>
      </c>
      <c r="T216" s="79">
        <v>80</v>
      </c>
      <c r="U216" s="79">
        <f>35+100</f>
        <v>135</v>
      </c>
      <c r="V216" s="79">
        <f>21+6.8+4+14+7+10.5+7+21+10.5+28+7+8.2+4.6+11.5+4.5</f>
        <v>165.6</v>
      </c>
      <c r="W216" s="79">
        <f>6.4+9+13.1+15.6+15+9.3+16.2+3.8+2.7+2+14+3.4+7+21+4+5+7.5+4+3.5+3+18</f>
        <v>183.5</v>
      </c>
      <c r="X216" s="79">
        <f>6.7+9.4+4.68+1.75+3.25+2.61+1.24+8+9.5+10+7+23+20+30</f>
        <v>137.13</v>
      </c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</row>
    <row r="217" spans="1:72" hidden="1">
      <c r="A217" s="77">
        <v>213</v>
      </c>
      <c r="B217" s="78">
        <v>1634</v>
      </c>
      <c r="C217" s="74" t="s">
        <v>437</v>
      </c>
      <c r="D217" s="79"/>
      <c r="E217" s="74"/>
      <c r="F217" s="73" t="str">
        <f t="shared" si="9"/>
        <v/>
      </c>
      <c r="G217" s="74" t="s">
        <v>247</v>
      </c>
      <c r="H217" s="79"/>
      <c r="I217" s="78"/>
      <c r="J217" s="78"/>
      <c r="K217" s="71">
        <f t="shared" si="10"/>
        <v>0</v>
      </c>
      <c r="L217" s="82" t="e">
        <f t="shared" si="11"/>
        <v>#DIV/0!</v>
      </c>
      <c r="M217" s="79"/>
      <c r="N217" s="79"/>
      <c r="O217" s="79"/>
      <c r="P217" s="79"/>
      <c r="Q217" s="79"/>
      <c r="R217" s="79"/>
      <c r="S217" s="79"/>
      <c r="T217" s="79"/>
      <c r="U217" s="80"/>
      <c r="V217" s="80"/>
      <c r="W217" s="80"/>
      <c r="X217" s="80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</row>
    <row r="218" spans="1:72">
      <c r="A218" s="77">
        <v>219</v>
      </c>
      <c r="B218" s="83">
        <v>1640</v>
      </c>
      <c r="C218" s="73" t="s">
        <v>438</v>
      </c>
      <c r="D218" s="84" t="s">
        <v>73</v>
      </c>
      <c r="E218" s="73" t="s">
        <v>108</v>
      </c>
      <c r="F218" s="73" t="str">
        <f t="shared" si="9"/>
        <v>Beginner</v>
      </c>
      <c r="G218" s="73" t="s">
        <v>109</v>
      </c>
      <c r="H218" s="84" t="s">
        <v>245</v>
      </c>
      <c r="I218" s="83">
        <v>500</v>
      </c>
      <c r="J218" s="83">
        <v>500</v>
      </c>
      <c r="K218" s="106">
        <f t="shared" si="10"/>
        <v>462</v>
      </c>
      <c r="L218" s="72">
        <f t="shared" si="11"/>
        <v>0.92400000000000004</v>
      </c>
      <c r="M218" s="84"/>
      <c r="N218" s="84"/>
      <c r="O218" s="84"/>
      <c r="P218" s="84"/>
      <c r="Q218" s="84"/>
      <c r="R218" s="84"/>
      <c r="S218" s="84">
        <v>182</v>
      </c>
      <c r="T218" s="84" t="s">
        <v>261</v>
      </c>
      <c r="U218" s="84">
        <v>140</v>
      </c>
      <c r="V218" s="84">
        <v>140</v>
      </c>
      <c r="W218" s="84" t="s">
        <v>261</v>
      </c>
      <c r="X218" s="84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</row>
    <row r="219" spans="1:72" hidden="1">
      <c r="A219" s="77">
        <v>215</v>
      </c>
      <c r="B219" s="78">
        <v>1636</v>
      </c>
      <c r="C219" s="74" t="s">
        <v>439</v>
      </c>
      <c r="D219" s="79"/>
      <c r="E219" s="74"/>
      <c r="F219" s="73" t="str">
        <f t="shared" si="9"/>
        <v/>
      </c>
      <c r="G219" s="74" t="s">
        <v>247</v>
      </c>
      <c r="H219" s="79"/>
      <c r="I219" s="78"/>
      <c r="J219" s="78"/>
      <c r="K219" s="71">
        <f t="shared" si="10"/>
        <v>0</v>
      </c>
      <c r="L219" s="82" t="e">
        <f t="shared" si="11"/>
        <v>#DIV/0!</v>
      </c>
      <c r="M219" s="79"/>
      <c r="N219" s="79"/>
      <c r="O219" s="79"/>
      <c r="P219" s="79"/>
      <c r="Q219" s="79"/>
      <c r="R219" s="79"/>
      <c r="S219" s="79"/>
      <c r="T219" s="79"/>
      <c r="U219" s="80"/>
      <c r="V219" s="80"/>
      <c r="W219" s="80"/>
      <c r="X219" s="80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</row>
    <row r="220" spans="1:72" hidden="1">
      <c r="A220" s="81">
        <v>216</v>
      </c>
      <c r="B220" s="78">
        <v>1637</v>
      </c>
      <c r="C220" s="74" t="s">
        <v>440</v>
      </c>
      <c r="D220" s="79" t="s">
        <v>98</v>
      </c>
      <c r="E220" s="74" t="s">
        <v>139</v>
      </c>
      <c r="F220" s="73" t="str">
        <f t="shared" si="9"/>
        <v>Beginner</v>
      </c>
      <c r="G220" s="74" t="s">
        <v>109</v>
      </c>
      <c r="H220" s="79" t="s">
        <v>261</v>
      </c>
      <c r="I220" s="78">
        <v>1000</v>
      </c>
      <c r="J220" s="78">
        <v>1000</v>
      </c>
      <c r="K220" s="79">
        <f t="shared" si="10"/>
        <v>491.4</v>
      </c>
      <c r="L220" s="70">
        <f t="shared" si="11"/>
        <v>0.4914</v>
      </c>
      <c r="M220" s="79"/>
      <c r="N220" s="79"/>
      <c r="O220" s="79"/>
      <c r="P220" s="79">
        <v>120</v>
      </c>
      <c r="Q220" s="79">
        <v>120</v>
      </c>
      <c r="R220" s="79">
        <v>120</v>
      </c>
      <c r="S220" s="79">
        <v>131.4</v>
      </c>
      <c r="T220" s="79"/>
      <c r="U220" s="80"/>
      <c r="V220" s="80"/>
      <c r="W220" s="80"/>
      <c r="X220" s="80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</row>
    <row r="221" spans="1:72" hidden="1">
      <c r="A221" s="77">
        <v>217</v>
      </c>
      <c r="B221" s="78">
        <v>1638</v>
      </c>
      <c r="C221" s="74" t="s">
        <v>441</v>
      </c>
      <c r="D221" s="79"/>
      <c r="E221" s="74"/>
      <c r="F221" s="73" t="str">
        <f t="shared" si="9"/>
        <v/>
      </c>
      <c r="G221" s="74" t="s">
        <v>247</v>
      </c>
      <c r="H221" s="79"/>
      <c r="I221" s="78"/>
      <c r="J221" s="78"/>
      <c r="K221" s="71">
        <f t="shared" si="10"/>
        <v>0</v>
      </c>
      <c r="L221" s="82" t="e">
        <f t="shared" si="11"/>
        <v>#DIV/0!</v>
      </c>
      <c r="M221" s="79"/>
      <c r="N221" s="79"/>
      <c r="O221" s="79"/>
      <c r="P221" s="79"/>
      <c r="Q221" s="79"/>
      <c r="R221" s="79"/>
      <c r="S221" s="79"/>
      <c r="T221" s="79"/>
      <c r="U221" s="80"/>
      <c r="V221" s="80"/>
      <c r="W221" s="80"/>
      <c r="X221" s="80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</row>
    <row r="222" spans="1:72" hidden="1">
      <c r="A222" s="81">
        <v>218</v>
      </c>
      <c r="B222" s="78">
        <v>1639</v>
      </c>
      <c r="C222" s="74" t="s">
        <v>442</v>
      </c>
      <c r="D222" s="79"/>
      <c r="E222" s="74"/>
      <c r="F222" s="73" t="str">
        <f t="shared" si="9"/>
        <v/>
      </c>
      <c r="G222" s="74" t="s">
        <v>247</v>
      </c>
      <c r="H222" s="79"/>
      <c r="I222" s="78"/>
      <c r="J222" s="78"/>
      <c r="K222" s="71">
        <f t="shared" si="10"/>
        <v>0</v>
      </c>
      <c r="L222" s="82" t="e">
        <f t="shared" si="11"/>
        <v>#DIV/0!</v>
      </c>
      <c r="M222" s="79"/>
      <c r="N222" s="79"/>
      <c r="O222" s="79"/>
      <c r="P222" s="79"/>
      <c r="Q222" s="79"/>
      <c r="R222" s="79"/>
      <c r="S222" s="79"/>
      <c r="T222" s="79"/>
      <c r="U222" s="80"/>
      <c r="V222" s="80"/>
      <c r="W222" s="80"/>
      <c r="X222" s="80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</row>
    <row r="223" spans="1:72">
      <c r="A223" s="81">
        <v>228</v>
      </c>
      <c r="B223" s="78">
        <v>1649</v>
      </c>
      <c r="C223" s="74" t="s">
        <v>95</v>
      </c>
      <c r="D223" s="79" t="s">
        <v>74</v>
      </c>
      <c r="E223" s="74" t="s">
        <v>94</v>
      </c>
      <c r="F223" s="73" t="str">
        <f t="shared" si="9"/>
        <v>Advanced</v>
      </c>
      <c r="G223" s="74" t="s">
        <v>115</v>
      </c>
      <c r="H223" s="79" t="s">
        <v>245</v>
      </c>
      <c r="I223" s="78">
        <v>2000</v>
      </c>
      <c r="J223" s="78">
        <v>2000</v>
      </c>
      <c r="K223" s="71">
        <f t="shared" si="10"/>
        <v>1444.1200000000001</v>
      </c>
      <c r="L223" s="70">
        <f t="shared" si="11"/>
        <v>0.72206000000000004</v>
      </c>
      <c r="M223" s="79">
        <v>83.2</v>
      </c>
      <c r="N223" s="79">
        <v>121.06</v>
      </c>
      <c r="O223" s="79">
        <v>138.57</v>
      </c>
      <c r="P223" s="79">
        <v>135.63999999999999</v>
      </c>
      <c r="Q223" s="79">
        <v>141.74</v>
      </c>
      <c r="R223" s="79">
        <v>157</v>
      </c>
      <c r="S223" s="79">
        <v>128.46</v>
      </c>
      <c r="T223" s="79">
        <v>185</v>
      </c>
      <c r="U223" s="79">
        <v>123</v>
      </c>
      <c r="V223" s="79">
        <v>119</v>
      </c>
      <c r="W223" s="79">
        <v>111.45</v>
      </c>
      <c r="X223" s="79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</row>
    <row r="224" spans="1:72" hidden="1">
      <c r="A224" s="81">
        <v>220</v>
      </c>
      <c r="B224" s="78">
        <v>1641</v>
      </c>
      <c r="C224" s="74" t="s">
        <v>443</v>
      </c>
      <c r="D224" s="79"/>
      <c r="E224" s="74"/>
      <c r="F224" s="73" t="str">
        <f t="shared" si="9"/>
        <v/>
      </c>
      <c r="G224" s="74" t="s">
        <v>247</v>
      </c>
      <c r="H224" s="79"/>
      <c r="I224" s="78"/>
      <c r="J224" s="78"/>
      <c r="K224" s="71">
        <f t="shared" si="10"/>
        <v>0</v>
      </c>
      <c r="L224" s="82" t="e">
        <f t="shared" si="11"/>
        <v>#DIV/0!</v>
      </c>
      <c r="M224" s="79"/>
      <c r="N224" s="79"/>
      <c r="O224" s="79"/>
      <c r="P224" s="79"/>
      <c r="Q224" s="79"/>
      <c r="R224" s="79"/>
      <c r="S224" s="79"/>
      <c r="T224" s="79"/>
      <c r="U224" s="80"/>
      <c r="V224" s="80"/>
      <c r="W224" s="80"/>
      <c r="X224" s="80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</row>
    <row r="225" spans="1:72" hidden="1">
      <c r="A225" s="77">
        <v>221</v>
      </c>
      <c r="B225" s="78">
        <v>1642</v>
      </c>
      <c r="C225" s="74" t="s">
        <v>444</v>
      </c>
      <c r="D225" s="79"/>
      <c r="E225" s="74"/>
      <c r="F225" s="73" t="str">
        <f t="shared" si="9"/>
        <v/>
      </c>
      <c r="G225" s="74" t="s">
        <v>247</v>
      </c>
      <c r="H225" s="79"/>
      <c r="I225" s="78"/>
      <c r="J225" s="78"/>
      <c r="K225" s="71">
        <f t="shared" si="10"/>
        <v>0</v>
      </c>
      <c r="L225" s="82" t="e">
        <f t="shared" si="11"/>
        <v>#DIV/0!</v>
      </c>
      <c r="M225" s="79"/>
      <c r="N225" s="79"/>
      <c r="O225" s="79"/>
      <c r="P225" s="79"/>
      <c r="Q225" s="79"/>
      <c r="R225" s="79"/>
      <c r="S225" s="79"/>
      <c r="T225" s="79"/>
      <c r="U225" s="80"/>
      <c r="V225" s="80"/>
      <c r="W225" s="80"/>
      <c r="X225" s="80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</row>
    <row r="226" spans="1:72" hidden="1">
      <c r="A226" s="81">
        <v>222</v>
      </c>
      <c r="B226" s="78">
        <v>1643</v>
      </c>
      <c r="C226" s="74" t="s">
        <v>445</v>
      </c>
      <c r="D226" s="79"/>
      <c r="E226" s="74"/>
      <c r="F226" s="73" t="str">
        <f t="shared" si="9"/>
        <v/>
      </c>
      <c r="G226" s="74" t="s">
        <v>247</v>
      </c>
      <c r="H226" s="79"/>
      <c r="I226" s="78"/>
      <c r="J226" s="78"/>
      <c r="K226" s="71">
        <f t="shared" si="10"/>
        <v>0</v>
      </c>
      <c r="L226" s="82" t="e">
        <f t="shared" si="11"/>
        <v>#DIV/0!</v>
      </c>
      <c r="M226" s="79"/>
      <c r="N226" s="79"/>
      <c r="O226" s="79"/>
      <c r="P226" s="79"/>
      <c r="Q226" s="79"/>
      <c r="R226" s="79"/>
      <c r="S226" s="79"/>
      <c r="T226" s="79"/>
      <c r="U226" s="80"/>
      <c r="V226" s="80"/>
      <c r="W226" s="80"/>
      <c r="X226" s="80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</row>
    <row r="227" spans="1:72" hidden="1">
      <c r="A227" s="77">
        <v>223</v>
      </c>
      <c r="B227" s="78">
        <v>1644</v>
      </c>
      <c r="C227" s="74" t="s">
        <v>446</v>
      </c>
      <c r="D227" s="79"/>
      <c r="E227" s="74"/>
      <c r="F227" s="73" t="str">
        <f t="shared" si="9"/>
        <v/>
      </c>
      <c r="G227" s="74" t="s">
        <v>247</v>
      </c>
      <c r="H227" s="79"/>
      <c r="I227" s="78"/>
      <c r="J227" s="78"/>
      <c r="K227" s="71">
        <f t="shared" si="10"/>
        <v>0</v>
      </c>
      <c r="L227" s="82" t="e">
        <f t="shared" si="11"/>
        <v>#DIV/0!</v>
      </c>
      <c r="M227" s="79"/>
      <c r="N227" s="79"/>
      <c r="O227" s="79"/>
      <c r="P227" s="79"/>
      <c r="Q227" s="79"/>
      <c r="R227" s="79"/>
      <c r="S227" s="79"/>
      <c r="T227" s="79"/>
      <c r="U227" s="80"/>
      <c r="V227" s="80"/>
      <c r="W227" s="80"/>
      <c r="X227" s="80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</row>
    <row r="228" spans="1:72" hidden="1">
      <c r="A228" s="81">
        <v>224</v>
      </c>
      <c r="B228" s="78">
        <v>1645</v>
      </c>
      <c r="C228" s="74" t="s">
        <v>447</v>
      </c>
      <c r="D228" s="79" t="s">
        <v>99</v>
      </c>
      <c r="E228" s="74" t="s">
        <v>162</v>
      </c>
      <c r="F228" s="73" t="str">
        <f t="shared" si="9"/>
        <v/>
      </c>
      <c r="G228" s="74" t="s">
        <v>247</v>
      </c>
      <c r="H228" s="79" t="s">
        <v>261</v>
      </c>
      <c r="I228" s="78">
        <v>100</v>
      </c>
      <c r="J228" s="78">
        <v>100</v>
      </c>
      <c r="K228" s="79">
        <f t="shared" si="10"/>
        <v>0</v>
      </c>
      <c r="L228" s="70">
        <f t="shared" si="11"/>
        <v>0</v>
      </c>
      <c r="M228" s="79"/>
      <c r="N228" s="79"/>
      <c r="O228" s="79"/>
      <c r="P228" s="79"/>
      <c r="Q228" s="79"/>
      <c r="R228" s="79"/>
      <c r="S228" s="79"/>
      <c r="T228" s="79"/>
      <c r="U228" s="80"/>
      <c r="V228" s="80"/>
      <c r="W228" s="80"/>
      <c r="X228" s="80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</row>
    <row r="229" spans="1:72" hidden="1">
      <c r="A229" s="77">
        <v>225</v>
      </c>
      <c r="B229" s="78">
        <v>1646</v>
      </c>
      <c r="C229" s="74" t="s">
        <v>448</v>
      </c>
      <c r="D229" s="79"/>
      <c r="E229" s="74"/>
      <c r="F229" s="73" t="str">
        <f t="shared" si="9"/>
        <v/>
      </c>
      <c r="G229" s="74" t="s">
        <v>247</v>
      </c>
      <c r="H229" s="79"/>
      <c r="I229" s="78"/>
      <c r="J229" s="78"/>
      <c r="K229" s="71">
        <f t="shared" si="10"/>
        <v>0</v>
      </c>
      <c r="L229" s="82" t="e">
        <f t="shared" si="11"/>
        <v>#DIV/0!</v>
      </c>
      <c r="M229" s="79"/>
      <c r="N229" s="79"/>
      <c r="O229" s="79"/>
      <c r="P229" s="79"/>
      <c r="Q229" s="79"/>
      <c r="R229" s="79"/>
      <c r="S229" s="79"/>
      <c r="T229" s="79"/>
      <c r="U229" s="80"/>
      <c r="V229" s="80"/>
      <c r="W229" s="80"/>
      <c r="X229" s="80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</row>
    <row r="230" spans="1:72" hidden="1">
      <c r="A230" s="81">
        <v>226</v>
      </c>
      <c r="B230" s="78">
        <v>1647</v>
      </c>
      <c r="C230" s="74" t="s">
        <v>449</v>
      </c>
      <c r="D230" s="79"/>
      <c r="E230" s="74"/>
      <c r="F230" s="73" t="str">
        <f t="shared" si="9"/>
        <v/>
      </c>
      <c r="G230" s="74" t="s">
        <v>247</v>
      </c>
      <c r="H230" s="79"/>
      <c r="I230" s="78"/>
      <c r="J230" s="78"/>
      <c r="K230" s="71">
        <f t="shared" si="10"/>
        <v>0</v>
      </c>
      <c r="L230" s="82" t="e">
        <f t="shared" si="11"/>
        <v>#DIV/0!</v>
      </c>
      <c r="M230" s="79"/>
      <c r="N230" s="79"/>
      <c r="O230" s="79"/>
      <c r="P230" s="79"/>
      <c r="Q230" s="79"/>
      <c r="R230" s="79"/>
      <c r="S230" s="79"/>
      <c r="T230" s="79"/>
      <c r="U230" s="80"/>
      <c r="V230" s="80"/>
      <c r="W230" s="80"/>
      <c r="X230" s="80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</row>
    <row r="231" spans="1:72" hidden="1">
      <c r="A231" s="77">
        <v>227</v>
      </c>
      <c r="B231" s="83">
        <v>1648</v>
      </c>
      <c r="C231" s="73" t="s">
        <v>450</v>
      </c>
      <c r="D231" s="84" t="s">
        <v>73</v>
      </c>
      <c r="E231" s="73" t="s">
        <v>108</v>
      </c>
      <c r="F231" s="73" t="str">
        <f t="shared" si="9"/>
        <v>Initiator</v>
      </c>
      <c r="G231" s="73" t="s">
        <v>107</v>
      </c>
      <c r="H231" s="84"/>
      <c r="I231" s="83">
        <v>200</v>
      </c>
      <c r="J231" s="83">
        <v>200</v>
      </c>
      <c r="K231" s="84">
        <f t="shared" si="10"/>
        <v>20</v>
      </c>
      <c r="L231" s="72">
        <f t="shared" si="11"/>
        <v>0.1</v>
      </c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>
        <v>20</v>
      </c>
      <c r="X231" s="84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</row>
    <row r="232" spans="1:72">
      <c r="A232" s="77">
        <v>239</v>
      </c>
      <c r="B232" s="83">
        <v>1661</v>
      </c>
      <c r="C232" s="73" t="s">
        <v>451</v>
      </c>
      <c r="D232" s="84" t="s">
        <v>73</v>
      </c>
      <c r="E232" s="73" t="s">
        <v>105</v>
      </c>
      <c r="F232" s="73" t="str">
        <f t="shared" si="9"/>
        <v>Progressor</v>
      </c>
      <c r="G232" s="73" t="s">
        <v>112</v>
      </c>
      <c r="H232" s="84" t="s">
        <v>245</v>
      </c>
      <c r="I232" s="83">
        <v>1000</v>
      </c>
      <c r="J232" s="83">
        <v>1000</v>
      </c>
      <c r="K232" s="106">
        <f t="shared" si="10"/>
        <v>594</v>
      </c>
      <c r="L232" s="72">
        <f t="shared" si="11"/>
        <v>0.59399999999999997</v>
      </c>
      <c r="M232" s="84"/>
      <c r="N232" s="84"/>
      <c r="O232" s="84"/>
      <c r="P232" s="84"/>
      <c r="Q232" s="84"/>
      <c r="R232" s="84"/>
      <c r="S232" s="84"/>
      <c r="T232" s="84">
        <v>126</v>
      </c>
      <c r="U232" s="84">
        <v>69</v>
      </c>
      <c r="V232" s="84">
        <v>262.5</v>
      </c>
      <c r="W232" s="84">
        <v>136.5</v>
      </c>
      <c r="X232" s="84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</row>
    <row r="233" spans="1:72" hidden="1">
      <c r="A233" s="77">
        <v>229</v>
      </c>
      <c r="B233" s="78">
        <v>1650</v>
      </c>
      <c r="C233" s="74" t="s">
        <v>452</v>
      </c>
      <c r="D233" s="79"/>
      <c r="E233" s="74"/>
      <c r="F233" s="73" t="str">
        <f t="shared" si="9"/>
        <v/>
      </c>
      <c r="G233" s="74" t="s">
        <v>247</v>
      </c>
      <c r="H233" s="79"/>
      <c r="I233" s="78"/>
      <c r="J233" s="78"/>
      <c r="K233" s="71">
        <f t="shared" si="10"/>
        <v>0</v>
      </c>
      <c r="L233" s="82" t="e">
        <f t="shared" si="11"/>
        <v>#DIV/0!</v>
      </c>
      <c r="M233" s="79"/>
      <c r="N233" s="79"/>
      <c r="O233" s="79"/>
      <c r="P233" s="79"/>
      <c r="Q233" s="79"/>
      <c r="R233" s="79"/>
      <c r="S233" s="79"/>
      <c r="T233" s="79"/>
      <c r="U233" s="80"/>
      <c r="V233" s="80"/>
      <c r="W233" s="80"/>
      <c r="X233" s="80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</row>
    <row r="234" spans="1:72" hidden="1">
      <c r="A234" s="81">
        <v>230</v>
      </c>
      <c r="B234" s="78">
        <v>1651</v>
      </c>
      <c r="C234" s="74" t="s">
        <v>453</v>
      </c>
      <c r="D234" s="79"/>
      <c r="E234" s="74"/>
      <c r="F234" s="73" t="str">
        <f t="shared" si="9"/>
        <v/>
      </c>
      <c r="G234" s="74" t="s">
        <v>247</v>
      </c>
      <c r="H234" s="79"/>
      <c r="I234" s="78"/>
      <c r="J234" s="78"/>
      <c r="K234" s="71">
        <f t="shared" si="10"/>
        <v>0</v>
      </c>
      <c r="L234" s="82" t="e">
        <f t="shared" si="11"/>
        <v>#DIV/0!</v>
      </c>
      <c r="M234" s="79"/>
      <c r="N234" s="79"/>
      <c r="O234" s="79"/>
      <c r="P234" s="79"/>
      <c r="Q234" s="79"/>
      <c r="R234" s="79"/>
      <c r="S234" s="79"/>
      <c r="T234" s="79"/>
      <c r="U234" s="80"/>
      <c r="V234" s="80"/>
      <c r="W234" s="80"/>
      <c r="X234" s="80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</row>
    <row r="235" spans="1:72" hidden="1">
      <c r="A235" s="77">
        <v>231</v>
      </c>
      <c r="B235" s="78">
        <v>1652</v>
      </c>
      <c r="C235" s="74" t="s">
        <v>454</v>
      </c>
      <c r="D235" s="79"/>
      <c r="E235" s="74"/>
      <c r="F235" s="73" t="str">
        <f t="shared" si="9"/>
        <v/>
      </c>
      <c r="G235" s="74" t="s">
        <v>247</v>
      </c>
      <c r="H235" s="79"/>
      <c r="I235" s="78"/>
      <c r="J235" s="78"/>
      <c r="K235" s="71">
        <f t="shared" si="10"/>
        <v>0</v>
      </c>
      <c r="L235" s="82" t="e">
        <f t="shared" si="11"/>
        <v>#DIV/0!</v>
      </c>
      <c r="M235" s="79"/>
      <c r="N235" s="79"/>
      <c r="O235" s="79"/>
      <c r="P235" s="79"/>
      <c r="Q235" s="79"/>
      <c r="R235" s="79"/>
      <c r="S235" s="79"/>
      <c r="T235" s="79"/>
      <c r="U235" s="80"/>
      <c r="V235" s="80"/>
      <c r="W235" s="80"/>
      <c r="X235" s="80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</row>
    <row r="236" spans="1:72" hidden="1">
      <c r="A236" s="81">
        <v>232</v>
      </c>
      <c r="B236" s="78">
        <v>1653</v>
      </c>
      <c r="C236" s="74" t="s">
        <v>455</v>
      </c>
      <c r="D236" s="79"/>
      <c r="E236" s="74"/>
      <c r="F236" s="73" t="str">
        <f t="shared" si="9"/>
        <v/>
      </c>
      <c r="G236" s="74" t="s">
        <v>247</v>
      </c>
      <c r="H236" s="79"/>
      <c r="I236" s="78"/>
      <c r="J236" s="78"/>
      <c r="K236" s="71">
        <f t="shared" si="10"/>
        <v>0</v>
      </c>
      <c r="L236" s="82" t="e">
        <f t="shared" si="11"/>
        <v>#DIV/0!</v>
      </c>
      <c r="M236" s="79"/>
      <c r="N236" s="79"/>
      <c r="O236" s="79"/>
      <c r="P236" s="79"/>
      <c r="Q236" s="79"/>
      <c r="R236" s="79"/>
      <c r="S236" s="79"/>
      <c r="T236" s="79"/>
      <c r="U236" s="80"/>
      <c r="V236" s="80"/>
      <c r="W236" s="80"/>
      <c r="X236" s="80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</row>
    <row r="237" spans="1:72" hidden="1">
      <c r="A237" s="77">
        <v>233</v>
      </c>
      <c r="B237" s="78">
        <v>1654</v>
      </c>
      <c r="C237" s="74" t="s">
        <v>456</v>
      </c>
      <c r="D237" s="79"/>
      <c r="E237" s="74"/>
      <c r="F237" s="73" t="str">
        <f t="shared" si="9"/>
        <v/>
      </c>
      <c r="G237" s="74" t="s">
        <v>247</v>
      </c>
      <c r="H237" s="79"/>
      <c r="I237" s="78"/>
      <c r="J237" s="78"/>
      <c r="K237" s="71">
        <f t="shared" si="10"/>
        <v>0</v>
      </c>
      <c r="L237" s="82" t="e">
        <f t="shared" si="11"/>
        <v>#DIV/0!</v>
      </c>
      <c r="M237" s="79"/>
      <c r="N237" s="79"/>
      <c r="O237" s="79"/>
      <c r="P237" s="79"/>
      <c r="Q237" s="79"/>
      <c r="R237" s="79"/>
      <c r="S237" s="79"/>
      <c r="T237" s="79"/>
      <c r="U237" s="80"/>
      <c r="V237" s="80"/>
      <c r="W237" s="80"/>
      <c r="X237" s="80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</row>
    <row r="238" spans="1:72" hidden="1">
      <c r="A238" s="81">
        <v>234</v>
      </c>
      <c r="B238" s="78">
        <v>1655</v>
      </c>
      <c r="C238" s="74" t="s">
        <v>457</v>
      </c>
      <c r="D238" s="79"/>
      <c r="E238" s="74"/>
      <c r="F238" s="73" t="str">
        <f t="shared" si="9"/>
        <v/>
      </c>
      <c r="G238" s="74" t="s">
        <v>247</v>
      </c>
      <c r="H238" s="79"/>
      <c r="I238" s="78"/>
      <c r="J238" s="78"/>
      <c r="K238" s="71">
        <f t="shared" si="10"/>
        <v>0</v>
      </c>
      <c r="L238" s="82" t="e">
        <f t="shared" si="11"/>
        <v>#DIV/0!</v>
      </c>
      <c r="M238" s="79"/>
      <c r="N238" s="79"/>
      <c r="O238" s="79"/>
      <c r="P238" s="79"/>
      <c r="Q238" s="79"/>
      <c r="R238" s="79"/>
      <c r="S238" s="79"/>
      <c r="T238" s="79"/>
      <c r="U238" s="80"/>
      <c r="V238" s="80"/>
      <c r="W238" s="80"/>
      <c r="X238" s="80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</row>
    <row r="239" spans="1:72" hidden="1">
      <c r="A239" s="77">
        <v>235</v>
      </c>
      <c r="B239" s="78">
        <v>1656</v>
      </c>
      <c r="C239" s="74" t="s">
        <v>458</v>
      </c>
      <c r="D239" s="79"/>
      <c r="E239" s="74"/>
      <c r="F239" s="73" t="str">
        <f t="shared" si="9"/>
        <v/>
      </c>
      <c r="G239" s="74" t="s">
        <v>247</v>
      </c>
      <c r="H239" s="79"/>
      <c r="I239" s="78"/>
      <c r="J239" s="78"/>
      <c r="K239" s="71">
        <f t="shared" si="10"/>
        <v>0</v>
      </c>
      <c r="L239" s="82" t="e">
        <f t="shared" si="11"/>
        <v>#DIV/0!</v>
      </c>
      <c r="M239" s="79"/>
      <c r="N239" s="79"/>
      <c r="O239" s="79"/>
      <c r="P239" s="79"/>
      <c r="Q239" s="79"/>
      <c r="R239" s="79"/>
      <c r="S239" s="79"/>
      <c r="T239" s="79"/>
      <c r="U239" s="80"/>
      <c r="V239" s="80"/>
      <c r="W239" s="80"/>
      <c r="X239" s="80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</row>
    <row r="240" spans="1:72" hidden="1">
      <c r="A240" s="81">
        <v>236</v>
      </c>
      <c r="B240" s="78">
        <v>1658</v>
      </c>
      <c r="C240" s="74" t="s">
        <v>459</v>
      </c>
      <c r="D240" s="79"/>
      <c r="E240" s="74"/>
      <c r="F240" s="73" t="str">
        <f t="shared" si="9"/>
        <v/>
      </c>
      <c r="G240" s="74" t="s">
        <v>247</v>
      </c>
      <c r="H240" s="79"/>
      <c r="I240" s="78"/>
      <c r="J240" s="78"/>
      <c r="K240" s="71">
        <f t="shared" si="10"/>
        <v>0</v>
      </c>
      <c r="L240" s="82" t="e">
        <f t="shared" si="11"/>
        <v>#DIV/0!</v>
      </c>
      <c r="M240" s="79"/>
      <c r="N240" s="79"/>
      <c r="O240" s="79"/>
      <c r="P240" s="79"/>
      <c r="Q240" s="79"/>
      <c r="R240" s="79"/>
      <c r="S240" s="79"/>
      <c r="T240" s="79"/>
      <c r="U240" s="80"/>
      <c r="V240" s="80"/>
      <c r="W240" s="80"/>
      <c r="X240" s="80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</row>
    <row r="241" spans="1:72" hidden="1">
      <c r="A241" s="77">
        <v>237</v>
      </c>
      <c r="B241" s="78">
        <v>1659</v>
      </c>
      <c r="C241" s="74" t="s">
        <v>460</v>
      </c>
      <c r="D241" s="79"/>
      <c r="E241" s="74"/>
      <c r="F241" s="73" t="str">
        <f t="shared" si="9"/>
        <v/>
      </c>
      <c r="G241" s="74" t="s">
        <v>247</v>
      </c>
      <c r="H241" s="79"/>
      <c r="I241" s="78"/>
      <c r="J241" s="78"/>
      <c r="K241" s="71">
        <f t="shared" si="10"/>
        <v>0</v>
      </c>
      <c r="L241" s="82" t="e">
        <f t="shared" si="11"/>
        <v>#DIV/0!</v>
      </c>
      <c r="M241" s="79"/>
      <c r="N241" s="79"/>
      <c r="O241" s="79"/>
      <c r="P241" s="79"/>
      <c r="Q241" s="79"/>
      <c r="R241" s="79"/>
      <c r="S241" s="79"/>
      <c r="T241" s="79"/>
      <c r="U241" s="80"/>
      <c r="V241" s="80"/>
      <c r="W241" s="80"/>
      <c r="X241" s="80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</row>
    <row r="242" spans="1:72" hidden="1">
      <c r="A242" s="81">
        <v>238</v>
      </c>
      <c r="B242" s="78">
        <v>1660</v>
      </c>
      <c r="C242" s="74" t="s">
        <v>461</v>
      </c>
      <c r="D242" s="79"/>
      <c r="E242" s="74"/>
      <c r="F242" s="73" t="str">
        <f t="shared" si="9"/>
        <v/>
      </c>
      <c r="G242" s="74" t="s">
        <v>247</v>
      </c>
      <c r="H242" s="79"/>
      <c r="I242" s="78"/>
      <c r="J242" s="78"/>
      <c r="K242" s="71">
        <f t="shared" si="10"/>
        <v>0</v>
      </c>
      <c r="L242" s="82" t="e">
        <f t="shared" si="11"/>
        <v>#DIV/0!</v>
      </c>
      <c r="M242" s="79"/>
      <c r="N242" s="79"/>
      <c r="O242" s="79"/>
      <c r="P242" s="79"/>
      <c r="Q242" s="79"/>
      <c r="R242" s="79"/>
      <c r="S242" s="79"/>
      <c r="T242" s="79"/>
      <c r="U242" s="80"/>
      <c r="V242" s="80"/>
      <c r="W242" s="80"/>
      <c r="X242" s="80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</row>
    <row r="243" spans="1:72">
      <c r="A243" s="77">
        <v>245</v>
      </c>
      <c r="B243" s="78">
        <v>1668</v>
      </c>
      <c r="C243" s="74" t="s">
        <v>462</v>
      </c>
      <c r="D243" s="79" t="s">
        <v>56</v>
      </c>
      <c r="E243" s="74" t="s">
        <v>174</v>
      </c>
      <c r="F243" s="73" t="str">
        <f t="shared" si="9"/>
        <v>Initiator</v>
      </c>
      <c r="G243" s="74" t="s">
        <v>107</v>
      </c>
      <c r="H243" s="79" t="s">
        <v>245</v>
      </c>
      <c r="I243" s="78">
        <v>300</v>
      </c>
      <c r="J243" s="78">
        <v>300</v>
      </c>
      <c r="K243" s="71">
        <f t="shared" si="10"/>
        <v>5</v>
      </c>
      <c r="L243" s="70">
        <f t="shared" si="11"/>
        <v>1.6666666666666666E-2</v>
      </c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>
        <v>5</v>
      </c>
      <c r="X243" s="79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</row>
    <row r="244" spans="1:72">
      <c r="A244" s="81">
        <v>240</v>
      </c>
      <c r="B244" s="78">
        <v>1662</v>
      </c>
      <c r="C244" s="74" t="s">
        <v>463</v>
      </c>
      <c r="D244" s="79"/>
      <c r="E244" s="74"/>
      <c r="F244" s="73" t="str">
        <f t="shared" si="9"/>
        <v>Progressor</v>
      </c>
      <c r="G244" s="74" t="s">
        <v>112</v>
      </c>
      <c r="H244" s="79" t="s">
        <v>245</v>
      </c>
      <c r="I244" s="78"/>
      <c r="J244" s="78">
        <v>1000</v>
      </c>
      <c r="K244" s="71">
        <f t="shared" si="10"/>
        <v>552</v>
      </c>
      <c r="L244" s="82">
        <f t="shared" si="11"/>
        <v>0.55200000000000005</v>
      </c>
      <c r="M244" s="79">
        <v>43</v>
      </c>
      <c r="N244" s="79">
        <v>46</v>
      </c>
      <c r="O244" s="79">
        <v>56</v>
      </c>
      <c r="P244" s="79">
        <v>43</v>
      </c>
      <c r="Q244" s="79">
        <v>41</v>
      </c>
      <c r="R244" s="79">
        <v>56</v>
      </c>
      <c r="S244" s="79">
        <v>43</v>
      </c>
      <c r="T244" s="79">
        <v>42</v>
      </c>
      <c r="U244" s="79">
        <v>48</v>
      </c>
      <c r="V244" s="79">
        <v>45</v>
      </c>
      <c r="W244" s="79">
        <v>43</v>
      </c>
      <c r="X244" s="79">
        <v>46</v>
      </c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</row>
    <row r="245" spans="1:72" hidden="1">
      <c r="A245" s="77">
        <v>241</v>
      </c>
      <c r="B245" s="78">
        <v>1664</v>
      </c>
      <c r="C245" s="74" t="s">
        <v>464</v>
      </c>
      <c r="D245" s="79"/>
      <c r="E245" s="74"/>
      <c r="F245" s="73" t="str">
        <f t="shared" si="9"/>
        <v/>
      </c>
      <c r="G245" s="74" t="s">
        <v>247</v>
      </c>
      <c r="H245" s="79"/>
      <c r="I245" s="78"/>
      <c r="J245" s="78"/>
      <c r="K245" s="71">
        <f t="shared" si="10"/>
        <v>0</v>
      </c>
      <c r="L245" s="82" t="e">
        <f t="shared" si="11"/>
        <v>#DIV/0!</v>
      </c>
      <c r="M245" s="79"/>
      <c r="N245" s="79"/>
      <c r="O245" s="79"/>
      <c r="P245" s="79"/>
      <c r="Q245" s="79"/>
      <c r="R245" s="79"/>
      <c r="S245" s="79"/>
      <c r="T245" s="79"/>
      <c r="U245" s="80"/>
      <c r="V245" s="80"/>
      <c r="W245" s="80"/>
      <c r="X245" s="80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</row>
    <row r="246" spans="1:72" hidden="1">
      <c r="A246" s="81">
        <v>242</v>
      </c>
      <c r="B246" s="78">
        <v>1665</v>
      </c>
      <c r="C246" s="74" t="s">
        <v>465</v>
      </c>
      <c r="D246" s="79"/>
      <c r="E246" s="74"/>
      <c r="F246" s="73" t="str">
        <f t="shared" si="9"/>
        <v/>
      </c>
      <c r="G246" s="74" t="s">
        <v>247</v>
      </c>
      <c r="H246" s="79"/>
      <c r="I246" s="78"/>
      <c r="J246" s="78"/>
      <c r="K246" s="71">
        <f t="shared" si="10"/>
        <v>0</v>
      </c>
      <c r="L246" s="82" t="e">
        <f t="shared" si="11"/>
        <v>#DIV/0!</v>
      </c>
      <c r="M246" s="79"/>
      <c r="N246" s="79"/>
      <c r="O246" s="79"/>
      <c r="P246" s="79"/>
      <c r="Q246" s="79"/>
      <c r="R246" s="79"/>
      <c r="S246" s="79"/>
      <c r="T246" s="79"/>
      <c r="U246" s="80"/>
      <c r="V246" s="80"/>
      <c r="W246" s="80"/>
      <c r="X246" s="80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</row>
    <row r="247" spans="1:72" hidden="1">
      <c r="A247" s="77">
        <v>243</v>
      </c>
      <c r="B247" s="78">
        <v>1666</v>
      </c>
      <c r="C247" s="74" t="s">
        <v>466</v>
      </c>
      <c r="D247" s="79"/>
      <c r="E247" s="74"/>
      <c r="F247" s="73" t="str">
        <f t="shared" si="9"/>
        <v/>
      </c>
      <c r="G247" s="74" t="s">
        <v>247</v>
      </c>
      <c r="H247" s="79"/>
      <c r="I247" s="78"/>
      <c r="J247" s="78"/>
      <c r="K247" s="71">
        <f t="shared" si="10"/>
        <v>0</v>
      </c>
      <c r="L247" s="82" t="e">
        <f t="shared" si="11"/>
        <v>#DIV/0!</v>
      </c>
      <c r="M247" s="79"/>
      <c r="N247" s="79"/>
      <c r="O247" s="79"/>
      <c r="P247" s="79"/>
      <c r="Q247" s="79"/>
      <c r="R247" s="79"/>
      <c r="S247" s="79"/>
      <c r="T247" s="79"/>
      <c r="U247" s="80"/>
      <c r="V247" s="80"/>
      <c r="W247" s="80"/>
      <c r="X247" s="80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</row>
    <row r="248" spans="1:72" hidden="1">
      <c r="A248" s="81">
        <v>244</v>
      </c>
      <c r="B248" s="78">
        <v>1667</v>
      </c>
      <c r="C248" s="74" t="s">
        <v>467</v>
      </c>
      <c r="D248" s="79"/>
      <c r="E248" s="74"/>
      <c r="F248" s="73" t="str">
        <f t="shared" si="9"/>
        <v/>
      </c>
      <c r="G248" s="74" t="s">
        <v>247</v>
      </c>
      <c r="H248" s="79"/>
      <c r="I248" s="78"/>
      <c r="J248" s="78"/>
      <c r="K248" s="71">
        <f t="shared" si="10"/>
        <v>0</v>
      </c>
      <c r="L248" s="82" t="e">
        <f t="shared" si="11"/>
        <v>#DIV/0!</v>
      </c>
      <c r="M248" s="79"/>
      <c r="N248" s="79"/>
      <c r="O248" s="79"/>
      <c r="P248" s="79"/>
      <c r="Q248" s="79"/>
      <c r="R248" s="79"/>
      <c r="S248" s="79"/>
      <c r="T248" s="79"/>
      <c r="U248" s="80"/>
      <c r="V248" s="80"/>
      <c r="W248" s="80"/>
      <c r="X248" s="80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</row>
    <row r="249" spans="1:72">
      <c r="A249" s="81">
        <v>248</v>
      </c>
      <c r="B249" s="83">
        <v>1671</v>
      </c>
      <c r="C249" s="73" t="s">
        <v>468</v>
      </c>
      <c r="D249" s="84" t="s">
        <v>98</v>
      </c>
      <c r="E249" s="73" t="s">
        <v>154</v>
      </c>
      <c r="F249" s="73" t="str">
        <f t="shared" si="9"/>
        <v>Beginner</v>
      </c>
      <c r="G249" s="73" t="s">
        <v>109</v>
      </c>
      <c r="H249" s="84" t="s">
        <v>245</v>
      </c>
      <c r="I249" s="83">
        <v>400</v>
      </c>
      <c r="J249" s="83">
        <v>400</v>
      </c>
      <c r="K249" s="106">
        <f t="shared" si="10"/>
        <v>430</v>
      </c>
      <c r="L249" s="72">
        <f t="shared" si="11"/>
        <v>1.075</v>
      </c>
      <c r="M249" s="84"/>
      <c r="N249" s="84"/>
      <c r="O249" s="84"/>
      <c r="P249" s="84"/>
      <c r="Q249" s="84">
        <v>70</v>
      </c>
      <c r="R249" s="84">
        <v>70</v>
      </c>
      <c r="S249" s="84">
        <v>50</v>
      </c>
      <c r="T249" s="84">
        <v>70</v>
      </c>
      <c r="U249" s="84">
        <v>70</v>
      </c>
      <c r="V249" s="84">
        <v>50</v>
      </c>
      <c r="W249" s="84">
        <v>50</v>
      </c>
      <c r="X249" s="84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</row>
    <row r="250" spans="1:72" hidden="1">
      <c r="A250" s="81">
        <v>246</v>
      </c>
      <c r="B250" s="78">
        <v>1669</v>
      </c>
      <c r="C250" s="74" t="s">
        <v>469</v>
      </c>
      <c r="D250" s="79"/>
      <c r="E250" s="74"/>
      <c r="F250" s="73" t="str">
        <f t="shared" si="9"/>
        <v/>
      </c>
      <c r="G250" s="74" t="s">
        <v>247</v>
      </c>
      <c r="H250" s="79"/>
      <c r="I250" s="78"/>
      <c r="J250" s="78"/>
      <c r="K250" s="71">
        <f t="shared" si="10"/>
        <v>0</v>
      </c>
      <c r="L250" s="82" t="e">
        <f t="shared" si="11"/>
        <v>#DIV/0!</v>
      </c>
      <c r="M250" s="79"/>
      <c r="N250" s="79"/>
      <c r="O250" s="79"/>
      <c r="P250" s="79"/>
      <c r="Q250" s="79"/>
      <c r="R250" s="79"/>
      <c r="S250" s="79"/>
      <c r="T250" s="79"/>
      <c r="U250" s="80"/>
      <c r="V250" s="80"/>
      <c r="W250" s="80"/>
      <c r="X250" s="80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</row>
    <row r="251" spans="1:72" hidden="1">
      <c r="A251" s="77">
        <v>247</v>
      </c>
      <c r="B251" s="78">
        <v>1670</v>
      </c>
      <c r="C251" s="74" t="s">
        <v>470</v>
      </c>
      <c r="D251" s="79"/>
      <c r="E251" s="74"/>
      <c r="F251" s="73" t="str">
        <f t="shared" si="9"/>
        <v/>
      </c>
      <c r="G251" s="74" t="s">
        <v>247</v>
      </c>
      <c r="H251" s="79"/>
      <c r="I251" s="78"/>
      <c r="J251" s="78"/>
      <c r="K251" s="71">
        <f t="shared" si="10"/>
        <v>0</v>
      </c>
      <c r="L251" s="82" t="e">
        <f t="shared" si="11"/>
        <v>#DIV/0!</v>
      </c>
      <c r="M251" s="79"/>
      <c r="N251" s="79"/>
      <c r="O251" s="79"/>
      <c r="P251" s="79"/>
      <c r="Q251" s="79"/>
      <c r="R251" s="79"/>
      <c r="S251" s="79"/>
      <c r="T251" s="79"/>
      <c r="U251" s="80"/>
      <c r="V251" s="80"/>
      <c r="W251" s="80"/>
      <c r="X251" s="80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</row>
    <row r="252" spans="1:72">
      <c r="A252" s="77">
        <v>259</v>
      </c>
      <c r="B252" s="78">
        <v>1682</v>
      </c>
      <c r="C252" s="74" t="s">
        <v>76</v>
      </c>
      <c r="D252" s="79" t="s">
        <v>74</v>
      </c>
      <c r="E252" s="74"/>
      <c r="F252" s="73" t="str">
        <f t="shared" si="9"/>
        <v>Advanced</v>
      </c>
      <c r="G252" s="74" t="s">
        <v>115</v>
      </c>
      <c r="H252" s="79" t="s">
        <v>245</v>
      </c>
      <c r="I252" s="78">
        <v>2000</v>
      </c>
      <c r="J252" s="78">
        <v>2000</v>
      </c>
      <c r="K252" s="71">
        <f t="shared" si="10"/>
        <v>1480</v>
      </c>
      <c r="L252" s="70">
        <f t="shared" si="11"/>
        <v>0.74</v>
      </c>
      <c r="M252" s="79">
        <v>120</v>
      </c>
      <c r="N252" s="79">
        <v>120</v>
      </c>
      <c r="O252" s="79">
        <v>120</v>
      </c>
      <c r="P252" s="79">
        <v>120</v>
      </c>
      <c r="Q252" s="79">
        <v>120</v>
      </c>
      <c r="R252" s="79">
        <v>120</v>
      </c>
      <c r="S252" s="79">
        <v>150</v>
      </c>
      <c r="T252" s="79">
        <v>170</v>
      </c>
      <c r="U252" s="79">
        <v>200</v>
      </c>
      <c r="V252" s="79">
        <v>140</v>
      </c>
      <c r="W252" s="79">
        <v>100</v>
      </c>
      <c r="X252" s="79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</row>
    <row r="253" spans="1:72" hidden="1">
      <c r="A253" s="77">
        <v>249</v>
      </c>
      <c r="B253" s="78">
        <v>1672</v>
      </c>
      <c r="C253" s="74" t="s">
        <v>471</v>
      </c>
      <c r="D253" s="79"/>
      <c r="E253" s="74"/>
      <c r="F253" s="73" t="str">
        <f t="shared" si="9"/>
        <v/>
      </c>
      <c r="G253" s="74" t="s">
        <v>247</v>
      </c>
      <c r="H253" s="79"/>
      <c r="I253" s="78"/>
      <c r="J253" s="78"/>
      <c r="K253" s="71">
        <f t="shared" si="10"/>
        <v>0</v>
      </c>
      <c r="L253" s="82" t="e">
        <f t="shared" si="11"/>
        <v>#DIV/0!</v>
      </c>
      <c r="M253" s="79"/>
      <c r="N253" s="79"/>
      <c r="O253" s="79"/>
      <c r="P253" s="79"/>
      <c r="Q253" s="79"/>
      <c r="R253" s="79"/>
      <c r="S253" s="79"/>
      <c r="T253" s="79"/>
      <c r="U253" s="80"/>
      <c r="V253" s="80"/>
      <c r="W253" s="80"/>
      <c r="X253" s="80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</row>
    <row r="254" spans="1:72" hidden="1">
      <c r="A254" s="81">
        <v>250</v>
      </c>
      <c r="B254" s="78">
        <v>1673</v>
      </c>
      <c r="C254" s="74" t="s">
        <v>472</v>
      </c>
      <c r="D254" s="79"/>
      <c r="E254" s="74"/>
      <c r="F254" s="73" t="str">
        <f t="shared" si="9"/>
        <v/>
      </c>
      <c r="G254" s="74" t="s">
        <v>247</v>
      </c>
      <c r="H254" s="79"/>
      <c r="I254" s="78"/>
      <c r="J254" s="78"/>
      <c r="K254" s="71">
        <f t="shared" si="10"/>
        <v>0</v>
      </c>
      <c r="L254" s="82" t="e">
        <f t="shared" si="11"/>
        <v>#DIV/0!</v>
      </c>
      <c r="M254" s="79"/>
      <c r="N254" s="79"/>
      <c r="O254" s="79"/>
      <c r="P254" s="79"/>
      <c r="Q254" s="79"/>
      <c r="R254" s="79"/>
      <c r="S254" s="79"/>
      <c r="T254" s="79"/>
      <c r="U254" s="80"/>
      <c r="V254" s="80"/>
      <c r="W254" s="80"/>
      <c r="X254" s="80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</row>
    <row r="255" spans="1:72" hidden="1">
      <c r="A255" s="77">
        <v>251</v>
      </c>
      <c r="B255" s="78">
        <v>1674</v>
      </c>
      <c r="C255" s="74" t="s">
        <v>473</v>
      </c>
      <c r="D255" s="79"/>
      <c r="E255" s="74"/>
      <c r="F255" s="73" t="str">
        <f t="shared" si="9"/>
        <v/>
      </c>
      <c r="G255" s="74" t="s">
        <v>247</v>
      </c>
      <c r="H255" s="79"/>
      <c r="I255" s="78"/>
      <c r="J255" s="78"/>
      <c r="K255" s="71">
        <f t="shared" si="10"/>
        <v>0</v>
      </c>
      <c r="L255" s="82" t="e">
        <f t="shared" si="11"/>
        <v>#DIV/0!</v>
      </c>
      <c r="M255" s="79"/>
      <c r="N255" s="79"/>
      <c r="O255" s="79"/>
      <c r="P255" s="79"/>
      <c r="Q255" s="79"/>
      <c r="R255" s="79"/>
      <c r="S255" s="79"/>
      <c r="T255" s="79"/>
      <c r="U255" s="80"/>
      <c r="V255" s="80"/>
      <c r="W255" s="80"/>
      <c r="X255" s="80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</row>
    <row r="256" spans="1:72" hidden="1">
      <c r="A256" s="81">
        <v>252</v>
      </c>
      <c r="B256" s="78">
        <v>1675</v>
      </c>
      <c r="C256" s="74" t="s">
        <v>474</v>
      </c>
      <c r="D256" s="79"/>
      <c r="E256" s="74"/>
      <c r="F256" s="73" t="str">
        <f t="shared" si="9"/>
        <v/>
      </c>
      <c r="G256" s="74" t="s">
        <v>247</v>
      </c>
      <c r="H256" s="79"/>
      <c r="I256" s="78"/>
      <c r="J256" s="78"/>
      <c r="K256" s="71">
        <f t="shared" si="10"/>
        <v>0</v>
      </c>
      <c r="L256" s="82" t="e">
        <f t="shared" si="11"/>
        <v>#DIV/0!</v>
      </c>
      <c r="M256" s="79"/>
      <c r="N256" s="79"/>
      <c r="O256" s="79"/>
      <c r="P256" s="79"/>
      <c r="Q256" s="79"/>
      <c r="R256" s="79"/>
      <c r="S256" s="79"/>
      <c r="T256" s="79"/>
      <c r="U256" s="80"/>
      <c r="V256" s="80"/>
      <c r="W256" s="80"/>
      <c r="X256" s="80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</row>
    <row r="257" spans="1:72" hidden="1">
      <c r="A257" s="77">
        <v>253</v>
      </c>
      <c r="B257" s="78">
        <v>1676</v>
      </c>
      <c r="C257" s="74" t="s">
        <v>64</v>
      </c>
      <c r="D257" s="79" t="s">
        <v>46</v>
      </c>
      <c r="E257" s="74" t="s">
        <v>63</v>
      </c>
      <c r="F257" s="73" t="str">
        <f t="shared" si="9"/>
        <v>Progressor</v>
      </c>
      <c r="G257" s="74" t="s">
        <v>112</v>
      </c>
      <c r="H257" s="79" t="s">
        <v>261</v>
      </c>
      <c r="I257" s="78">
        <v>1000</v>
      </c>
      <c r="J257" s="78">
        <v>1000</v>
      </c>
      <c r="K257" s="79">
        <f t="shared" si="10"/>
        <v>840</v>
      </c>
      <c r="L257" s="70">
        <f t="shared" si="11"/>
        <v>0.84</v>
      </c>
      <c r="M257" s="79">
        <v>120</v>
      </c>
      <c r="N257" s="79">
        <v>120</v>
      </c>
      <c r="O257" s="79">
        <v>120</v>
      </c>
      <c r="P257" s="79">
        <v>120</v>
      </c>
      <c r="Q257" s="79">
        <v>120</v>
      </c>
      <c r="R257" s="79">
        <v>120</v>
      </c>
      <c r="S257" s="79">
        <v>120</v>
      </c>
      <c r="T257" s="79"/>
      <c r="U257" s="80"/>
      <c r="V257" s="80"/>
      <c r="W257" s="80"/>
      <c r="X257" s="80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</row>
    <row r="258" spans="1:72" hidden="1">
      <c r="A258" s="81">
        <v>254</v>
      </c>
      <c r="B258" s="78">
        <v>1677</v>
      </c>
      <c r="C258" s="74" t="s">
        <v>475</v>
      </c>
      <c r="D258" s="79"/>
      <c r="E258" s="74"/>
      <c r="F258" s="73" t="str">
        <f t="shared" si="9"/>
        <v/>
      </c>
      <c r="G258" s="74" t="s">
        <v>247</v>
      </c>
      <c r="H258" s="79"/>
      <c r="I258" s="78"/>
      <c r="J258" s="78"/>
      <c r="K258" s="71">
        <f t="shared" si="10"/>
        <v>0</v>
      </c>
      <c r="L258" s="82" t="e">
        <f t="shared" si="11"/>
        <v>#DIV/0!</v>
      </c>
      <c r="M258" s="79"/>
      <c r="N258" s="79"/>
      <c r="O258" s="79"/>
      <c r="P258" s="79"/>
      <c r="Q258" s="79"/>
      <c r="R258" s="79"/>
      <c r="S258" s="79"/>
      <c r="T258" s="79"/>
      <c r="U258" s="80"/>
      <c r="V258" s="80"/>
      <c r="W258" s="80"/>
      <c r="X258" s="80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</row>
    <row r="259" spans="1:72" hidden="1">
      <c r="A259" s="77">
        <v>255</v>
      </c>
      <c r="B259" s="78">
        <v>1678</v>
      </c>
      <c r="C259" s="74" t="s">
        <v>476</v>
      </c>
      <c r="D259" s="79"/>
      <c r="E259" s="74"/>
      <c r="F259" s="73" t="str">
        <f t="shared" si="9"/>
        <v/>
      </c>
      <c r="G259" s="74" t="s">
        <v>247</v>
      </c>
      <c r="H259" s="79"/>
      <c r="I259" s="78"/>
      <c r="J259" s="78"/>
      <c r="K259" s="71">
        <f t="shared" si="10"/>
        <v>0</v>
      </c>
      <c r="L259" s="82" t="e">
        <f t="shared" si="11"/>
        <v>#DIV/0!</v>
      </c>
      <c r="M259" s="79"/>
      <c r="N259" s="79"/>
      <c r="O259" s="79"/>
      <c r="P259" s="79"/>
      <c r="Q259" s="79"/>
      <c r="R259" s="79"/>
      <c r="S259" s="79"/>
      <c r="T259" s="79"/>
      <c r="U259" s="80"/>
      <c r="V259" s="80"/>
      <c r="W259" s="80"/>
      <c r="X259" s="80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</row>
    <row r="260" spans="1:72" hidden="1">
      <c r="A260" s="81">
        <v>256</v>
      </c>
      <c r="B260" s="78">
        <v>1679</v>
      </c>
      <c r="C260" s="74" t="s">
        <v>477</v>
      </c>
      <c r="D260" s="79"/>
      <c r="E260" s="74"/>
      <c r="F260" s="73" t="str">
        <f t="shared" ref="F260:F323" si="12">IF(AND(K260&gt;=1, K260&lt;=100), "Initiator",
    IF(AND(K260&gt;100, K260&lt;=500), "Beginner",
        IF(AND(K260&gt;500, K260&lt;=1250), "Progressor",
            IF(AND(K260&gt;1250, K260&lt;=2000), "Advanced",
                IF(K260&gt;2000, "Sparta", "")
            )
        )
    )
)</f>
        <v/>
      </c>
      <c r="G260" s="74" t="s">
        <v>247</v>
      </c>
      <c r="H260" s="79"/>
      <c r="I260" s="78"/>
      <c r="J260" s="78"/>
      <c r="K260" s="71">
        <f t="shared" ref="K260:K323" si="13">SUM(M260:X260)</f>
        <v>0</v>
      </c>
      <c r="L260" s="82" t="e">
        <f t="shared" ref="L260:L323" si="14">K260/J260</f>
        <v>#DIV/0!</v>
      </c>
      <c r="M260" s="79"/>
      <c r="N260" s="79"/>
      <c r="O260" s="79"/>
      <c r="P260" s="79"/>
      <c r="Q260" s="79"/>
      <c r="R260" s="79"/>
      <c r="S260" s="79"/>
      <c r="T260" s="79"/>
      <c r="U260" s="80"/>
      <c r="V260" s="80"/>
      <c r="W260" s="80"/>
      <c r="X260" s="80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</row>
    <row r="261" spans="1:72" hidden="1">
      <c r="A261" s="77">
        <v>257</v>
      </c>
      <c r="B261" s="78">
        <v>1680</v>
      </c>
      <c r="C261" s="74" t="s">
        <v>478</v>
      </c>
      <c r="D261" s="79"/>
      <c r="E261" s="74"/>
      <c r="F261" s="73" t="str">
        <f t="shared" si="12"/>
        <v/>
      </c>
      <c r="G261" s="74" t="s">
        <v>247</v>
      </c>
      <c r="H261" s="79"/>
      <c r="I261" s="78"/>
      <c r="J261" s="78"/>
      <c r="K261" s="71">
        <f t="shared" si="13"/>
        <v>0</v>
      </c>
      <c r="L261" s="82" t="e">
        <f t="shared" si="14"/>
        <v>#DIV/0!</v>
      </c>
      <c r="M261" s="79"/>
      <c r="N261" s="79"/>
      <c r="O261" s="79"/>
      <c r="P261" s="79"/>
      <c r="Q261" s="79"/>
      <c r="R261" s="79"/>
      <c r="S261" s="79"/>
      <c r="T261" s="79"/>
      <c r="U261" s="80"/>
      <c r="V261" s="80"/>
      <c r="W261" s="80"/>
      <c r="X261" s="80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</row>
    <row r="262" spans="1:72" hidden="1">
      <c r="A262" s="81">
        <v>258</v>
      </c>
      <c r="B262" s="78">
        <v>1681</v>
      </c>
      <c r="C262" s="74" t="s">
        <v>479</v>
      </c>
      <c r="D262" s="79"/>
      <c r="E262" s="74"/>
      <c r="F262" s="73" t="str">
        <f t="shared" si="12"/>
        <v/>
      </c>
      <c r="G262" s="74" t="s">
        <v>247</v>
      </c>
      <c r="H262" s="79"/>
      <c r="I262" s="78"/>
      <c r="J262" s="78"/>
      <c r="K262" s="71">
        <f t="shared" si="13"/>
        <v>0</v>
      </c>
      <c r="L262" s="82" t="e">
        <f t="shared" si="14"/>
        <v>#DIV/0!</v>
      </c>
      <c r="M262" s="79"/>
      <c r="N262" s="79"/>
      <c r="O262" s="79"/>
      <c r="P262" s="79"/>
      <c r="Q262" s="79"/>
      <c r="R262" s="79"/>
      <c r="S262" s="79"/>
      <c r="T262" s="79"/>
      <c r="U262" s="80"/>
      <c r="V262" s="80"/>
      <c r="W262" s="80"/>
      <c r="X262" s="80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</row>
    <row r="263" spans="1:72">
      <c r="A263" s="77">
        <v>263</v>
      </c>
      <c r="B263" s="83">
        <v>1687</v>
      </c>
      <c r="C263" s="73" t="s">
        <v>480</v>
      </c>
      <c r="D263" s="84" t="s">
        <v>98</v>
      </c>
      <c r="E263" s="73" t="s">
        <v>154</v>
      </c>
      <c r="F263" s="73" t="str">
        <f t="shared" si="12"/>
        <v>Beginner</v>
      </c>
      <c r="G263" s="73" t="s">
        <v>109</v>
      </c>
      <c r="H263" s="84" t="s">
        <v>245</v>
      </c>
      <c r="I263" s="83">
        <v>800</v>
      </c>
      <c r="J263" s="83">
        <v>800</v>
      </c>
      <c r="K263" s="106">
        <f t="shared" si="13"/>
        <v>236</v>
      </c>
      <c r="L263" s="72">
        <f t="shared" si="14"/>
        <v>0.29499999999999998</v>
      </c>
      <c r="M263" s="84"/>
      <c r="N263" s="84"/>
      <c r="O263" s="84"/>
      <c r="P263" s="84"/>
      <c r="Q263" s="84"/>
      <c r="R263" s="84"/>
      <c r="S263" s="84">
        <v>86</v>
      </c>
      <c r="T263" s="84"/>
      <c r="U263" s="84">
        <v>50</v>
      </c>
      <c r="V263" s="84">
        <v>100</v>
      </c>
      <c r="W263" s="84"/>
      <c r="X263" s="84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</row>
    <row r="264" spans="1:72" hidden="1">
      <c r="A264" s="81">
        <v>260</v>
      </c>
      <c r="B264" s="78">
        <v>1683</v>
      </c>
      <c r="C264" s="74" t="s">
        <v>481</v>
      </c>
      <c r="D264" s="79"/>
      <c r="E264" s="74"/>
      <c r="F264" s="73" t="str">
        <f t="shared" si="12"/>
        <v/>
      </c>
      <c r="G264" s="74" t="s">
        <v>247</v>
      </c>
      <c r="H264" s="79"/>
      <c r="I264" s="78"/>
      <c r="J264" s="78"/>
      <c r="K264" s="71">
        <f t="shared" si="13"/>
        <v>0</v>
      </c>
      <c r="L264" s="82" t="e">
        <f t="shared" si="14"/>
        <v>#DIV/0!</v>
      </c>
      <c r="M264" s="79"/>
      <c r="N264" s="79"/>
      <c r="O264" s="79"/>
      <c r="P264" s="79"/>
      <c r="Q264" s="79"/>
      <c r="R264" s="79"/>
      <c r="S264" s="79"/>
      <c r="T264" s="79"/>
      <c r="U264" s="80"/>
      <c r="V264" s="80"/>
      <c r="W264" s="80"/>
      <c r="X264" s="80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</row>
    <row r="265" spans="1:72" hidden="1">
      <c r="A265" s="77">
        <v>261</v>
      </c>
      <c r="B265" s="78">
        <v>1685</v>
      </c>
      <c r="C265" s="74" t="s">
        <v>482</v>
      </c>
      <c r="D265" s="79"/>
      <c r="E265" s="74"/>
      <c r="F265" s="73" t="str">
        <f t="shared" si="12"/>
        <v/>
      </c>
      <c r="G265" s="74" t="s">
        <v>247</v>
      </c>
      <c r="H265" s="79"/>
      <c r="I265" s="78"/>
      <c r="J265" s="78"/>
      <c r="K265" s="71">
        <f t="shared" si="13"/>
        <v>0</v>
      </c>
      <c r="L265" s="82" t="e">
        <f t="shared" si="14"/>
        <v>#DIV/0!</v>
      </c>
      <c r="M265" s="79"/>
      <c r="N265" s="79"/>
      <c r="O265" s="79"/>
      <c r="P265" s="79"/>
      <c r="Q265" s="79"/>
      <c r="R265" s="79"/>
      <c r="S265" s="79"/>
      <c r="T265" s="79"/>
      <c r="U265" s="80"/>
      <c r="V265" s="80"/>
      <c r="W265" s="80"/>
      <c r="X265" s="80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</row>
    <row r="266" spans="1:72" hidden="1">
      <c r="A266" s="81">
        <v>262</v>
      </c>
      <c r="B266" s="78">
        <v>1686</v>
      </c>
      <c r="C266" s="74" t="s">
        <v>483</v>
      </c>
      <c r="D266" s="79"/>
      <c r="E266" s="74"/>
      <c r="F266" s="73" t="str">
        <f t="shared" si="12"/>
        <v/>
      </c>
      <c r="G266" s="74" t="s">
        <v>247</v>
      </c>
      <c r="H266" s="79"/>
      <c r="I266" s="78"/>
      <c r="J266" s="78"/>
      <c r="K266" s="71">
        <f t="shared" si="13"/>
        <v>0</v>
      </c>
      <c r="L266" s="82" t="e">
        <f t="shared" si="14"/>
        <v>#DIV/0!</v>
      </c>
      <c r="M266" s="79"/>
      <c r="N266" s="79"/>
      <c r="O266" s="79"/>
      <c r="P266" s="79"/>
      <c r="Q266" s="79"/>
      <c r="R266" s="79"/>
      <c r="S266" s="79"/>
      <c r="T266" s="79"/>
      <c r="U266" s="80"/>
      <c r="V266" s="80"/>
      <c r="W266" s="80"/>
      <c r="X266" s="80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</row>
    <row r="267" spans="1:72">
      <c r="A267" s="77">
        <v>265</v>
      </c>
      <c r="B267" s="78">
        <v>1690</v>
      </c>
      <c r="C267" s="74" t="s">
        <v>484</v>
      </c>
      <c r="D267" s="79" t="s">
        <v>56</v>
      </c>
      <c r="E267" s="74" t="s">
        <v>176</v>
      </c>
      <c r="F267" s="73" t="str">
        <f t="shared" si="12"/>
        <v>Sparta</v>
      </c>
      <c r="G267" s="74" t="s">
        <v>117</v>
      </c>
      <c r="H267" s="79" t="s">
        <v>245</v>
      </c>
      <c r="I267" s="78">
        <v>600</v>
      </c>
      <c r="J267" s="78">
        <v>1750</v>
      </c>
      <c r="K267" s="71">
        <f t="shared" si="13"/>
        <v>2089.8000000000002</v>
      </c>
      <c r="L267" s="70">
        <f t="shared" si="14"/>
        <v>1.1941714285714287</v>
      </c>
      <c r="M267" s="79">
        <v>188</v>
      </c>
      <c r="N267" s="79">
        <v>110</v>
      </c>
      <c r="O267" s="79">
        <v>149</v>
      </c>
      <c r="P267" s="79">
        <v>198</v>
      </c>
      <c r="Q267" s="79">
        <v>172</v>
      </c>
      <c r="R267" s="79">
        <v>140</v>
      </c>
      <c r="S267" s="79">
        <v>140</v>
      </c>
      <c r="T267" s="79">
        <v>126</v>
      </c>
      <c r="U267" s="79">
        <v>183.6</v>
      </c>
      <c r="V267" s="79">
        <v>207.2</v>
      </c>
      <c r="W267" s="79">
        <v>224</v>
      </c>
      <c r="X267" s="79">
        <v>252</v>
      </c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</row>
    <row r="268" spans="1:72" hidden="1">
      <c r="A268" s="81">
        <v>264</v>
      </c>
      <c r="B268" s="78">
        <v>1689</v>
      </c>
      <c r="C268" s="74" t="s">
        <v>485</v>
      </c>
      <c r="D268" s="79"/>
      <c r="E268" s="74"/>
      <c r="F268" s="73" t="str">
        <f t="shared" si="12"/>
        <v/>
      </c>
      <c r="G268" s="74" t="s">
        <v>247</v>
      </c>
      <c r="H268" s="79"/>
      <c r="I268" s="78"/>
      <c r="J268" s="78"/>
      <c r="K268" s="71">
        <f t="shared" si="13"/>
        <v>0</v>
      </c>
      <c r="L268" s="82" t="e">
        <f t="shared" si="14"/>
        <v>#DIV/0!</v>
      </c>
      <c r="M268" s="79"/>
      <c r="N268" s="79"/>
      <c r="O268" s="79"/>
      <c r="P268" s="79"/>
      <c r="Q268" s="79"/>
      <c r="R268" s="79"/>
      <c r="S268" s="79"/>
      <c r="T268" s="79"/>
      <c r="U268" s="80"/>
      <c r="V268" s="80"/>
      <c r="W268" s="80"/>
      <c r="X268" s="80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</row>
    <row r="269" spans="1:72">
      <c r="A269" s="81">
        <v>272</v>
      </c>
      <c r="B269" s="83">
        <v>1699</v>
      </c>
      <c r="C269" s="73" t="s">
        <v>54</v>
      </c>
      <c r="D269" s="79" t="s">
        <v>46</v>
      </c>
      <c r="E269" s="74" t="s">
        <v>53</v>
      </c>
      <c r="F269" s="73" t="str">
        <f t="shared" si="12"/>
        <v>Progressor</v>
      </c>
      <c r="G269" s="73" t="s">
        <v>112</v>
      </c>
      <c r="H269" s="84" t="s">
        <v>245</v>
      </c>
      <c r="I269" s="78">
        <v>1000</v>
      </c>
      <c r="J269" s="83">
        <v>1000</v>
      </c>
      <c r="K269" s="106">
        <f t="shared" si="13"/>
        <v>705.84</v>
      </c>
      <c r="L269" s="72">
        <f t="shared" si="14"/>
        <v>0.70584000000000002</v>
      </c>
      <c r="M269" s="84">
        <v>58</v>
      </c>
      <c r="N269" s="84">
        <v>66.14</v>
      </c>
      <c r="O269" s="84">
        <v>70.099999999999994</v>
      </c>
      <c r="P269" s="84">
        <v>77</v>
      </c>
      <c r="Q269" s="84">
        <v>93</v>
      </c>
      <c r="R269" s="84">
        <v>89.6</v>
      </c>
      <c r="S269" s="84">
        <v>57</v>
      </c>
      <c r="T269" s="84">
        <v>35</v>
      </c>
      <c r="U269" s="84">
        <v>41</v>
      </c>
      <c r="V269" s="84">
        <v>57</v>
      </c>
      <c r="W269" s="84">
        <v>62</v>
      </c>
      <c r="X269" s="84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</row>
    <row r="270" spans="1:72" hidden="1">
      <c r="A270" s="81">
        <v>266</v>
      </c>
      <c r="B270" s="83">
        <v>1692</v>
      </c>
      <c r="C270" s="73" t="s">
        <v>486</v>
      </c>
      <c r="D270" s="84" t="s">
        <v>46</v>
      </c>
      <c r="E270" s="73" t="s">
        <v>63</v>
      </c>
      <c r="F270" s="73" t="str">
        <f t="shared" si="12"/>
        <v/>
      </c>
      <c r="G270" s="73" t="s">
        <v>247</v>
      </c>
      <c r="H270" s="84"/>
      <c r="I270" s="83">
        <v>400</v>
      </c>
      <c r="J270" s="83">
        <v>400</v>
      </c>
      <c r="K270" s="84">
        <f t="shared" si="13"/>
        <v>0</v>
      </c>
      <c r="L270" s="72">
        <f t="shared" si="14"/>
        <v>0</v>
      </c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</row>
    <row r="271" spans="1:72" hidden="1">
      <c r="A271" s="77">
        <v>267</v>
      </c>
      <c r="B271" s="78">
        <v>1693</v>
      </c>
      <c r="C271" s="74" t="s">
        <v>487</v>
      </c>
      <c r="D271" s="79"/>
      <c r="E271" s="74"/>
      <c r="F271" s="73" t="str">
        <f t="shared" si="12"/>
        <v/>
      </c>
      <c r="G271" s="74" t="s">
        <v>247</v>
      </c>
      <c r="H271" s="79"/>
      <c r="I271" s="78"/>
      <c r="J271" s="78"/>
      <c r="K271" s="71">
        <f t="shared" si="13"/>
        <v>0</v>
      </c>
      <c r="L271" s="82" t="e">
        <f t="shared" si="14"/>
        <v>#DIV/0!</v>
      </c>
      <c r="M271" s="79"/>
      <c r="N271" s="79"/>
      <c r="O271" s="79"/>
      <c r="P271" s="79"/>
      <c r="Q271" s="79"/>
      <c r="R271" s="79"/>
      <c r="S271" s="79"/>
      <c r="T271" s="79"/>
      <c r="U271" s="80"/>
      <c r="V271" s="80"/>
      <c r="W271" s="80"/>
      <c r="X271" s="80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</row>
    <row r="272" spans="1:72" hidden="1">
      <c r="A272" s="81">
        <v>268</v>
      </c>
      <c r="B272" s="78">
        <v>1694</v>
      </c>
      <c r="C272" s="74" t="s">
        <v>488</v>
      </c>
      <c r="D272" s="79"/>
      <c r="E272" s="74"/>
      <c r="F272" s="73" t="str">
        <f t="shared" si="12"/>
        <v/>
      </c>
      <c r="G272" s="74" t="s">
        <v>247</v>
      </c>
      <c r="H272" s="79"/>
      <c r="I272" s="78"/>
      <c r="J272" s="78"/>
      <c r="K272" s="71">
        <f t="shared" si="13"/>
        <v>0</v>
      </c>
      <c r="L272" s="82" t="e">
        <f t="shared" si="14"/>
        <v>#DIV/0!</v>
      </c>
      <c r="M272" s="79"/>
      <c r="N272" s="79"/>
      <c r="O272" s="79"/>
      <c r="P272" s="79"/>
      <c r="Q272" s="79"/>
      <c r="R272" s="79"/>
      <c r="S272" s="79"/>
      <c r="T272" s="79"/>
      <c r="U272" s="80"/>
      <c r="V272" s="80"/>
      <c r="W272" s="80"/>
      <c r="X272" s="80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</row>
    <row r="273" spans="1:72" hidden="1">
      <c r="A273" s="77">
        <v>269</v>
      </c>
      <c r="B273" s="78">
        <v>1696</v>
      </c>
      <c r="C273" s="74" t="s">
        <v>55</v>
      </c>
      <c r="D273" s="79" t="s">
        <v>46</v>
      </c>
      <c r="E273" s="74" t="s">
        <v>53</v>
      </c>
      <c r="F273" s="73" t="str">
        <f t="shared" si="12"/>
        <v/>
      </c>
      <c r="G273" s="74" t="s">
        <v>247</v>
      </c>
      <c r="H273" s="79" t="s">
        <v>261</v>
      </c>
      <c r="I273" s="78"/>
      <c r="J273" s="78"/>
      <c r="K273" s="71">
        <f t="shared" si="13"/>
        <v>0</v>
      </c>
      <c r="L273" s="82" t="e">
        <f t="shared" si="14"/>
        <v>#DIV/0!</v>
      </c>
      <c r="M273" s="79"/>
      <c r="N273" s="79"/>
      <c r="O273" s="79"/>
      <c r="P273" s="79"/>
      <c r="Q273" s="79"/>
      <c r="R273" s="79"/>
      <c r="S273" s="79"/>
      <c r="T273" s="79"/>
      <c r="U273" s="80"/>
      <c r="V273" s="80"/>
      <c r="W273" s="80"/>
      <c r="X273" s="80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</row>
    <row r="274" spans="1:72" hidden="1">
      <c r="A274" s="81">
        <v>270</v>
      </c>
      <c r="B274" s="78">
        <v>1697</v>
      </c>
      <c r="C274" s="74" t="s">
        <v>489</v>
      </c>
      <c r="D274" s="79"/>
      <c r="E274" s="74"/>
      <c r="F274" s="73" t="str">
        <f t="shared" si="12"/>
        <v/>
      </c>
      <c r="G274" s="74" t="s">
        <v>247</v>
      </c>
      <c r="H274" s="79"/>
      <c r="I274" s="78"/>
      <c r="J274" s="78"/>
      <c r="K274" s="71">
        <f t="shared" si="13"/>
        <v>0</v>
      </c>
      <c r="L274" s="82" t="e">
        <f t="shared" si="14"/>
        <v>#DIV/0!</v>
      </c>
      <c r="M274" s="79"/>
      <c r="N274" s="79"/>
      <c r="O274" s="79"/>
      <c r="P274" s="79"/>
      <c r="Q274" s="79"/>
      <c r="R274" s="79"/>
      <c r="S274" s="79"/>
      <c r="T274" s="79"/>
      <c r="U274" s="80"/>
      <c r="V274" s="80"/>
      <c r="W274" s="80"/>
      <c r="X274" s="80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</row>
    <row r="275" spans="1:72" hidden="1">
      <c r="A275" s="77">
        <v>271</v>
      </c>
      <c r="B275" s="78">
        <v>1698</v>
      </c>
      <c r="C275" s="74" t="s">
        <v>490</v>
      </c>
      <c r="D275" s="79"/>
      <c r="E275" s="74"/>
      <c r="F275" s="73" t="str">
        <f t="shared" si="12"/>
        <v/>
      </c>
      <c r="G275" s="74" t="s">
        <v>247</v>
      </c>
      <c r="H275" s="79"/>
      <c r="I275" s="78"/>
      <c r="J275" s="78"/>
      <c r="K275" s="71">
        <f t="shared" si="13"/>
        <v>0</v>
      </c>
      <c r="L275" s="82" t="e">
        <f t="shared" si="14"/>
        <v>#DIV/0!</v>
      </c>
      <c r="M275" s="79"/>
      <c r="N275" s="79"/>
      <c r="O275" s="79"/>
      <c r="P275" s="79"/>
      <c r="Q275" s="79"/>
      <c r="R275" s="79"/>
      <c r="S275" s="79"/>
      <c r="T275" s="79"/>
      <c r="U275" s="80"/>
      <c r="V275" s="80"/>
      <c r="W275" s="80"/>
      <c r="X275" s="80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</row>
    <row r="276" spans="1:72">
      <c r="A276" s="81">
        <v>274</v>
      </c>
      <c r="B276" s="78">
        <v>1701</v>
      </c>
      <c r="C276" s="74" t="s">
        <v>491</v>
      </c>
      <c r="D276" s="79" t="s">
        <v>73</v>
      </c>
      <c r="E276" s="74" t="s">
        <v>178</v>
      </c>
      <c r="F276" s="73" t="str">
        <f t="shared" si="12"/>
        <v>Beginner</v>
      </c>
      <c r="G276" s="74" t="s">
        <v>109</v>
      </c>
      <c r="H276" s="79" t="s">
        <v>245</v>
      </c>
      <c r="I276" s="78">
        <v>200</v>
      </c>
      <c r="J276" s="78">
        <v>200</v>
      </c>
      <c r="K276" s="71">
        <f t="shared" si="13"/>
        <v>232.24</v>
      </c>
      <c r="L276" s="70">
        <f t="shared" si="14"/>
        <v>1.1612</v>
      </c>
      <c r="M276" s="79"/>
      <c r="N276" s="79"/>
      <c r="O276" s="79"/>
      <c r="P276" s="79"/>
      <c r="Q276" s="79"/>
      <c r="R276" s="79"/>
      <c r="S276" s="79"/>
      <c r="T276" s="79">
        <v>55</v>
      </c>
      <c r="U276" s="79">
        <v>78</v>
      </c>
      <c r="V276" s="79">
        <v>99.24</v>
      </c>
      <c r="W276" s="79"/>
      <c r="X276" s="79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</row>
    <row r="277" spans="1:72" hidden="1">
      <c r="A277" s="77">
        <v>273</v>
      </c>
      <c r="B277" s="83">
        <v>1700</v>
      </c>
      <c r="C277" s="73" t="s">
        <v>79</v>
      </c>
      <c r="D277" s="84" t="s">
        <v>74</v>
      </c>
      <c r="E277" s="73" t="s">
        <v>78</v>
      </c>
      <c r="F277" s="73" t="str">
        <f t="shared" si="12"/>
        <v>Progressor</v>
      </c>
      <c r="G277" s="73" t="s">
        <v>112</v>
      </c>
      <c r="H277" s="84" t="s">
        <v>261</v>
      </c>
      <c r="I277" s="83">
        <v>1000</v>
      </c>
      <c r="J277" s="83">
        <v>1000</v>
      </c>
      <c r="K277" s="84">
        <f t="shared" si="13"/>
        <v>1100</v>
      </c>
      <c r="L277" s="72">
        <f t="shared" si="14"/>
        <v>1.1000000000000001</v>
      </c>
      <c r="M277" s="84">
        <v>40</v>
      </c>
      <c r="N277" s="84">
        <v>90</v>
      </c>
      <c r="O277" s="84">
        <v>50</v>
      </c>
      <c r="P277" s="84">
        <v>70</v>
      </c>
      <c r="Q277" s="84">
        <v>60</v>
      </c>
      <c r="R277" s="84">
        <v>70</v>
      </c>
      <c r="S277" s="84">
        <v>180</v>
      </c>
      <c r="T277" s="84">
        <v>180</v>
      </c>
      <c r="U277" s="85">
        <v>180</v>
      </c>
      <c r="V277" s="85">
        <v>180</v>
      </c>
      <c r="W277" s="85"/>
      <c r="X277" s="85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</row>
    <row r="278" spans="1:72">
      <c r="A278" s="77">
        <v>275</v>
      </c>
      <c r="B278" s="83">
        <v>1702</v>
      </c>
      <c r="C278" s="73" t="s">
        <v>492</v>
      </c>
      <c r="D278" s="84" t="s">
        <v>56</v>
      </c>
      <c r="E278" s="73" t="s">
        <v>177</v>
      </c>
      <c r="F278" s="73" t="str">
        <f t="shared" si="12"/>
        <v>Beginner</v>
      </c>
      <c r="G278" s="73" t="s">
        <v>109</v>
      </c>
      <c r="H278" s="84" t="s">
        <v>245</v>
      </c>
      <c r="I278" s="83">
        <v>500</v>
      </c>
      <c r="J278" s="83">
        <v>300</v>
      </c>
      <c r="K278" s="106">
        <f t="shared" si="13"/>
        <v>298</v>
      </c>
      <c r="L278" s="72">
        <f t="shared" si="14"/>
        <v>0.99333333333333329</v>
      </c>
      <c r="M278" s="84">
        <v>13</v>
      </c>
      <c r="N278" s="84">
        <v>10</v>
      </c>
      <c r="O278" s="84">
        <v>15</v>
      </c>
      <c r="P278" s="84">
        <v>12</v>
      </c>
      <c r="Q278" s="84">
        <v>20</v>
      </c>
      <c r="R278" s="84">
        <v>40</v>
      </c>
      <c r="S278" s="84">
        <v>30</v>
      </c>
      <c r="T278" s="84">
        <v>31</v>
      </c>
      <c r="U278" s="84">
        <v>27</v>
      </c>
      <c r="V278" s="84">
        <v>30</v>
      </c>
      <c r="W278" s="84">
        <v>40</v>
      </c>
      <c r="X278" s="84">
        <v>30</v>
      </c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</row>
    <row r="279" spans="1:72">
      <c r="A279" s="81">
        <v>276</v>
      </c>
      <c r="B279" s="78">
        <v>1703</v>
      </c>
      <c r="C279" s="74" t="s">
        <v>493</v>
      </c>
      <c r="D279" s="79" t="s">
        <v>56</v>
      </c>
      <c r="E279" s="74" t="s">
        <v>173</v>
      </c>
      <c r="F279" s="73" t="str">
        <f t="shared" si="12"/>
        <v>Initiator</v>
      </c>
      <c r="G279" s="74" t="s">
        <v>107</v>
      </c>
      <c r="H279" s="79" t="s">
        <v>245</v>
      </c>
      <c r="I279" s="78">
        <v>200</v>
      </c>
      <c r="J279" s="78">
        <v>200</v>
      </c>
      <c r="K279" s="71">
        <f t="shared" si="13"/>
        <v>38</v>
      </c>
      <c r="L279" s="70">
        <f t="shared" si="14"/>
        <v>0.19</v>
      </c>
      <c r="M279" s="79"/>
      <c r="N279" s="79"/>
      <c r="O279" s="79"/>
      <c r="P279" s="79"/>
      <c r="Q279" s="79"/>
      <c r="R279" s="79"/>
      <c r="S279" s="79">
        <v>20</v>
      </c>
      <c r="T279" s="79">
        <v>18</v>
      </c>
      <c r="U279" s="79">
        <v>0</v>
      </c>
      <c r="V279" s="79">
        <v>0</v>
      </c>
      <c r="W279" s="79">
        <v>0</v>
      </c>
      <c r="X279" s="79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</row>
    <row r="280" spans="1:72">
      <c r="A280" s="81">
        <v>278</v>
      </c>
      <c r="B280" s="83">
        <v>1705</v>
      </c>
      <c r="C280" s="73" t="s">
        <v>102</v>
      </c>
      <c r="D280" s="84" t="s">
        <v>100</v>
      </c>
      <c r="E280" s="73" t="s">
        <v>101</v>
      </c>
      <c r="F280" s="73" t="str">
        <f t="shared" si="12"/>
        <v>Progressor</v>
      </c>
      <c r="G280" s="73" t="s">
        <v>112</v>
      </c>
      <c r="H280" s="84" t="s">
        <v>245</v>
      </c>
      <c r="I280" s="83">
        <v>600</v>
      </c>
      <c r="J280" s="83">
        <v>600</v>
      </c>
      <c r="K280" s="106">
        <f t="shared" si="13"/>
        <v>708</v>
      </c>
      <c r="L280" s="72">
        <f t="shared" si="14"/>
        <v>1.18</v>
      </c>
      <c r="M280" s="84">
        <v>50</v>
      </c>
      <c r="N280" s="84">
        <v>50</v>
      </c>
      <c r="O280" s="84">
        <v>50</v>
      </c>
      <c r="P280" s="84">
        <v>67</v>
      </c>
      <c r="Q280" s="84">
        <v>73</v>
      </c>
      <c r="R280" s="84">
        <v>79</v>
      </c>
      <c r="S280" s="84">
        <v>81</v>
      </c>
      <c r="T280" s="84">
        <v>92</v>
      </c>
      <c r="U280" s="84">
        <v>55</v>
      </c>
      <c r="V280" s="84">
        <v>63</v>
      </c>
      <c r="W280" s="84">
        <v>48</v>
      </c>
      <c r="X280" s="84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</row>
    <row r="281" spans="1:72" hidden="1">
      <c r="A281" s="77">
        <v>277</v>
      </c>
      <c r="B281" s="78">
        <v>1704</v>
      </c>
      <c r="C281" s="74" t="s">
        <v>494</v>
      </c>
      <c r="D281" s="79"/>
      <c r="E281" s="74"/>
      <c r="F281" s="73" t="str">
        <f t="shared" si="12"/>
        <v/>
      </c>
      <c r="G281" s="74" t="s">
        <v>247</v>
      </c>
      <c r="H281" s="79"/>
      <c r="I281" s="78"/>
      <c r="J281" s="78"/>
      <c r="K281" s="71">
        <f t="shared" si="13"/>
        <v>0</v>
      </c>
      <c r="L281" s="82" t="e">
        <f t="shared" si="14"/>
        <v>#DIV/0!</v>
      </c>
      <c r="M281" s="79"/>
      <c r="N281" s="79"/>
      <c r="O281" s="79"/>
      <c r="P281" s="79"/>
      <c r="Q281" s="79"/>
      <c r="R281" s="79"/>
      <c r="S281" s="79"/>
      <c r="T281" s="79"/>
      <c r="U281" s="80"/>
      <c r="V281" s="80"/>
      <c r="W281" s="80"/>
      <c r="X281" s="80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</row>
    <row r="282" spans="1:72">
      <c r="A282" s="81">
        <v>280</v>
      </c>
      <c r="B282" s="78">
        <v>1707</v>
      </c>
      <c r="C282" s="74" t="s">
        <v>82</v>
      </c>
      <c r="D282" s="79" t="s">
        <v>74</v>
      </c>
      <c r="E282" s="74" t="s">
        <v>81</v>
      </c>
      <c r="F282" s="73" t="str">
        <f t="shared" si="12"/>
        <v>Advanced</v>
      </c>
      <c r="G282" s="74" t="s">
        <v>115</v>
      </c>
      <c r="H282" s="79" t="s">
        <v>245</v>
      </c>
      <c r="I282" s="78">
        <v>1500</v>
      </c>
      <c r="J282" s="78">
        <v>1500</v>
      </c>
      <c r="K282" s="71">
        <f t="shared" si="13"/>
        <v>1896</v>
      </c>
      <c r="L282" s="70">
        <f t="shared" si="14"/>
        <v>1.264</v>
      </c>
      <c r="M282" s="79">
        <v>60</v>
      </c>
      <c r="N282" s="79">
        <v>60</v>
      </c>
      <c r="O282" s="79">
        <v>60</v>
      </c>
      <c r="P282" s="79">
        <v>60</v>
      </c>
      <c r="Q282" s="79">
        <v>60</v>
      </c>
      <c r="R282" s="79">
        <v>60</v>
      </c>
      <c r="S282" s="79">
        <v>101</v>
      </c>
      <c r="T282" s="79">
        <v>325</v>
      </c>
      <c r="U282" s="79">
        <v>325</v>
      </c>
      <c r="V282" s="79">
        <v>425</v>
      </c>
      <c r="W282" s="79">
        <v>360</v>
      </c>
      <c r="X282" s="79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</row>
    <row r="283" spans="1:72" hidden="1">
      <c r="A283" s="77">
        <v>279</v>
      </c>
      <c r="B283" s="78">
        <v>1706</v>
      </c>
      <c r="C283" s="74" t="s">
        <v>495</v>
      </c>
      <c r="D283" s="79"/>
      <c r="E283" s="74"/>
      <c r="F283" s="73" t="str">
        <f t="shared" si="12"/>
        <v/>
      </c>
      <c r="G283" s="74" t="s">
        <v>247</v>
      </c>
      <c r="H283" s="79"/>
      <c r="I283" s="78"/>
      <c r="J283" s="78"/>
      <c r="K283" s="71">
        <f t="shared" si="13"/>
        <v>0</v>
      </c>
      <c r="L283" s="82" t="e">
        <f t="shared" si="14"/>
        <v>#DIV/0!</v>
      </c>
      <c r="M283" s="79"/>
      <c r="N283" s="79"/>
      <c r="O283" s="79"/>
      <c r="P283" s="79"/>
      <c r="Q283" s="79"/>
      <c r="R283" s="79"/>
      <c r="S283" s="79"/>
      <c r="T283" s="79"/>
      <c r="U283" s="80"/>
      <c r="V283" s="80"/>
      <c r="W283" s="80"/>
      <c r="X283" s="80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</row>
    <row r="284" spans="1:72">
      <c r="A284" s="81">
        <v>282</v>
      </c>
      <c r="B284" s="83">
        <v>1709</v>
      </c>
      <c r="C284" s="73" t="s">
        <v>496</v>
      </c>
      <c r="D284" s="84" t="s">
        <v>56</v>
      </c>
      <c r="E284" s="73" t="s">
        <v>178</v>
      </c>
      <c r="F284" s="73" t="str">
        <f t="shared" si="12"/>
        <v>Beginner</v>
      </c>
      <c r="G284" s="73" t="s">
        <v>109</v>
      </c>
      <c r="H284" s="84" t="s">
        <v>245</v>
      </c>
      <c r="I284" s="83">
        <v>100</v>
      </c>
      <c r="J284" s="83">
        <v>100</v>
      </c>
      <c r="K284" s="106">
        <f t="shared" si="13"/>
        <v>132</v>
      </c>
      <c r="L284" s="72">
        <f t="shared" si="14"/>
        <v>1.32</v>
      </c>
      <c r="M284" s="84" t="s">
        <v>261</v>
      </c>
      <c r="N284" s="84" t="s">
        <v>261</v>
      </c>
      <c r="O284" s="84" t="s">
        <v>261</v>
      </c>
      <c r="P284" s="84" t="s">
        <v>261</v>
      </c>
      <c r="Q284" s="84" t="s">
        <v>261</v>
      </c>
      <c r="R284" s="84" t="s">
        <v>261</v>
      </c>
      <c r="S284" s="84" t="s">
        <v>261</v>
      </c>
      <c r="T284" s="84">
        <v>25</v>
      </c>
      <c r="U284" s="84">
        <v>30</v>
      </c>
      <c r="V284" s="84">
        <v>32</v>
      </c>
      <c r="W284" s="84">
        <v>45</v>
      </c>
      <c r="X284" s="84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</row>
    <row r="285" spans="1:72" hidden="1">
      <c r="A285" s="77">
        <v>281</v>
      </c>
      <c r="B285" s="78">
        <v>1708</v>
      </c>
      <c r="C285" s="74" t="s">
        <v>497</v>
      </c>
      <c r="D285" s="79"/>
      <c r="E285" s="74"/>
      <c r="F285" s="73" t="str">
        <f t="shared" si="12"/>
        <v/>
      </c>
      <c r="G285" s="74" t="s">
        <v>247</v>
      </c>
      <c r="H285" s="79"/>
      <c r="I285" s="78"/>
      <c r="J285" s="78"/>
      <c r="K285" s="71">
        <f t="shared" si="13"/>
        <v>0</v>
      </c>
      <c r="L285" s="82" t="e">
        <f t="shared" si="14"/>
        <v>#DIV/0!</v>
      </c>
      <c r="M285" s="79"/>
      <c r="N285" s="79"/>
      <c r="O285" s="79"/>
      <c r="P285" s="79"/>
      <c r="Q285" s="79"/>
      <c r="R285" s="79"/>
      <c r="S285" s="79"/>
      <c r="T285" s="79"/>
      <c r="U285" s="80"/>
      <c r="V285" s="80"/>
      <c r="W285" s="80"/>
      <c r="X285" s="80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</row>
    <row r="286" spans="1:72">
      <c r="A286" s="77">
        <v>283</v>
      </c>
      <c r="B286" s="78">
        <v>1710</v>
      </c>
      <c r="C286" s="74" t="s">
        <v>498</v>
      </c>
      <c r="D286" s="79" t="s">
        <v>56</v>
      </c>
      <c r="E286" s="74" t="s">
        <v>178</v>
      </c>
      <c r="F286" s="73" t="str">
        <f t="shared" si="12"/>
        <v>Progressor</v>
      </c>
      <c r="G286" s="74" t="s">
        <v>112</v>
      </c>
      <c r="H286" s="79" t="s">
        <v>245</v>
      </c>
      <c r="I286" s="78">
        <v>1000</v>
      </c>
      <c r="J286" s="78">
        <v>1000</v>
      </c>
      <c r="K286" s="71">
        <f t="shared" si="13"/>
        <v>1092.43</v>
      </c>
      <c r="L286" s="70">
        <f t="shared" si="14"/>
        <v>1.09243</v>
      </c>
      <c r="M286" s="79">
        <v>100.5</v>
      </c>
      <c r="N286" s="79">
        <v>100.5</v>
      </c>
      <c r="O286" s="79">
        <v>100.5</v>
      </c>
      <c r="P286" s="79">
        <v>100.5</v>
      </c>
      <c r="Q286" s="79">
        <v>100.5</v>
      </c>
      <c r="R286" s="79">
        <v>70.87</v>
      </c>
      <c r="S286" s="79">
        <v>110</v>
      </c>
      <c r="T286" s="79">
        <v>120</v>
      </c>
      <c r="U286" s="79">
        <v>100.2</v>
      </c>
      <c r="V286" s="79">
        <v>100.4</v>
      </c>
      <c r="W286" s="79">
        <v>88.46</v>
      </c>
      <c r="X286" s="79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</row>
    <row r="287" spans="1:72">
      <c r="A287" s="81">
        <v>284</v>
      </c>
      <c r="B287" s="83">
        <v>1711</v>
      </c>
      <c r="C287" s="73" t="s">
        <v>499</v>
      </c>
      <c r="D287" s="84" t="s">
        <v>99</v>
      </c>
      <c r="E287" s="73" t="s">
        <v>152</v>
      </c>
      <c r="F287" s="73" t="str">
        <f t="shared" si="12"/>
        <v>Advanced</v>
      </c>
      <c r="G287" s="73" t="s">
        <v>115</v>
      </c>
      <c r="H287" s="84" t="s">
        <v>245</v>
      </c>
      <c r="I287" s="83">
        <v>1000</v>
      </c>
      <c r="J287" s="83">
        <v>1500</v>
      </c>
      <c r="K287" s="106">
        <f t="shared" si="13"/>
        <v>1578</v>
      </c>
      <c r="L287" s="72">
        <f t="shared" si="14"/>
        <v>1.052</v>
      </c>
      <c r="M287" s="84">
        <v>80</v>
      </c>
      <c r="N287" s="84">
        <v>80</v>
      </c>
      <c r="O287" s="84">
        <v>80</v>
      </c>
      <c r="P287" s="84">
        <v>80</v>
      </c>
      <c r="Q287" s="84">
        <v>120</v>
      </c>
      <c r="R287" s="84">
        <v>349</v>
      </c>
      <c r="S287" s="84">
        <v>349</v>
      </c>
      <c r="T287" s="84">
        <v>80</v>
      </c>
      <c r="U287" s="84">
        <v>70</v>
      </c>
      <c r="V287" s="84">
        <v>90</v>
      </c>
      <c r="W287" s="84">
        <v>200</v>
      </c>
      <c r="X287" s="84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</row>
    <row r="288" spans="1:72">
      <c r="A288" s="81">
        <v>286</v>
      </c>
      <c r="B288" s="78">
        <v>1713</v>
      </c>
      <c r="C288" s="74" t="s">
        <v>83</v>
      </c>
      <c r="D288" s="79" t="s">
        <v>74</v>
      </c>
      <c r="E288" s="74" t="s">
        <v>81</v>
      </c>
      <c r="F288" s="73" t="str">
        <f t="shared" si="12"/>
        <v>Progressor</v>
      </c>
      <c r="G288" s="74" t="s">
        <v>109</v>
      </c>
      <c r="H288" s="79" t="s">
        <v>245</v>
      </c>
      <c r="I288" s="78">
        <v>500</v>
      </c>
      <c r="J288" s="78">
        <v>500</v>
      </c>
      <c r="K288" s="71">
        <f t="shared" si="13"/>
        <v>540</v>
      </c>
      <c r="L288" s="70">
        <f t="shared" si="14"/>
        <v>1.08</v>
      </c>
      <c r="M288" s="79">
        <v>44</v>
      </c>
      <c r="N288" s="79">
        <v>44</v>
      </c>
      <c r="O288" s="79">
        <v>44</v>
      </c>
      <c r="P288" s="79">
        <v>41</v>
      </c>
      <c r="Q288" s="79">
        <v>40</v>
      </c>
      <c r="R288" s="79">
        <v>37</v>
      </c>
      <c r="S288" s="79">
        <v>39</v>
      </c>
      <c r="T288" s="79">
        <v>40</v>
      </c>
      <c r="U288" s="79">
        <v>42</v>
      </c>
      <c r="V288" s="79">
        <v>44</v>
      </c>
      <c r="W288" s="79">
        <v>55</v>
      </c>
      <c r="X288" s="79">
        <v>70</v>
      </c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</row>
    <row r="289" spans="1:72" hidden="1">
      <c r="A289" s="77">
        <v>285</v>
      </c>
      <c r="B289" s="78">
        <v>1712</v>
      </c>
      <c r="C289" s="74" t="s">
        <v>500</v>
      </c>
      <c r="D289" s="79"/>
      <c r="E289" s="74"/>
      <c r="F289" s="73" t="str">
        <f t="shared" si="12"/>
        <v/>
      </c>
      <c r="G289" s="74" t="s">
        <v>247</v>
      </c>
      <c r="H289" s="79"/>
      <c r="I289" s="78"/>
      <c r="J289" s="78"/>
      <c r="K289" s="71">
        <f t="shared" si="13"/>
        <v>0</v>
      </c>
      <c r="L289" s="82" t="e">
        <f t="shared" si="14"/>
        <v>#DIV/0!</v>
      </c>
      <c r="M289" s="79"/>
      <c r="N289" s="79"/>
      <c r="O289" s="79"/>
      <c r="P289" s="79"/>
      <c r="Q289" s="79"/>
      <c r="R289" s="79"/>
      <c r="S289" s="79"/>
      <c r="T289" s="79"/>
      <c r="U289" s="80"/>
      <c r="V289" s="80"/>
      <c r="W289" s="80"/>
      <c r="X289" s="80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</row>
    <row r="290" spans="1:72">
      <c r="A290" s="81">
        <v>290</v>
      </c>
      <c r="B290" s="83">
        <v>1717</v>
      </c>
      <c r="C290" s="73" t="s">
        <v>501</v>
      </c>
      <c r="D290" s="79" t="s">
        <v>56</v>
      </c>
      <c r="E290" s="74" t="s">
        <v>178</v>
      </c>
      <c r="F290" s="73" t="str">
        <f t="shared" si="12"/>
        <v>Progressor</v>
      </c>
      <c r="G290" s="73" t="s">
        <v>112</v>
      </c>
      <c r="H290" s="84" t="s">
        <v>245</v>
      </c>
      <c r="I290" s="78">
        <v>500</v>
      </c>
      <c r="J290" s="83">
        <v>500</v>
      </c>
      <c r="K290" s="106">
        <f t="shared" si="13"/>
        <v>580.0200000000001</v>
      </c>
      <c r="L290" s="72">
        <f t="shared" si="14"/>
        <v>1.1600400000000002</v>
      </c>
      <c r="M290" s="84"/>
      <c r="N290" s="84"/>
      <c r="O290" s="84"/>
      <c r="P290" s="84"/>
      <c r="Q290" s="84"/>
      <c r="R290" s="84">
        <v>65.92</v>
      </c>
      <c r="S290" s="84">
        <v>280.24</v>
      </c>
      <c r="T290" s="84">
        <v>109.43</v>
      </c>
      <c r="U290" s="84">
        <v>16.47</v>
      </c>
      <c r="V290" s="84">
        <v>21.25</v>
      </c>
      <c r="W290" s="84">
        <v>86.71</v>
      </c>
      <c r="X290" s="84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</row>
    <row r="291" spans="1:72" hidden="1">
      <c r="A291" s="77">
        <v>287</v>
      </c>
      <c r="B291" s="78">
        <v>1714</v>
      </c>
      <c r="C291" s="74" t="s">
        <v>502</v>
      </c>
      <c r="D291" s="79"/>
      <c r="E291" s="74"/>
      <c r="F291" s="73" t="str">
        <f t="shared" si="12"/>
        <v/>
      </c>
      <c r="G291" s="74" t="s">
        <v>247</v>
      </c>
      <c r="H291" s="79"/>
      <c r="I291" s="78"/>
      <c r="J291" s="78"/>
      <c r="K291" s="71">
        <f t="shared" si="13"/>
        <v>0</v>
      </c>
      <c r="L291" s="82" t="e">
        <f t="shared" si="14"/>
        <v>#DIV/0!</v>
      </c>
      <c r="M291" s="79"/>
      <c r="N291" s="79"/>
      <c r="O291" s="79"/>
      <c r="P291" s="79"/>
      <c r="Q291" s="79"/>
      <c r="R291" s="79"/>
      <c r="S291" s="79"/>
      <c r="T291" s="79"/>
      <c r="U291" s="80"/>
      <c r="V291" s="80"/>
      <c r="W291" s="80"/>
      <c r="X291" s="80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</row>
    <row r="292" spans="1:72" hidden="1">
      <c r="A292" s="81">
        <v>288</v>
      </c>
      <c r="B292" s="78">
        <v>1715</v>
      </c>
      <c r="C292" s="74" t="s">
        <v>503</v>
      </c>
      <c r="D292" s="79"/>
      <c r="E292" s="74"/>
      <c r="F292" s="73" t="str">
        <f t="shared" si="12"/>
        <v/>
      </c>
      <c r="G292" s="74" t="s">
        <v>247</v>
      </c>
      <c r="H292" s="79"/>
      <c r="I292" s="78"/>
      <c r="J292" s="78"/>
      <c r="K292" s="71">
        <f t="shared" si="13"/>
        <v>0</v>
      </c>
      <c r="L292" s="82" t="e">
        <f t="shared" si="14"/>
        <v>#DIV/0!</v>
      </c>
      <c r="M292" s="79"/>
      <c r="N292" s="79"/>
      <c r="O292" s="79"/>
      <c r="P292" s="79"/>
      <c r="Q292" s="79"/>
      <c r="R292" s="79"/>
      <c r="S292" s="79"/>
      <c r="T292" s="79"/>
      <c r="U292" s="80"/>
      <c r="V292" s="80"/>
      <c r="W292" s="80"/>
      <c r="X292" s="80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</row>
    <row r="293" spans="1:72" hidden="1">
      <c r="A293" s="77">
        <v>289</v>
      </c>
      <c r="B293" s="83">
        <v>1716</v>
      </c>
      <c r="C293" s="73" t="s">
        <v>504</v>
      </c>
      <c r="D293" s="84" t="s">
        <v>98</v>
      </c>
      <c r="E293" s="73" t="s">
        <v>156</v>
      </c>
      <c r="F293" s="73" t="str">
        <f t="shared" si="12"/>
        <v/>
      </c>
      <c r="G293" s="73" t="s">
        <v>247</v>
      </c>
      <c r="H293" s="84"/>
      <c r="I293" s="83">
        <v>400</v>
      </c>
      <c r="J293" s="83">
        <v>400</v>
      </c>
      <c r="K293" s="84">
        <f t="shared" si="13"/>
        <v>0</v>
      </c>
      <c r="L293" s="72">
        <f t="shared" si="14"/>
        <v>0</v>
      </c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</row>
    <row r="294" spans="1:72" hidden="1">
      <c r="A294" s="77">
        <v>291</v>
      </c>
      <c r="B294" s="78">
        <v>1718</v>
      </c>
      <c r="C294" s="74" t="s">
        <v>505</v>
      </c>
      <c r="D294" s="84" t="s">
        <v>98</v>
      </c>
      <c r="E294" s="73" t="s">
        <v>156</v>
      </c>
      <c r="F294" s="73" t="str">
        <f t="shared" si="12"/>
        <v/>
      </c>
      <c r="G294" s="74" t="s">
        <v>247</v>
      </c>
      <c r="H294" s="79" t="s">
        <v>506</v>
      </c>
      <c r="I294" s="83">
        <v>700</v>
      </c>
      <c r="J294" s="78">
        <v>700</v>
      </c>
      <c r="K294" s="79">
        <f t="shared" si="13"/>
        <v>0</v>
      </c>
      <c r="L294" s="70">
        <f t="shared" si="14"/>
        <v>0</v>
      </c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</row>
    <row r="295" spans="1:72">
      <c r="A295" s="81">
        <v>292</v>
      </c>
      <c r="B295" s="83">
        <v>1719</v>
      </c>
      <c r="C295" s="73" t="s">
        <v>507</v>
      </c>
      <c r="D295" s="79" t="s">
        <v>73</v>
      </c>
      <c r="E295" s="74" t="s">
        <v>114</v>
      </c>
      <c r="F295" s="73" t="str">
        <f t="shared" si="12"/>
        <v>Beginner</v>
      </c>
      <c r="G295" s="73" t="s">
        <v>109</v>
      </c>
      <c r="H295" s="84" t="s">
        <v>245</v>
      </c>
      <c r="I295" s="78">
        <v>200</v>
      </c>
      <c r="J295" s="83">
        <v>200</v>
      </c>
      <c r="K295" s="106">
        <f t="shared" si="13"/>
        <v>120</v>
      </c>
      <c r="L295" s="72">
        <f t="shared" si="14"/>
        <v>0.6</v>
      </c>
      <c r="M295" s="84"/>
      <c r="N295" s="84">
        <v>15</v>
      </c>
      <c r="O295" s="84">
        <v>12</v>
      </c>
      <c r="P295" s="84"/>
      <c r="Q295" s="84">
        <v>41</v>
      </c>
      <c r="R295" s="84">
        <v>10</v>
      </c>
      <c r="S295" s="84">
        <v>0</v>
      </c>
      <c r="T295" s="84">
        <v>12</v>
      </c>
      <c r="U295" s="84">
        <v>0</v>
      </c>
      <c r="V295" s="84">
        <v>3</v>
      </c>
      <c r="W295" s="84">
        <v>12</v>
      </c>
      <c r="X295" s="84">
        <v>15</v>
      </c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</row>
    <row r="296" spans="1:72">
      <c r="A296" s="81">
        <v>294</v>
      </c>
      <c r="B296" s="78">
        <v>1721</v>
      </c>
      <c r="C296" s="74" t="s">
        <v>508</v>
      </c>
      <c r="D296" s="84" t="s">
        <v>73</v>
      </c>
      <c r="E296" s="73" t="s">
        <v>106</v>
      </c>
      <c r="F296" s="73" t="str">
        <f t="shared" si="12"/>
        <v>Advanced</v>
      </c>
      <c r="G296" s="74" t="s">
        <v>115</v>
      </c>
      <c r="H296" s="79" t="s">
        <v>245</v>
      </c>
      <c r="I296" s="83">
        <v>1500</v>
      </c>
      <c r="J296" s="78">
        <v>1500</v>
      </c>
      <c r="K296" s="71">
        <f t="shared" si="13"/>
        <v>1380.9</v>
      </c>
      <c r="L296" s="70">
        <f t="shared" si="14"/>
        <v>0.92060000000000008</v>
      </c>
      <c r="M296" s="79">
        <v>80.75</v>
      </c>
      <c r="N296" s="79">
        <v>100</v>
      </c>
      <c r="O296" s="79">
        <v>105</v>
      </c>
      <c r="P296" s="79">
        <v>89.15</v>
      </c>
      <c r="Q296" s="79">
        <v>110.35</v>
      </c>
      <c r="R296" s="79">
        <v>147</v>
      </c>
      <c r="S296" s="79">
        <v>305.14999999999998</v>
      </c>
      <c r="T296" s="79">
        <v>296.5</v>
      </c>
      <c r="U296" s="79">
        <v>147</v>
      </c>
      <c r="V296" s="79"/>
      <c r="W296" s="79"/>
      <c r="X296" s="79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</row>
    <row r="297" spans="1:72" hidden="1">
      <c r="A297" s="77">
        <v>293</v>
      </c>
      <c r="B297" s="78">
        <v>1720</v>
      </c>
      <c r="C297" s="74" t="s">
        <v>509</v>
      </c>
      <c r="D297" s="79"/>
      <c r="E297" s="74"/>
      <c r="F297" s="73" t="str">
        <f t="shared" si="12"/>
        <v/>
      </c>
      <c r="G297" s="74" t="s">
        <v>247</v>
      </c>
      <c r="H297" s="79"/>
      <c r="I297" s="78"/>
      <c r="J297" s="78"/>
      <c r="K297" s="71">
        <f t="shared" si="13"/>
        <v>0</v>
      </c>
      <c r="L297" s="82" t="e">
        <f t="shared" si="14"/>
        <v>#DIV/0!</v>
      </c>
      <c r="M297" s="79"/>
      <c r="N297" s="79"/>
      <c r="O297" s="79"/>
      <c r="P297" s="79"/>
      <c r="Q297" s="79"/>
      <c r="R297" s="79"/>
      <c r="S297" s="79"/>
      <c r="T297" s="79"/>
      <c r="U297" s="80"/>
      <c r="V297" s="80"/>
      <c r="W297" s="80"/>
      <c r="X297" s="80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</row>
    <row r="298" spans="1:72">
      <c r="A298" s="81">
        <v>296</v>
      </c>
      <c r="B298" s="83">
        <v>1723</v>
      </c>
      <c r="C298" s="73" t="s">
        <v>510</v>
      </c>
      <c r="D298" s="79" t="s">
        <v>56</v>
      </c>
      <c r="E298" s="74" t="s">
        <v>178</v>
      </c>
      <c r="F298" s="73" t="str">
        <f t="shared" si="12"/>
        <v>Advanced</v>
      </c>
      <c r="G298" s="73" t="s">
        <v>115</v>
      </c>
      <c r="H298" s="84" t="s">
        <v>245</v>
      </c>
      <c r="I298" s="78">
        <v>1500</v>
      </c>
      <c r="J298" s="83">
        <v>1750</v>
      </c>
      <c r="K298" s="106">
        <f t="shared" si="13"/>
        <v>1958</v>
      </c>
      <c r="L298" s="72">
        <f t="shared" si="14"/>
        <v>1.1188571428571428</v>
      </c>
      <c r="M298" s="84">
        <v>100</v>
      </c>
      <c r="N298" s="84">
        <v>200</v>
      </c>
      <c r="O298" s="84">
        <v>200</v>
      </c>
      <c r="P298" s="84">
        <v>100</v>
      </c>
      <c r="Q298" s="84">
        <v>130</v>
      </c>
      <c r="R298" s="84">
        <v>350</v>
      </c>
      <c r="S298" s="84">
        <v>350</v>
      </c>
      <c r="T298" s="84">
        <v>350</v>
      </c>
      <c r="U298" s="84">
        <v>98</v>
      </c>
      <c r="V298" s="84">
        <v>65</v>
      </c>
      <c r="W298" s="84">
        <v>15</v>
      </c>
      <c r="X298" s="84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</row>
    <row r="299" spans="1:72" hidden="1">
      <c r="A299" s="77">
        <v>295</v>
      </c>
      <c r="B299" s="78">
        <v>1722</v>
      </c>
      <c r="C299" s="74" t="s">
        <v>511</v>
      </c>
      <c r="D299" s="79"/>
      <c r="E299" s="74"/>
      <c r="F299" s="73" t="str">
        <f t="shared" si="12"/>
        <v/>
      </c>
      <c r="G299" s="74" t="s">
        <v>247</v>
      </c>
      <c r="H299" s="79"/>
      <c r="I299" s="78"/>
      <c r="J299" s="78"/>
      <c r="K299" s="71">
        <f t="shared" si="13"/>
        <v>0</v>
      </c>
      <c r="L299" s="82" t="e">
        <f t="shared" si="14"/>
        <v>#DIV/0!</v>
      </c>
      <c r="M299" s="79"/>
      <c r="N299" s="79"/>
      <c r="O299" s="79"/>
      <c r="P299" s="79"/>
      <c r="Q299" s="79"/>
      <c r="R299" s="79"/>
      <c r="S299" s="79"/>
      <c r="T299" s="79"/>
      <c r="U299" s="80"/>
      <c r="V299" s="80"/>
      <c r="W299" s="80"/>
      <c r="X299" s="80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</row>
    <row r="300" spans="1:72">
      <c r="A300" s="77">
        <v>297</v>
      </c>
      <c r="B300" s="78">
        <v>1724</v>
      </c>
      <c r="C300" s="74" t="s">
        <v>512</v>
      </c>
      <c r="D300" s="84" t="s">
        <v>56</v>
      </c>
      <c r="E300" s="73" t="s">
        <v>178</v>
      </c>
      <c r="F300" s="73" t="str">
        <f t="shared" si="12"/>
        <v>Progressor</v>
      </c>
      <c r="G300" s="74" t="s">
        <v>112</v>
      </c>
      <c r="H300" s="79" t="s">
        <v>245</v>
      </c>
      <c r="I300" s="83">
        <v>700</v>
      </c>
      <c r="J300" s="78">
        <v>700</v>
      </c>
      <c r="K300" s="71">
        <f t="shared" si="13"/>
        <v>595.25</v>
      </c>
      <c r="L300" s="70">
        <f t="shared" si="14"/>
        <v>0.85035714285714281</v>
      </c>
      <c r="M300" s="79"/>
      <c r="N300" s="79"/>
      <c r="O300" s="79"/>
      <c r="P300" s="79"/>
      <c r="Q300" s="79"/>
      <c r="R300" s="79">
        <v>27.25</v>
      </c>
      <c r="S300" s="79">
        <v>70</v>
      </c>
      <c r="T300" s="79">
        <v>114</v>
      </c>
      <c r="U300" s="79">
        <v>78</v>
      </c>
      <c r="V300" s="79">
        <v>132</v>
      </c>
      <c r="W300" s="79">
        <v>84</v>
      </c>
      <c r="X300" s="79">
        <v>90</v>
      </c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</row>
    <row r="301" spans="1:72">
      <c r="A301" s="77">
        <v>303</v>
      </c>
      <c r="B301" s="83">
        <v>1730</v>
      </c>
      <c r="C301" s="73" t="s">
        <v>513</v>
      </c>
      <c r="D301" s="79" t="s">
        <v>99</v>
      </c>
      <c r="E301" s="74" t="s">
        <v>159</v>
      </c>
      <c r="F301" s="73" t="str">
        <f t="shared" si="12"/>
        <v>Beginner</v>
      </c>
      <c r="G301" s="73" t="s">
        <v>109</v>
      </c>
      <c r="H301" s="84" t="s">
        <v>245</v>
      </c>
      <c r="I301" s="78">
        <v>500</v>
      </c>
      <c r="J301" s="83">
        <v>500</v>
      </c>
      <c r="K301" s="106">
        <f t="shared" si="13"/>
        <v>497</v>
      </c>
      <c r="L301" s="72">
        <f t="shared" si="14"/>
        <v>0.99399999999999999</v>
      </c>
      <c r="M301" s="84"/>
      <c r="N301" s="84"/>
      <c r="O301" s="84">
        <v>15</v>
      </c>
      <c r="P301" s="84"/>
      <c r="Q301" s="84"/>
      <c r="R301" s="84">
        <v>9</v>
      </c>
      <c r="S301" s="84">
        <v>110</v>
      </c>
      <c r="T301" s="84">
        <v>74</v>
      </c>
      <c r="U301" s="84">
        <v>81</v>
      </c>
      <c r="V301" s="84">
        <v>98</v>
      </c>
      <c r="W301" s="84">
        <v>110</v>
      </c>
      <c r="X301" s="84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</row>
    <row r="302" spans="1:72" hidden="1">
      <c r="A302" s="81">
        <v>298</v>
      </c>
      <c r="B302" s="78">
        <v>1725</v>
      </c>
      <c r="C302" s="74" t="s">
        <v>514</v>
      </c>
      <c r="D302" s="79"/>
      <c r="E302" s="74"/>
      <c r="F302" s="73" t="str">
        <f t="shared" si="12"/>
        <v/>
      </c>
      <c r="G302" s="74" t="s">
        <v>247</v>
      </c>
      <c r="H302" s="79"/>
      <c r="I302" s="78"/>
      <c r="J302" s="78"/>
      <c r="K302" s="71">
        <f t="shared" si="13"/>
        <v>0</v>
      </c>
      <c r="L302" s="82" t="e">
        <f t="shared" si="14"/>
        <v>#DIV/0!</v>
      </c>
      <c r="M302" s="79"/>
      <c r="N302" s="79"/>
      <c r="O302" s="79"/>
      <c r="P302" s="79"/>
      <c r="Q302" s="79"/>
      <c r="R302" s="79"/>
      <c r="S302" s="79"/>
      <c r="T302" s="79"/>
      <c r="U302" s="80"/>
      <c r="V302" s="80"/>
      <c r="W302" s="80"/>
      <c r="X302" s="80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</row>
    <row r="303" spans="1:72" hidden="1">
      <c r="A303" s="77">
        <v>299</v>
      </c>
      <c r="B303" s="78">
        <v>1726</v>
      </c>
      <c r="C303" s="74" t="s">
        <v>515</v>
      </c>
      <c r="D303" s="79"/>
      <c r="E303" s="74"/>
      <c r="F303" s="73" t="str">
        <f t="shared" si="12"/>
        <v/>
      </c>
      <c r="G303" s="74" t="s">
        <v>247</v>
      </c>
      <c r="H303" s="79"/>
      <c r="I303" s="78"/>
      <c r="J303" s="78"/>
      <c r="K303" s="71">
        <f t="shared" si="13"/>
        <v>0</v>
      </c>
      <c r="L303" s="82" t="e">
        <f t="shared" si="14"/>
        <v>#DIV/0!</v>
      </c>
      <c r="M303" s="79"/>
      <c r="N303" s="79"/>
      <c r="O303" s="79"/>
      <c r="P303" s="79"/>
      <c r="Q303" s="79"/>
      <c r="R303" s="79"/>
      <c r="S303" s="79"/>
      <c r="T303" s="79"/>
      <c r="U303" s="80"/>
      <c r="V303" s="80"/>
      <c r="W303" s="80"/>
      <c r="X303" s="80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</row>
    <row r="304" spans="1:72" hidden="1">
      <c r="A304" s="81">
        <v>300</v>
      </c>
      <c r="B304" s="78">
        <v>1727</v>
      </c>
      <c r="C304" s="74" t="s">
        <v>516</v>
      </c>
      <c r="D304" s="79"/>
      <c r="E304" s="74"/>
      <c r="F304" s="73" t="str">
        <f t="shared" si="12"/>
        <v/>
      </c>
      <c r="G304" s="74" t="s">
        <v>247</v>
      </c>
      <c r="H304" s="79"/>
      <c r="I304" s="78"/>
      <c r="J304" s="78"/>
      <c r="K304" s="71">
        <f t="shared" si="13"/>
        <v>0</v>
      </c>
      <c r="L304" s="82" t="e">
        <f t="shared" si="14"/>
        <v>#DIV/0!</v>
      </c>
      <c r="M304" s="79"/>
      <c r="N304" s="79"/>
      <c r="O304" s="79"/>
      <c r="P304" s="79"/>
      <c r="Q304" s="79"/>
      <c r="R304" s="79"/>
      <c r="S304" s="79"/>
      <c r="T304" s="79"/>
      <c r="U304" s="80"/>
      <c r="V304" s="80"/>
      <c r="W304" s="80"/>
      <c r="X304" s="80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</row>
    <row r="305" spans="1:72" hidden="1">
      <c r="A305" s="77">
        <v>301</v>
      </c>
      <c r="B305" s="78">
        <v>1728</v>
      </c>
      <c r="C305" s="74" t="s">
        <v>517</v>
      </c>
      <c r="D305" s="79"/>
      <c r="E305" s="74"/>
      <c r="F305" s="73" t="str">
        <f t="shared" si="12"/>
        <v/>
      </c>
      <c r="G305" s="74" t="s">
        <v>247</v>
      </c>
      <c r="H305" s="79"/>
      <c r="I305" s="78"/>
      <c r="J305" s="78"/>
      <c r="K305" s="71">
        <f t="shared" si="13"/>
        <v>0</v>
      </c>
      <c r="L305" s="82" t="e">
        <f t="shared" si="14"/>
        <v>#DIV/0!</v>
      </c>
      <c r="M305" s="79"/>
      <c r="N305" s="79"/>
      <c r="O305" s="79"/>
      <c r="P305" s="79"/>
      <c r="Q305" s="79"/>
      <c r="R305" s="79"/>
      <c r="S305" s="79"/>
      <c r="T305" s="79"/>
      <c r="U305" s="80"/>
      <c r="V305" s="80"/>
      <c r="W305" s="80"/>
      <c r="X305" s="80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</row>
    <row r="306" spans="1:72" hidden="1">
      <c r="A306" s="81">
        <v>302</v>
      </c>
      <c r="B306" s="78">
        <v>1729</v>
      </c>
      <c r="C306" s="74" t="s">
        <v>518</v>
      </c>
      <c r="D306" s="79"/>
      <c r="E306" s="74"/>
      <c r="F306" s="73" t="str">
        <f t="shared" si="12"/>
        <v/>
      </c>
      <c r="G306" s="74" t="s">
        <v>247</v>
      </c>
      <c r="H306" s="79"/>
      <c r="I306" s="78"/>
      <c r="J306" s="78"/>
      <c r="K306" s="71">
        <f t="shared" si="13"/>
        <v>0</v>
      </c>
      <c r="L306" s="82" t="e">
        <f t="shared" si="14"/>
        <v>#DIV/0!</v>
      </c>
      <c r="M306" s="79"/>
      <c r="N306" s="79"/>
      <c r="O306" s="79"/>
      <c r="P306" s="79"/>
      <c r="Q306" s="79"/>
      <c r="R306" s="79"/>
      <c r="S306" s="79"/>
      <c r="T306" s="79"/>
      <c r="U306" s="80"/>
      <c r="V306" s="80"/>
      <c r="W306" s="80"/>
      <c r="X306" s="80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</row>
    <row r="307" spans="1:72">
      <c r="A307" s="81">
        <v>304</v>
      </c>
      <c r="B307" s="78">
        <v>1731</v>
      </c>
      <c r="C307" s="74" t="s">
        <v>519</v>
      </c>
      <c r="D307" s="84" t="s">
        <v>98</v>
      </c>
      <c r="E307" s="73" t="s">
        <v>156</v>
      </c>
      <c r="F307" s="73" t="str">
        <f t="shared" si="12"/>
        <v>Progressor</v>
      </c>
      <c r="G307" s="74" t="s">
        <v>112</v>
      </c>
      <c r="H307" s="79" t="s">
        <v>245</v>
      </c>
      <c r="I307" s="83">
        <v>700</v>
      </c>
      <c r="J307" s="78">
        <v>800</v>
      </c>
      <c r="K307" s="71">
        <f t="shared" si="13"/>
        <v>825.48760000000004</v>
      </c>
      <c r="L307" s="70">
        <f t="shared" si="14"/>
        <v>1.0318595000000002</v>
      </c>
      <c r="M307" s="79">
        <v>33.332799999999999</v>
      </c>
      <c r="N307" s="79" t="s">
        <v>261</v>
      </c>
      <c r="O307" s="79" t="s">
        <v>261</v>
      </c>
      <c r="P307" s="79" t="s">
        <v>261</v>
      </c>
      <c r="Q307" s="79">
        <v>17.100000000000001</v>
      </c>
      <c r="R307" s="79">
        <v>64.8</v>
      </c>
      <c r="S307" s="79">
        <v>67.25</v>
      </c>
      <c r="T307" s="79">
        <f>16.2+122.5336</f>
        <v>138.7336</v>
      </c>
      <c r="U307" s="79">
        <v>111.3792</v>
      </c>
      <c r="V307" s="79">
        <v>119.752</v>
      </c>
      <c r="W307" s="79">
        <v>135.09440000000001</v>
      </c>
      <c r="X307" s="79">
        <v>138.04560000000001</v>
      </c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</row>
    <row r="308" spans="1:72">
      <c r="A308" s="77">
        <v>305</v>
      </c>
      <c r="B308" s="83">
        <v>1732</v>
      </c>
      <c r="C308" s="73" t="s">
        <v>520</v>
      </c>
      <c r="D308" s="79" t="s">
        <v>98</v>
      </c>
      <c r="E308" s="74" t="s">
        <v>156</v>
      </c>
      <c r="F308" s="73" t="str">
        <f t="shared" si="12"/>
        <v>Advanced</v>
      </c>
      <c r="G308" s="73" t="s">
        <v>115</v>
      </c>
      <c r="H308" s="84" t="s">
        <v>245</v>
      </c>
      <c r="I308" s="78">
        <v>1750</v>
      </c>
      <c r="J308" s="83">
        <v>1750</v>
      </c>
      <c r="K308" s="106">
        <f t="shared" si="13"/>
        <v>1853.6599999999999</v>
      </c>
      <c r="L308" s="72">
        <f t="shared" si="14"/>
        <v>1.0592342857142856</v>
      </c>
      <c r="M308" s="84">
        <v>88.43</v>
      </c>
      <c r="N308" s="84">
        <v>97.67</v>
      </c>
      <c r="O308" s="84">
        <v>110.63</v>
      </c>
      <c r="P308" s="84">
        <v>85.78</v>
      </c>
      <c r="Q308" s="84">
        <v>101.14</v>
      </c>
      <c r="R308" s="84">
        <v>120.91</v>
      </c>
      <c r="S308" s="84">
        <v>330</v>
      </c>
      <c r="T308" s="84">
        <f>SUM(102.72+294)</f>
        <v>396.72</v>
      </c>
      <c r="U308" s="84">
        <f>SUM(140+103.98)</f>
        <v>243.98000000000002</v>
      </c>
      <c r="V308" s="84">
        <v>103.3</v>
      </c>
      <c r="W308" s="84">
        <v>87.6</v>
      </c>
      <c r="X308" s="84">
        <v>87.5</v>
      </c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</row>
    <row r="309" spans="1:72">
      <c r="A309" s="81">
        <v>306</v>
      </c>
      <c r="B309" s="78">
        <v>1733</v>
      </c>
      <c r="C309" s="74" t="s">
        <v>521</v>
      </c>
      <c r="D309" s="84" t="s">
        <v>98</v>
      </c>
      <c r="E309" s="73" t="s">
        <v>156</v>
      </c>
      <c r="F309" s="73" t="str">
        <f t="shared" si="12"/>
        <v>Progressor</v>
      </c>
      <c r="G309" s="74" t="s">
        <v>112</v>
      </c>
      <c r="H309" s="79" t="s">
        <v>245</v>
      </c>
      <c r="I309" s="83">
        <v>1500</v>
      </c>
      <c r="J309" s="78">
        <v>1500</v>
      </c>
      <c r="K309" s="71">
        <f t="shared" si="13"/>
        <v>1091.5</v>
      </c>
      <c r="L309" s="70">
        <f t="shared" si="14"/>
        <v>0.72766666666666668</v>
      </c>
      <c r="M309" s="79" t="s">
        <v>261</v>
      </c>
      <c r="N309" s="79" t="s">
        <v>261</v>
      </c>
      <c r="O309" s="79" t="s">
        <v>261</v>
      </c>
      <c r="P309" s="79" t="s">
        <v>261</v>
      </c>
      <c r="Q309" s="79" t="s">
        <v>261</v>
      </c>
      <c r="R309" s="79" t="s">
        <v>261</v>
      </c>
      <c r="S309" s="79">
        <v>204.4</v>
      </c>
      <c r="T309" s="79">
        <v>87.1</v>
      </c>
      <c r="U309" s="79">
        <v>310</v>
      </c>
      <c r="V309" s="79">
        <v>450</v>
      </c>
      <c r="W309" s="79">
        <v>40</v>
      </c>
      <c r="X309" s="79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</row>
    <row r="310" spans="1:72">
      <c r="A310" s="81">
        <v>312</v>
      </c>
      <c r="B310" s="83">
        <v>1739</v>
      </c>
      <c r="C310" s="73" t="s">
        <v>522</v>
      </c>
      <c r="D310" s="79" t="s">
        <v>98</v>
      </c>
      <c r="E310" s="74" t="s">
        <v>151</v>
      </c>
      <c r="F310" s="73" t="str">
        <f t="shared" si="12"/>
        <v>Beginner</v>
      </c>
      <c r="G310" s="73" t="s">
        <v>109</v>
      </c>
      <c r="H310" s="84" t="s">
        <v>245</v>
      </c>
      <c r="I310" s="78">
        <v>400</v>
      </c>
      <c r="J310" s="83">
        <v>400</v>
      </c>
      <c r="K310" s="106">
        <f t="shared" si="13"/>
        <v>321.90000000000009</v>
      </c>
      <c r="L310" s="72">
        <f t="shared" si="14"/>
        <v>0.80475000000000019</v>
      </c>
      <c r="M310" s="84"/>
      <c r="N310" s="84"/>
      <c r="O310" s="84"/>
      <c r="P310" s="84"/>
      <c r="Q310" s="84"/>
      <c r="R310" s="84">
        <v>87.7</v>
      </c>
      <c r="S310" s="84">
        <v>124.4</v>
      </c>
      <c r="T310" s="84">
        <v>64.5</v>
      </c>
      <c r="U310" s="84">
        <v>15.1</v>
      </c>
      <c r="V310" s="84">
        <v>15.1</v>
      </c>
      <c r="W310" s="84">
        <v>15.1</v>
      </c>
      <c r="X310" s="84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</row>
    <row r="311" spans="1:72" hidden="1">
      <c r="A311" s="77">
        <v>307</v>
      </c>
      <c r="B311" s="78">
        <v>1734</v>
      </c>
      <c r="C311" s="74" t="s">
        <v>523</v>
      </c>
      <c r="D311" s="79"/>
      <c r="E311" s="74"/>
      <c r="F311" s="73" t="str">
        <f t="shared" si="12"/>
        <v/>
      </c>
      <c r="G311" s="74" t="s">
        <v>247</v>
      </c>
      <c r="H311" s="79"/>
      <c r="I311" s="78"/>
      <c r="J311" s="78"/>
      <c r="K311" s="71">
        <f t="shared" si="13"/>
        <v>0</v>
      </c>
      <c r="L311" s="82" t="e">
        <f t="shared" si="14"/>
        <v>#DIV/0!</v>
      </c>
      <c r="M311" s="79"/>
      <c r="N311" s="79"/>
      <c r="O311" s="79"/>
      <c r="P311" s="79"/>
      <c r="Q311" s="79"/>
      <c r="R311" s="79"/>
      <c r="S311" s="79"/>
      <c r="T311" s="79"/>
      <c r="U311" s="80"/>
      <c r="V311" s="80"/>
      <c r="W311" s="80"/>
      <c r="X311" s="80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</row>
    <row r="312" spans="1:72" hidden="1">
      <c r="A312" s="81">
        <v>308</v>
      </c>
      <c r="B312" s="78">
        <v>1735</v>
      </c>
      <c r="C312" s="74" t="s">
        <v>524</v>
      </c>
      <c r="D312" s="79"/>
      <c r="E312" s="74"/>
      <c r="F312" s="73" t="str">
        <f t="shared" si="12"/>
        <v/>
      </c>
      <c r="G312" s="74" t="s">
        <v>247</v>
      </c>
      <c r="H312" s="79"/>
      <c r="I312" s="78"/>
      <c r="J312" s="78"/>
      <c r="K312" s="71">
        <f t="shared" si="13"/>
        <v>0</v>
      </c>
      <c r="L312" s="82" t="e">
        <f t="shared" si="14"/>
        <v>#DIV/0!</v>
      </c>
      <c r="M312" s="79"/>
      <c r="N312" s="79"/>
      <c r="O312" s="79"/>
      <c r="P312" s="79"/>
      <c r="Q312" s="79"/>
      <c r="R312" s="79"/>
      <c r="S312" s="79"/>
      <c r="T312" s="79"/>
      <c r="U312" s="80"/>
      <c r="V312" s="80"/>
      <c r="W312" s="80"/>
      <c r="X312" s="80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</row>
    <row r="313" spans="1:72" hidden="1">
      <c r="A313" s="77">
        <v>309</v>
      </c>
      <c r="B313" s="78">
        <v>1736</v>
      </c>
      <c r="C313" s="74" t="s">
        <v>525</v>
      </c>
      <c r="D313" s="79"/>
      <c r="E313" s="74"/>
      <c r="F313" s="73" t="str">
        <f t="shared" si="12"/>
        <v/>
      </c>
      <c r="G313" s="74" t="s">
        <v>247</v>
      </c>
      <c r="H313" s="79"/>
      <c r="I313" s="78"/>
      <c r="J313" s="78"/>
      <c r="K313" s="71">
        <f t="shared" si="13"/>
        <v>0</v>
      </c>
      <c r="L313" s="82" t="e">
        <f t="shared" si="14"/>
        <v>#DIV/0!</v>
      </c>
      <c r="M313" s="79"/>
      <c r="N313" s="79"/>
      <c r="O313" s="79"/>
      <c r="P313" s="79"/>
      <c r="Q313" s="79"/>
      <c r="R313" s="79"/>
      <c r="S313" s="79"/>
      <c r="T313" s="79"/>
      <c r="U313" s="80"/>
      <c r="V313" s="80"/>
      <c r="W313" s="80"/>
      <c r="X313" s="80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</row>
    <row r="314" spans="1:72" hidden="1">
      <c r="A314" s="81">
        <v>310</v>
      </c>
      <c r="B314" s="78">
        <v>1737</v>
      </c>
      <c r="C314" s="74" t="s">
        <v>526</v>
      </c>
      <c r="D314" s="79"/>
      <c r="E314" s="74"/>
      <c r="F314" s="73" t="str">
        <f t="shared" si="12"/>
        <v/>
      </c>
      <c r="G314" s="74" t="s">
        <v>247</v>
      </c>
      <c r="H314" s="79"/>
      <c r="I314" s="78"/>
      <c r="J314" s="78"/>
      <c r="K314" s="71">
        <f t="shared" si="13"/>
        <v>0</v>
      </c>
      <c r="L314" s="82" t="e">
        <f t="shared" si="14"/>
        <v>#DIV/0!</v>
      </c>
      <c r="M314" s="79"/>
      <c r="N314" s="79"/>
      <c r="O314" s="79"/>
      <c r="P314" s="79"/>
      <c r="Q314" s="79"/>
      <c r="R314" s="79"/>
      <c r="S314" s="79"/>
      <c r="T314" s="79"/>
      <c r="U314" s="80"/>
      <c r="V314" s="80"/>
      <c r="W314" s="80"/>
      <c r="X314" s="80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</row>
    <row r="315" spans="1:72" hidden="1">
      <c r="A315" s="77">
        <v>311</v>
      </c>
      <c r="B315" s="78">
        <v>1738</v>
      </c>
      <c r="C315" s="74" t="s">
        <v>527</v>
      </c>
      <c r="D315" s="79"/>
      <c r="E315" s="74"/>
      <c r="F315" s="73" t="str">
        <f t="shared" si="12"/>
        <v/>
      </c>
      <c r="G315" s="74" t="s">
        <v>247</v>
      </c>
      <c r="H315" s="79"/>
      <c r="I315" s="78"/>
      <c r="J315" s="78"/>
      <c r="K315" s="71">
        <f t="shared" si="13"/>
        <v>0</v>
      </c>
      <c r="L315" s="82" t="e">
        <f t="shared" si="14"/>
        <v>#DIV/0!</v>
      </c>
      <c r="M315" s="79"/>
      <c r="N315" s="79"/>
      <c r="O315" s="79"/>
      <c r="P315" s="79"/>
      <c r="Q315" s="79"/>
      <c r="R315" s="79"/>
      <c r="S315" s="79"/>
      <c r="T315" s="79"/>
      <c r="U315" s="80"/>
      <c r="V315" s="80"/>
      <c r="W315" s="80"/>
      <c r="X315" s="80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</row>
    <row r="316" spans="1:72">
      <c r="A316" s="81">
        <v>316</v>
      </c>
      <c r="B316" s="83">
        <v>1743</v>
      </c>
      <c r="C316" s="73" t="s">
        <v>85</v>
      </c>
      <c r="D316" s="79" t="s">
        <v>74</v>
      </c>
      <c r="E316" s="74" t="s">
        <v>81</v>
      </c>
      <c r="F316" s="73" t="str">
        <f t="shared" si="12"/>
        <v>Progressor</v>
      </c>
      <c r="G316" s="73" t="s">
        <v>112</v>
      </c>
      <c r="H316" s="84" t="s">
        <v>245</v>
      </c>
      <c r="I316" s="78">
        <v>1500</v>
      </c>
      <c r="J316" s="83">
        <v>1500</v>
      </c>
      <c r="K316" s="106">
        <f t="shared" si="13"/>
        <v>1176.855</v>
      </c>
      <c r="L316" s="72">
        <f t="shared" si="14"/>
        <v>0.78456999999999999</v>
      </c>
      <c r="M316" s="84"/>
      <c r="N316" s="84"/>
      <c r="O316" s="84"/>
      <c r="P316" s="84"/>
      <c r="Q316" s="84"/>
      <c r="R316" s="84">
        <v>387.125</v>
      </c>
      <c r="S316" s="84">
        <v>368.13</v>
      </c>
      <c r="T316" s="84">
        <v>98.15</v>
      </c>
      <c r="U316" s="84">
        <v>85.15</v>
      </c>
      <c r="V316" s="84">
        <v>88.15</v>
      </c>
      <c r="W316" s="84">
        <v>150.15</v>
      </c>
      <c r="X316" s="84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</row>
    <row r="317" spans="1:72" hidden="1">
      <c r="A317" s="77">
        <v>313</v>
      </c>
      <c r="B317" s="78">
        <v>1740</v>
      </c>
      <c r="C317" s="74" t="s">
        <v>528</v>
      </c>
      <c r="D317" s="79"/>
      <c r="E317" s="74"/>
      <c r="F317" s="73" t="str">
        <f t="shared" si="12"/>
        <v/>
      </c>
      <c r="G317" s="74" t="s">
        <v>247</v>
      </c>
      <c r="H317" s="79"/>
      <c r="I317" s="78"/>
      <c r="J317" s="78"/>
      <c r="K317" s="71">
        <f t="shared" si="13"/>
        <v>0</v>
      </c>
      <c r="L317" s="82" t="e">
        <f t="shared" si="14"/>
        <v>#DIV/0!</v>
      </c>
      <c r="M317" s="79"/>
      <c r="N317" s="79"/>
      <c r="O317" s="79"/>
      <c r="P317" s="79"/>
      <c r="Q317" s="79"/>
      <c r="R317" s="79"/>
      <c r="S317" s="79"/>
      <c r="T317" s="79"/>
      <c r="U317" s="80"/>
      <c r="V317" s="80"/>
      <c r="W317" s="80"/>
      <c r="X317" s="80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</row>
    <row r="318" spans="1:72" hidden="1">
      <c r="A318" s="81">
        <v>314</v>
      </c>
      <c r="B318" s="78">
        <v>1741</v>
      </c>
      <c r="C318" s="74" t="s">
        <v>529</v>
      </c>
      <c r="D318" s="79"/>
      <c r="E318" s="74"/>
      <c r="F318" s="73" t="str">
        <f t="shared" si="12"/>
        <v/>
      </c>
      <c r="G318" s="74" t="s">
        <v>247</v>
      </c>
      <c r="H318" s="79"/>
      <c r="I318" s="78"/>
      <c r="J318" s="78"/>
      <c r="K318" s="71">
        <f t="shared" si="13"/>
        <v>0</v>
      </c>
      <c r="L318" s="82" t="e">
        <f t="shared" si="14"/>
        <v>#DIV/0!</v>
      </c>
      <c r="M318" s="79"/>
      <c r="N318" s="79"/>
      <c r="O318" s="79"/>
      <c r="P318" s="79"/>
      <c r="Q318" s="79"/>
      <c r="R318" s="79"/>
      <c r="S318" s="79"/>
      <c r="T318" s="79"/>
      <c r="U318" s="80"/>
      <c r="V318" s="80"/>
      <c r="W318" s="80"/>
      <c r="X318" s="80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</row>
    <row r="319" spans="1:72" hidden="1">
      <c r="A319" s="77">
        <v>315</v>
      </c>
      <c r="B319" s="184">
        <v>1742</v>
      </c>
      <c r="C319" s="74" t="s">
        <v>103</v>
      </c>
      <c r="D319" s="84" t="s">
        <v>100</v>
      </c>
      <c r="E319" s="73" t="s">
        <v>101</v>
      </c>
      <c r="F319" s="73" t="str">
        <f t="shared" si="12"/>
        <v>Advanced</v>
      </c>
      <c r="G319" s="74" t="s">
        <v>115</v>
      </c>
      <c r="H319" s="79" t="s">
        <v>261</v>
      </c>
      <c r="I319" s="83">
        <v>1500</v>
      </c>
      <c r="J319" s="78">
        <v>1500</v>
      </c>
      <c r="K319" s="79">
        <f t="shared" si="13"/>
        <v>1393.5900000000001</v>
      </c>
      <c r="L319" s="70">
        <f t="shared" si="14"/>
        <v>0.92906000000000011</v>
      </c>
      <c r="M319" s="79">
        <v>179.78</v>
      </c>
      <c r="N319" s="79">
        <v>126.3</v>
      </c>
      <c r="O319" s="79">
        <v>129.58000000000001</v>
      </c>
      <c r="P319" s="79">
        <v>162.22</v>
      </c>
      <c r="Q319" s="79">
        <v>100.2</v>
      </c>
      <c r="R319" s="79">
        <v>96.66</v>
      </c>
      <c r="S319" s="79">
        <v>189.68</v>
      </c>
      <c r="T319" s="79">
        <v>42.89</v>
      </c>
      <c r="U319" s="79">
        <v>156.51</v>
      </c>
      <c r="V319" s="79">
        <v>132.94999999999999</v>
      </c>
      <c r="W319" s="79">
        <v>76.819999999999993</v>
      </c>
      <c r="X319" s="79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</row>
    <row r="320" spans="1:72">
      <c r="A320" s="77">
        <v>317</v>
      </c>
      <c r="B320" s="78">
        <v>1744</v>
      </c>
      <c r="C320" s="74" t="s">
        <v>530</v>
      </c>
      <c r="D320" s="84" t="s">
        <v>56</v>
      </c>
      <c r="E320" s="73" t="s">
        <v>178</v>
      </c>
      <c r="F320" s="73" t="str">
        <f t="shared" si="12"/>
        <v>Beginner</v>
      </c>
      <c r="G320" s="74" t="s">
        <v>109</v>
      </c>
      <c r="H320" s="79" t="s">
        <v>245</v>
      </c>
      <c r="I320" s="83">
        <v>200</v>
      </c>
      <c r="J320" s="78">
        <v>300</v>
      </c>
      <c r="K320" s="71">
        <f t="shared" si="13"/>
        <v>291</v>
      </c>
      <c r="L320" s="70">
        <f t="shared" si="14"/>
        <v>0.97</v>
      </c>
      <c r="M320" s="79"/>
      <c r="N320" s="79"/>
      <c r="O320" s="79"/>
      <c r="P320" s="79"/>
      <c r="Q320" s="79"/>
      <c r="R320" s="79"/>
      <c r="S320" s="79">
        <v>52</v>
      </c>
      <c r="T320" s="79">
        <v>60</v>
      </c>
      <c r="U320" s="79">
        <v>54</v>
      </c>
      <c r="V320" s="79">
        <v>65</v>
      </c>
      <c r="W320" s="79">
        <v>60</v>
      </c>
      <c r="X320" s="79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</row>
    <row r="321" spans="1:72">
      <c r="A321" s="81">
        <v>322</v>
      </c>
      <c r="B321" s="83">
        <v>1749</v>
      </c>
      <c r="C321" s="73" t="s">
        <v>531</v>
      </c>
      <c r="D321" s="79" t="s">
        <v>73</v>
      </c>
      <c r="E321" s="74" t="s">
        <v>111</v>
      </c>
      <c r="F321" s="73" t="str">
        <f t="shared" si="12"/>
        <v>Progressor</v>
      </c>
      <c r="G321" s="73" t="s">
        <v>112</v>
      </c>
      <c r="H321" s="84" t="s">
        <v>245</v>
      </c>
      <c r="I321" s="78">
        <v>1000</v>
      </c>
      <c r="J321" s="83">
        <v>1000</v>
      </c>
      <c r="K321" s="106">
        <f t="shared" si="13"/>
        <v>878</v>
      </c>
      <c r="L321" s="72">
        <f t="shared" si="14"/>
        <v>0.878</v>
      </c>
      <c r="M321" s="84">
        <v>25</v>
      </c>
      <c r="N321" s="84">
        <v>25</v>
      </c>
      <c r="O321" s="84">
        <v>25</v>
      </c>
      <c r="P321" s="84">
        <v>25</v>
      </c>
      <c r="Q321" s="84">
        <v>25</v>
      </c>
      <c r="R321" s="84">
        <v>25</v>
      </c>
      <c r="S321" s="84">
        <v>25</v>
      </c>
      <c r="T321" s="84">
        <v>40</v>
      </c>
      <c r="U321" s="84">
        <v>78</v>
      </c>
      <c r="V321" s="84">
        <v>273</v>
      </c>
      <c r="W321" s="84">
        <v>312</v>
      </c>
      <c r="X321" s="84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</row>
    <row r="322" spans="1:72" hidden="1">
      <c r="A322" s="81">
        <v>318</v>
      </c>
      <c r="B322" s="78">
        <v>1745</v>
      </c>
      <c r="C322" s="74" t="s">
        <v>532</v>
      </c>
      <c r="D322" s="79" t="s">
        <v>56</v>
      </c>
      <c r="E322" s="74" t="s">
        <v>178</v>
      </c>
      <c r="F322" s="73" t="str">
        <f t="shared" si="12"/>
        <v/>
      </c>
      <c r="G322" s="74" t="s">
        <v>247</v>
      </c>
      <c r="H322" s="79"/>
      <c r="I322" s="78">
        <v>100</v>
      </c>
      <c r="J322" s="78">
        <v>100</v>
      </c>
      <c r="K322" s="79">
        <f t="shared" si="13"/>
        <v>0</v>
      </c>
      <c r="L322" s="70">
        <f t="shared" si="14"/>
        <v>0</v>
      </c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</row>
    <row r="323" spans="1:72" hidden="1">
      <c r="A323" s="77">
        <v>319</v>
      </c>
      <c r="B323" s="83">
        <v>1746</v>
      </c>
      <c r="C323" s="73" t="s">
        <v>533</v>
      </c>
      <c r="D323" s="84" t="s">
        <v>56</v>
      </c>
      <c r="E323" s="73" t="s">
        <v>178</v>
      </c>
      <c r="F323" s="73" t="str">
        <f t="shared" si="12"/>
        <v>Advanced</v>
      </c>
      <c r="G323" s="73" t="s">
        <v>115</v>
      </c>
      <c r="H323" s="84" t="s">
        <v>261</v>
      </c>
      <c r="I323" s="83">
        <v>1750</v>
      </c>
      <c r="J323" s="83">
        <v>1750</v>
      </c>
      <c r="K323" s="84">
        <f t="shared" si="13"/>
        <v>1631.43</v>
      </c>
      <c r="L323" s="72">
        <f t="shared" si="14"/>
        <v>0.93224571428571434</v>
      </c>
      <c r="M323" s="84">
        <v>46.5</v>
      </c>
      <c r="N323" s="84">
        <v>128.25</v>
      </c>
      <c r="O323" s="84">
        <v>150.69999999999999</v>
      </c>
      <c r="P323" s="84">
        <v>156.4</v>
      </c>
      <c r="Q323" s="84">
        <v>227.39</v>
      </c>
      <c r="R323" s="84">
        <v>223.6</v>
      </c>
      <c r="S323" s="84">
        <v>209.38</v>
      </c>
      <c r="T323" s="84">
        <v>135.77000000000001</v>
      </c>
      <c r="U323" s="85">
        <v>203.44</v>
      </c>
      <c r="V323" s="85">
        <v>150</v>
      </c>
      <c r="W323" s="85"/>
      <c r="X323" s="85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</row>
    <row r="324" spans="1:72" hidden="1">
      <c r="A324" s="81">
        <v>320</v>
      </c>
      <c r="B324" s="78">
        <v>1747</v>
      </c>
      <c r="C324" s="74" t="s">
        <v>534</v>
      </c>
      <c r="D324" s="79" t="s">
        <v>56</v>
      </c>
      <c r="E324" s="74" t="s">
        <v>178</v>
      </c>
      <c r="F324" s="73" t="str">
        <f t="shared" ref="F324:F390" si="15">IF(AND(K324&gt;=1, K324&lt;=100), "Initiator",
    IF(AND(K324&gt;100, K324&lt;=500), "Beginner",
        IF(AND(K324&gt;500, K324&lt;=1250), "Progressor",
            IF(AND(K324&gt;1250, K324&lt;=2000), "Advanced",
                IF(K324&gt;2000, "Sparta", "")
            )
        )
    )
)</f>
        <v>Progressor</v>
      </c>
      <c r="G324" s="74" t="s">
        <v>112</v>
      </c>
      <c r="H324" s="79" t="s">
        <v>261</v>
      </c>
      <c r="I324" s="78">
        <v>1000</v>
      </c>
      <c r="J324" s="78">
        <v>1000</v>
      </c>
      <c r="K324" s="79">
        <f t="shared" ref="K324:K346" si="16">SUM(M324:X324)</f>
        <v>600.79999999999995</v>
      </c>
      <c r="L324" s="70">
        <f t="shared" ref="L324:L387" si="17">K324/J324</f>
        <v>0.6008</v>
      </c>
      <c r="M324" s="79"/>
      <c r="N324" s="79"/>
      <c r="O324" s="79"/>
      <c r="P324" s="79"/>
      <c r="Q324" s="79"/>
      <c r="R324" s="79">
        <v>19.12</v>
      </c>
      <c r="S324" s="79">
        <v>146.33000000000001</v>
      </c>
      <c r="T324" s="79">
        <v>85.35</v>
      </c>
      <c r="U324" s="80">
        <v>170</v>
      </c>
      <c r="V324" s="80">
        <v>180</v>
      </c>
      <c r="W324" s="80"/>
      <c r="X324" s="80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</row>
    <row r="325" spans="1:72" hidden="1">
      <c r="A325" s="77">
        <v>321</v>
      </c>
      <c r="B325" s="83">
        <v>1748</v>
      </c>
      <c r="C325" s="73" t="s">
        <v>535</v>
      </c>
      <c r="D325" s="84" t="s">
        <v>56</v>
      </c>
      <c r="E325" s="73" t="s">
        <v>178</v>
      </c>
      <c r="F325" s="73" t="str">
        <f t="shared" si="15"/>
        <v>Progressor</v>
      </c>
      <c r="G325" s="73" t="s">
        <v>112</v>
      </c>
      <c r="H325" s="84" t="s">
        <v>261</v>
      </c>
      <c r="I325" s="83">
        <v>1000</v>
      </c>
      <c r="J325" s="83">
        <v>1000</v>
      </c>
      <c r="K325" s="84">
        <f t="shared" si="16"/>
        <v>628.05999999999995</v>
      </c>
      <c r="L325" s="72">
        <f t="shared" si="17"/>
        <v>0.62805999999999995</v>
      </c>
      <c r="M325" s="84"/>
      <c r="N325" s="84"/>
      <c r="O325" s="84"/>
      <c r="P325" s="84"/>
      <c r="Q325" s="84"/>
      <c r="R325" s="84">
        <v>13.7</v>
      </c>
      <c r="S325" s="84">
        <v>146.57</v>
      </c>
      <c r="T325" s="84">
        <v>117.79</v>
      </c>
      <c r="U325" s="85">
        <v>170</v>
      </c>
      <c r="V325" s="85">
        <v>180</v>
      </c>
      <c r="W325" s="85"/>
      <c r="X325" s="85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</row>
    <row r="326" spans="1:72">
      <c r="A326" s="77">
        <v>323</v>
      </c>
      <c r="B326" s="78">
        <v>1750</v>
      </c>
      <c r="C326" s="74" t="s">
        <v>536</v>
      </c>
      <c r="D326" s="84" t="s">
        <v>73</v>
      </c>
      <c r="E326" s="73" t="s">
        <v>56</v>
      </c>
      <c r="F326" s="73" t="str">
        <f t="shared" si="15"/>
        <v>Beginner</v>
      </c>
      <c r="G326" s="74" t="s">
        <v>109</v>
      </c>
      <c r="H326" s="79" t="s">
        <v>245</v>
      </c>
      <c r="I326" s="83">
        <v>300</v>
      </c>
      <c r="J326" s="78">
        <v>300</v>
      </c>
      <c r="K326" s="71">
        <f t="shared" si="16"/>
        <v>235.76999999999998</v>
      </c>
      <c r="L326" s="70">
        <f t="shared" si="17"/>
        <v>0.78589999999999993</v>
      </c>
      <c r="M326" s="79"/>
      <c r="N326" s="79"/>
      <c r="O326" s="79"/>
      <c r="P326" s="79"/>
      <c r="Q326" s="79"/>
      <c r="R326" s="79">
        <v>11.3</v>
      </c>
      <c r="S326" s="79">
        <v>62.43</v>
      </c>
      <c r="T326" s="79">
        <v>54.03</v>
      </c>
      <c r="U326" s="79">
        <v>74.88</v>
      </c>
      <c r="V326" s="79">
        <v>14.73</v>
      </c>
      <c r="W326" s="79">
        <v>18.399999999999999</v>
      </c>
      <c r="X326" s="79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</row>
    <row r="327" spans="1:72">
      <c r="A327" s="81">
        <v>324</v>
      </c>
      <c r="B327" s="83">
        <v>1751</v>
      </c>
      <c r="C327" s="73" t="s">
        <v>537</v>
      </c>
      <c r="D327" s="79" t="s">
        <v>73</v>
      </c>
      <c r="E327" s="74" t="s">
        <v>108</v>
      </c>
      <c r="F327" s="73" t="str">
        <f t="shared" si="15"/>
        <v>Progressor</v>
      </c>
      <c r="G327" s="73" t="s">
        <v>112</v>
      </c>
      <c r="H327" s="84" t="s">
        <v>245</v>
      </c>
      <c r="I327" s="78">
        <v>1000</v>
      </c>
      <c r="J327" s="83">
        <v>1000</v>
      </c>
      <c r="K327" s="106">
        <f t="shared" si="16"/>
        <v>1186.3200000000002</v>
      </c>
      <c r="L327" s="72">
        <f t="shared" si="17"/>
        <v>1.1863200000000003</v>
      </c>
      <c r="M327" s="84"/>
      <c r="N327" s="84"/>
      <c r="O327" s="84"/>
      <c r="P327" s="84"/>
      <c r="Q327" s="84"/>
      <c r="R327" s="84">
        <v>72.3</v>
      </c>
      <c r="S327" s="84">
        <v>352.56</v>
      </c>
      <c r="T327" s="84">
        <v>371.11</v>
      </c>
      <c r="U327" s="84">
        <v>256.64</v>
      </c>
      <c r="V327" s="84">
        <v>60.21</v>
      </c>
      <c r="W327" s="84">
        <v>73.5</v>
      </c>
      <c r="X327" s="84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</row>
    <row r="328" spans="1:72">
      <c r="A328" s="77">
        <v>325</v>
      </c>
      <c r="B328" s="78">
        <v>1752</v>
      </c>
      <c r="C328" s="74" t="s">
        <v>538</v>
      </c>
      <c r="D328" s="84" t="s">
        <v>56</v>
      </c>
      <c r="E328" s="73" t="s">
        <v>178</v>
      </c>
      <c r="F328" s="73" t="str">
        <f t="shared" si="15"/>
        <v>Initiator</v>
      </c>
      <c r="G328" s="74" t="s">
        <v>107</v>
      </c>
      <c r="H328" s="79" t="s">
        <v>245</v>
      </c>
      <c r="I328" s="83">
        <v>100</v>
      </c>
      <c r="J328" s="78">
        <v>100</v>
      </c>
      <c r="K328" s="71">
        <f t="shared" si="16"/>
        <v>15</v>
      </c>
      <c r="L328" s="70">
        <f t="shared" si="17"/>
        <v>0.15</v>
      </c>
      <c r="M328" s="79"/>
      <c r="N328" s="79">
        <v>15</v>
      </c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</row>
    <row r="329" spans="1:72">
      <c r="A329" s="81">
        <v>326</v>
      </c>
      <c r="B329" s="83">
        <v>1753</v>
      </c>
      <c r="C329" s="73" t="s">
        <v>539</v>
      </c>
      <c r="D329" s="79" t="s">
        <v>56</v>
      </c>
      <c r="E329" s="74" t="s">
        <v>178</v>
      </c>
      <c r="F329" s="73" t="str">
        <f t="shared" si="15"/>
        <v>Sparta</v>
      </c>
      <c r="G329" s="73" t="s">
        <v>117</v>
      </c>
      <c r="H329" s="84" t="s">
        <v>245</v>
      </c>
      <c r="I329" s="78">
        <v>2000</v>
      </c>
      <c r="J329" s="83">
        <v>2000</v>
      </c>
      <c r="K329" s="106">
        <f t="shared" si="16"/>
        <v>2089.5</v>
      </c>
      <c r="L329" s="72">
        <f t="shared" si="17"/>
        <v>1.0447500000000001</v>
      </c>
      <c r="M329" s="84">
        <v>98</v>
      </c>
      <c r="N329" s="84">
        <v>210</v>
      </c>
      <c r="O329" s="84">
        <v>297.5</v>
      </c>
      <c r="P329" s="84">
        <v>224</v>
      </c>
      <c r="Q329" s="84">
        <v>231</v>
      </c>
      <c r="R329" s="84">
        <v>112.5</v>
      </c>
      <c r="S329" s="84">
        <v>280</v>
      </c>
      <c r="T329" s="84">
        <v>147</v>
      </c>
      <c r="U329" s="84">
        <v>210</v>
      </c>
      <c r="V329" s="84">
        <v>157.5</v>
      </c>
      <c r="W329" s="84">
        <v>122</v>
      </c>
      <c r="X329" s="84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</row>
    <row r="330" spans="1:72">
      <c r="A330" s="77">
        <v>327</v>
      </c>
      <c r="B330" s="78">
        <v>1754</v>
      </c>
      <c r="C330" s="74" t="s">
        <v>540</v>
      </c>
      <c r="D330" s="84" t="s">
        <v>56</v>
      </c>
      <c r="E330" s="73" t="s">
        <v>178</v>
      </c>
      <c r="F330" s="73" t="str">
        <f t="shared" si="15"/>
        <v>Progressor</v>
      </c>
      <c r="G330" s="74" t="s">
        <v>112</v>
      </c>
      <c r="H330" s="79" t="s">
        <v>245</v>
      </c>
      <c r="I330" s="83">
        <v>1000</v>
      </c>
      <c r="J330" s="78">
        <v>1000</v>
      </c>
      <c r="K330" s="71">
        <f t="shared" si="16"/>
        <v>1019</v>
      </c>
      <c r="L330" s="70">
        <f t="shared" si="17"/>
        <v>1.0189999999999999</v>
      </c>
      <c r="M330" s="79"/>
      <c r="N330" s="79"/>
      <c r="O330" s="79"/>
      <c r="P330" s="79"/>
      <c r="Q330" s="79">
        <v>165.5</v>
      </c>
      <c r="R330" s="79">
        <v>133.5</v>
      </c>
      <c r="S330" s="79">
        <v>150</v>
      </c>
      <c r="T330" s="79">
        <v>155</v>
      </c>
      <c r="U330" s="79">
        <v>140</v>
      </c>
      <c r="V330" s="79">
        <v>130</v>
      </c>
      <c r="W330" s="79">
        <v>145</v>
      </c>
      <c r="X330" s="79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</row>
    <row r="331" spans="1:72">
      <c r="A331" s="81">
        <v>328</v>
      </c>
      <c r="B331" s="83">
        <v>1755</v>
      </c>
      <c r="C331" s="73" t="s">
        <v>541</v>
      </c>
      <c r="D331" s="79" t="s">
        <v>56</v>
      </c>
      <c r="E331" s="74" t="s">
        <v>178</v>
      </c>
      <c r="F331" s="73" t="str">
        <f t="shared" si="15"/>
        <v>Beginner</v>
      </c>
      <c r="G331" s="73" t="s">
        <v>109</v>
      </c>
      <c r="H331" s="84" t="s">
        <v>245</v>
      </c>
      <c r="I331" s="78">
        <v>500</v>
      </c>
      <c r="J331" s="83">
        <v>500</v>
      </c>
      <c r="K331" s="106">
        <f t="shared" si="16"/>
        <v>389.55999999999995</v>
      </c>
      <c r="L331" s="72">
        <f t="shared" si="17"/>
        <v>0.77911999999999992</v>
      </c>
      <c r="M331" s="84"/>
      <c r="N331" s="84"/>
      <c r="O331" s="84"/>
      <c r="P331" s="84"/>
      <c r="Q331" s="84"/>
      <c r="R331" s="84">
        <v>87</v>
      </c>
      <c r="S331" s="84">
        <v>54</v>
      </c>
      <c r="T331" s="84">
        <v>56.89</v>
      </c>
      <c r="U331" s="84">
        <v>78</v>
      </c>
      <c r="V331" s="84">
        <v>77.77</v>
      </c>
      <c r="W331" s="84">
        <v>35.9</v>
      </c>
      <c r="X331" s="84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</row>
    <row r="332" spans="1:72">
      <c r="A332" s="77">
        <v>336</v>
      </c>
      <c r="B332" s="78">
        <v>1763</v>
      </c>
      <c r="C332" s="74" t="s">
        <v>542</v>
      </c>
      <c r="D332" s="79" t="s">
        <v>98</v>
      </c>
      <c r="E332" s="74" t="s">
        <v>139</v>
      </c>
      <c r="F332" s="73" t="str">
        <f t="shared" si="15"/>
        <v>Progressor</v>
      </c>
      <c r="G332" s="74" t="s">
        <v>112</v>
      </c>
      <c r="H332" s="79" t="s">
        <v>245</v>
      </c>
      <c r="I332" s="78">
        <v>1250</v>
      </c>
      <c r="J332" s="78">
        <v>1250</v>
      </c>
      <c r="K332" s="71">
        <f t="shared" si="16"/>
        <v>1125</v>
      </c>
      <c r="L332" s="82">
        <f t="shared" si="17"/>
        <v>0.9</v>
      </c>
      <c r="M332" s="79">
        <v>96.7</v>
      </c>
      <c r="N332" s="79">
        <v>87.4</v>
      </c>
      <c r="O332" s="79">
        <v>128.6</v>
      </c>
      <c r="P332" s="79">
        <v>87.4</v>
      </c>
      <c r="Q332" s="79">
        <v>77.400000000000006</v>
      </c>
      <c r="R332" s="79">
        <v>98.6</v>
      </c>
      <c r="S332" s="79">
        <v>67.5</v>
      </c>
      <c r="T332" s="79">
        <v>86.5</v>
      </c>
      <c r="U332" s="79">
        <v>91.6</v>
      </c>
      <c r="V332" s="79">
        <v>78.900000000000006</v>
      </c>
      <c r="W332" s="79">
        <v>105.8</v>
      </c>
      <c r="X332" s="79">
        <v>118.6</v>
      </c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</row>
    <row r="333" spans="1:72" hidden="1">
      <c r="A333" s="77">
        <v>329</v>
      </c>
      <c r="B333" s="78">
        <v>1756</v>
      </c>
      <c r="C333" s="74" t="s">
        <v>543</v>
      </c>
      <c r="D333" s="79"/>
      <c r="E333" s="74"/>
      <c r="F333" s="73" t="str">
        <f t="shared" si="15"/>
        <v/>
      </c>
      <c r="G333" s="74" t="s">
        <v>247</v>
      </c>
      <c r="H333" s="79"/>
      <c r="I333" s="78"/>
      <c r="J333" s="78"/>
      <c r="K333" s="71">
        <f t="shared" si="16"/>
        <v>0</v>
      </c>
      <c r="L333" s="82" t="e">
        <f t="shared" si="17"/>
        <v>#DIV/0!</v>
      </c>
      <c r="M333" s="79"/>
      <c r="N333" s="79"/>
      <c r="O333" s="79"/>
      <c r="P333" s="79"/>
      <c r="Q333" s="79"/>
      <c r="R333" s="79"/>
      <c r="S333" s="79"/>
      <c r="T333" s="79"/>
      <c r="U333" s="80"/>
      <c r="V333" s="80"/>
      <c r="W333" s="80"/>
      <c r="X333" s="80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</row>
    <row r="334" spans="1:72" hidden="1">
      <c r="A334" s="81">
        <v>330</v>
      </c>
      <c r="B334" s="78">
        <v>1757</v>
      </c>
      <c r="C334" s="74" t="s">
        <v>544</v>
      </c>
      <c r="D334" s="79"/>
      <c r="E334" s="74"/>
      <c r="F334" s="73" t="str">
        <f t="shared" si="15"/>
        <v/>
      </c>
      <c r="G334" s="74" t="s">
        <v>247</v>
      </c>
      <c r="H334" s="79"/>
      <c r="I334" s="78"/>
      <c r="J334" s="78"/>
      <c r="K334" s="71">
        <f t="shared" si="16"/>
        <v>0</v>
      </c>
      <c r="L334" s="82" t="e">
        <f t="shared" si="17"/>
        <v>#DIV/0!</v>
      </c>
      <c r="M334" s="79"/>
      <c r="N334" s="79"/>
      <c r="O334" s="79"/>
      <c r="P334" s="79"/>
      <c r="Q334" s="79"/>
      <c r="R334" s="79"/>
      <c r="S334" s="79"/>
      <c r="T334" s="79"/>
      <c r="U334" s="80"/>
      <c r="V334" s="80"/>
      <c r="W334" s="80"/>
      <c r="X334" s="80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</row>
    <row r="335" spans="1:72" hidden="1">
      <c r="A335" s="77">
        <v>331</v>
      </c>
      <c r="B335" s="78">
        <v>1758</v>
      </c>
      <c r="C335" s="74" t="s">
        <v>545</v>
      </c>
      <c r="D335" s="79"/>
      <c r="E335" s="74"/>
      <c r="F335" s="73" t="str">
        <f t="shared" si="15"/>
        <v/>
      </c>
      <c r="G335" s="74" t="s">
        <v>247</v>
      </c>
      <c r="H335" s="79"/>
      <c r="I335" s="78"/>
      <c r="J335" s="78"/>
      <c r="K335" s="71">
        <f t="shared" si="16"/>
        <v>0</v>
      </c>
      <c r="L335" s="82" t="e">
        <f t="shared" si="17"/>
        <v>#DIV/0!</v>
      </c>
      <c r="M335" s="79"/>
      <c r="N335" s="79"/>
      <c r="O335" s="79"/>
      <c r="P335" s="79"/>
      <c r="Q335" s="79"/>
      <c r="R335" s="79"/>
      <c r="S335" s="79"/>
      <c r="T335" s="79"/>
      <c r="U335" s="80"/>
      <c r="V335" s="80"/>
      <c r="W335" s="80"/>
      <c r="X335" s="80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</row>
    <row r="336" spans="1:72" hidden="1">
      <c r="A336" s="81">
        <v>332</v>
      </c>
      <c r="B336" s="78">
        <v>1759</v>
      </c>
      <c r="C336" s="74" t="s">
        <v>546</v>
      </c>
      <c r="D336" s="79"/>
      <c r="E336" s="74"/>
      <c r="F336" s="73" t="str">
        <f t="shared" si="15"/>
        <v/>
      </c>
      <c r="G336" s="74" t="s">
        <v>247</v>
      </c>
      <c r="H336" s="79"/>
      <c r="I336" s="78"/>
      <c r="J336" s="78"/>
      <c r="K336" s="71">
        <f t="shared" si="16"/>
        <v>0</v>
      </c>
      <c r="L336" s="82" t="e">
        <f t="shared" si="17"/>
        <v>#DIV/0!</v>
      </c>
      <c r="M336" s="79"/>
      <c r="N336" s="79"/>
      <c r="O336" s="79"/>
      <c r="P336" s="79"/>
      <c r="Q336" s="79"/>
      <c r="R336" s="79"/>
      <c r="S336" s="79"/>
      <c r="T336" s="79"/>
      <c r="U336" s="80"/>
      <c r="V336" s="80"/>
      <c r="W336" s="80"/>
      <c r="X336" s="80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</row>
    <row r="337" spans="1:72" hidden="1">
      <c r="A337" s="77">
        <v>333</v>
      </c>
      <c r="B337" s="78">
        <v>1760</v>
      </c>
      <c r="C337" s="74" t="s">
        <v>547</v>
      </c>
      <c r="D337" s="79"/>
      <c r="E337" s="74"/>
      <c r="F337" s="73" t="str">
        <f t="shared" si="15"/>
        <v/>
      </c>
      <c r="G337" s="74" t="s">
        <v>247</v>
      </c>
      <c r="H337" s="79"/>
      <c r="I337" s="78"/>
      <c r="J337" s="78"/>
      <c r="K337" s="71">
        <f t="shared" si="16"/>
        <v>0</v>
      </c>
      <c r="L337" s="82" t="e">
        <f t="shared" si="17"/>
        <v>#DIV/0!</v>
      </c>
      <c r="M337" s="79"/>
      <c r="N337" s="79"/>
      <c r="O337" s="79"/>
      <c r="P337" s="79"/>
      <c r="Q337" s="79"/>
      <c r="R337" s="79"/>
      <c r="S337" s="79"/>
      <c r="T337" s="79"/>
      <c r="U337" s="80"/>
      <c r="V337" s="80"/>
      <c r="W337" s="80"/>
      <c r="X337" s="80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</row>
    <row r="338" spans="1:72" hidden="1">
      <c r="A338" s="81">
        <v>334</v>
      </c>
      <c r="B338" s="78">
        <v>1761</v>
      </c>
      <c r="C338" s="74" t="s">
        <v>548</v>
      </c>
      <c r="D338" s="79"/>
      <c r="E338" s="74"/>
      <c r="F338" s="73" t="str">
        <f t="shared" si="15"/>
        <v/>
      </c>
      <c r="G338" s="74" t="s">
        <v>247</v>
      </c>
      <c r="H338" s="79"/>
      <c r="I338" s="78"/>
      <c r="J338" s="78"/>
      <c r="K338" s="71">
        <f t="shared" si="16"/>
        <v>0</v>
      </c>
      <c r="L338" s="82" t="e">
        <f t="shared" si="17"/>
        <v>#DIV/0!</v>
      </c>
      <c r="M338" s="79"/>
      <c r="N338" s="79"/>
      <c r="O338" s="79"/>
      <c r="P338" s="79"/>
      <c r="Q338" s="79"/>
      <c r="R338" s="79"/>
      <c r="S338" s="79"/>
      <c r="T338" s="79"/>
      <c r="U338" s="80"/>
      <c r="V338" s="80"/>
      <c r="W338" s="80"/>
      <c r="X338" s="80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</row>
    <row r="339" spans="1:72" hidden="1">
      <c r="A339" s="77">
        <v>335</v>
      </c>
      <c r="B339" s="78">
        <v>1762</v>
      </c>
      <c r="C339" s="74" t="s">
        <v>549</v>
      </c>
      <c r="D339" s="79"/>
      <c r="E339" s="74"/>
      <c r="F339" s="73" t="str">
        <f t="shared" si="15"/>
        <v/>
      </c>
      <c r="G339" s="74" t="s">
        <v>247</v>
      </c>
      <c r="H339" s="79"/>
      <c r="I339" s="78"/>
      <c r="J339" s="78"/>
      <c r="K339" s="71">
        <f t="shared" si="16"/>
        <v>0</v>
      </c>
      <c r="L339" s="82" t="e">
        <f t="shared" si="17"/>
        <v>#DIV/0!</v>
      </c>
      <c r="M339" s="79"/>
      <c r="N339" s="79"/>
      <c r="O339" s="79"/>
      <c r="P339" s="79"/>
      <c r="Q339" s="79"/>
      <c r="R339" s="79"/>
      <c r="S339" s="79"/>
      <c r="T339" s="79"/>
      <c r="U339" s="80"/>
      <c r="V339" s="80"/>
      <c r="W339" s="80"/>
      <c r="X339" s="80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</row>
    <row r="340" spans="1:72">
      <c r="A340" s="81">
        <v>339</v>
      </c>
      <c r="B340" s="83">
        <v>1766</v>
      </c>
      <c r="C340" s="73" t="s">
        <v>550</v>
      </c>
      <c r="D340" s="84" t="s">
        <v>73</v>
      </c>
      <c r="E340" s="73" t="s">
        <v>111</v>
      </c>
      <c r="F340" s="73" t="str">
        <f t="shared" si="15"/>
        <v>Beginner</v>
      </c>
      <c r="G340" s="73" t="s">
        <v>109</v>
      </c>
      <c r="H340" s="84" t="s">
        <v>245</v>
      </c>
      <c r="I340" s="83">
        <v>500</v>
      </c>
      <c r="J340" s="83">
        <v>500</v>
      </c>
      <c r="K340" s="106">
        <f t="shared" si="16"/>
        <v>169.22</v>
      </c>
      <c r="L340" s="72">
        <f t="shared" si="17"/>
        <v>0.33844000000000002</v>
      </c>
      <c r="M340" s="84"/>
      <c r="N340" s="84"/>
      <c r="O340" s="84"/>
      <c r="P340" s="84"/>
      <c r="Q340" s="84">
        <v>10.51</v>
      </c>
      <c r="R340" s="84"/>
      <c r="S340" s="84">
        <v>11.39</v>
      </c>
      <c r="T340" s="84">
        <v>20</v>
      </c>
      <c r="U340" s="84">
        <v>47</v>
      </c>
      <c r="V340" s="84">
        <v>80.319999999999993</v>
      </c>
      <c r="W340" s="84"/>
      <c r="X340" s="84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</row>
    <row r="341" spans="1:72" hidden="1">
      <c r="A341" s="81">
        <v>337</v>
      </c>
      <c r="B341" s="78">
        <v>1764</v>
      </c>
      <c r="C341" s="74" t="s">
        <v>551</v>
      </c>
      <c r="D341" s="79"/>
      <c r="E341" s="74"/>
      <c r="F341" s="73" t="str">
        <f t="shared" si="15"/>
        <v/>
      </c>
      <c r="G341" s="74" t="s">
        <v>247</v>
      </c>
      <c r="H341" s="79"/>
      <c r="I341" s="78"/>
      <c r="J341" s="78"/>
      <c r="K341" s="71">
        <f t="shared" si="16"/>
        <v>0</v>
      </c>
      <c r="L341" s="82" t="e">
        <f t="shared" si="17"/>
        <v>#DIV/0!</v>
      </c>
      <c r="M341" s="79"/>
      <c r="N341" s="79"/>
      <c r="O341" s="79"/>
      <c r="P341" s="79"/>
      <c r="Q341" s="79"/>
      <c r="R341" s="79"/>
      <c r="S341" s="79"/>
      <c r="T341" s="79"/>
      <c r="U341" s="80"/>
      <c r="V341" s="80"/>
      <c r="W341" s="80"/>
      <c r="X341" s="80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</row>
    <row r="342" spans="1:72" hidden="1">
      <c r="A342" s="77">
        <v>338</v>
      </c>
      <c r="B342" s="78">
        <v>1765</v>
      </c>
      <c r="C342" s="74" t="s">
        <v>552</v>
      </c>
      <c r="D342" s="79"/>
      <c r="E342" s="74"/>
      <c r="F342" s="73" t="str">
        <f t="shared" si="15"/>
        <v/>
      </c>
      <c r="G342" s="74" t="s">
        <v>247</v>
      </c>
      <c r="H342" s="79"/>
      <c r="I342" s="78"/>
      <c r="J342" s="78"/>
      <c r="K342" s="71">
        <f t="shared" si="16"/>
        <v>0</v>
      </c>
      <c r="L342" s="82" t="e">
        <f t="shared" si="17"/>
        <v>#DIV/0!</v>
      </c>
      <c r="M342" s="79"/>
      <c r="N342" s="79"/>
      <c r="O342" s="79"/>
      <c r="P342" s="79"/>
      <c r="Q342" s="79"/>
      <c r="R342" s="79"/>
      <c r="S342" s="79"/>
      <c r="T342" s="79"/>
      <c r="U342" s="80"/>
      <c r="V342" s="80"/>
      <c r="W342" s="80"/>
      <c r="X342" s="80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</row>
    <row r="343" spans="1:72">
      <c r="A343" s="77">
        <v>342</v>
      </c>
      <c r="B343" s="78">
        <v>1769</v>
      </c>
      <c r="C343" s="74" t="s">
        <v>71</v>
      </c>
      <c r="D343" s="79" t="s">
        <v>46</v>
      </c>
      <c r="E343" s="74" t="s">
        <v>70</v>
      </c>
      <c r="F343" s="73" t="str">
        <f t="shared" si="15"/>
        <v>Advanced</v>
      </c>
      <c r="G343" s="74" t="s">
        <v>115</v>
      </c>
      <c r="H343" s="79" t="s">
        <v>245</v>
      </c>
      <c r="I343" s="78">
        <v>1750</v>
      </c>
      <c r="J343" s="78">
        <v>1750</v>
      </c>
      <c r="K343" s="71">
        <f t="shared" si="16"/>
        <v>1719.5</v>
      </c>
      <c r="L343" s="70">
        <f t="shared" si="17"/>
        <v>0.98257142857142854</v>
      </c>
      <c r="M343" s="79">
        <v>70.400000000000006</v>
      </c>
      <c r="N343" s="79">
        <v>96.2</v>
      </c>
      <c r="O343" s="79">
        <v>92.1</v>
      </c>
      <c r="P343" s="79">
        <v>100.3</v>
      </c>
      <c r="Q343" s="79">
        <v>112.5</v>
      </c>
      <c r="R343" s="79">
        <f>144+63.6</f>
        <v>207.6</v>
      </c>
      <c r="S343" s="79">
        <v>318.39999999999998</v>
      </c>
      <c r="T343" s="79">
        <v>240</v>
      </c>
      <c r="U343" s="79">
        <v>166</v>
      </c>
      <c r="V343" s="79">
        <v>153</v>
      </c>
      <c r="W343" s="79">
        <v>163</v>
      </c>
      <c r="X343" s="79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</row>
    <row r="344" spans="1:72" hidden="1">
      <c r="A344" s="77">
        <v>340</v>
      </c>
      <c r="B344" s="78">
        <v>1767</v>
      </c>
      <c r="C344" s="74" t="s">
        <v>553</v>
      </c>
      <c r="D344" s="79"/>
      <c r="E344" s="74"/>
      <c r="F344" s="73" t="str">
        <f t="shared" si="15"/>
        <v/>
      </c>
      <c r="G344" s="74" t="s">
        <v>247</v>
      </c>
      <c r="H344" s="79"/>
      <c r="I344" s="78"/>
      <c r="J344" s="78"/>
      <c r="K344" s="71">
        <f t="shared" si="16"/>
        <v>0</v>
      </c>
      <c r="L344" s="82" t="e">
        <f t="shared" si="17"/>
        <v>#DIV/0!</v>
      </c>
      <c r="M344" s="79"/>
      <c r="N344" s="79"/>
      <c r="O344" s="79"/>
      <c r="P344" s="79"/>
      <c r="Q344" s="79"/>
      <c r="R344" s="79"/>
      <c r="S344" s="79"/>
      <c r="T344" s="79"/>
      <c r="U344" s="80"/>
      <c r="V344" s="80"/>
      <c r="W344" s="80"/>
      <c r="X344" s="80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</row>
    <row r="345" spans="1:72" hidden="1">
      <c r="A345" s="81">
        <v>341</v>
      </c>
      <c r="B345" s="78">
        <v>1768</v>
      </c>
      <c r="C345" s="74" t="s">
        <v>554</v>
      </c>
      <c r="D345" s="79"/>
      <c r="E345" s="74"/>
      <c r="F345" s="73" t="str">
        <f t="shared" si="15"/>
        <v/>
      </c>
      <c r="G345" s="74" t="s">
        <v>247</v>
      </c>
      <c r="H345" s="79"/>
      <c r="I345" s="78"/>
      <c r="J345" s="78"/>
      <c r="K345" s="71">
        <f t="shared" si="16"/>
        <v>0</v>
      </c>
      <c r="L345" s="82" t="e">
        <f t="shared" si="17"/>
        <v>#DIV/0!</v>
      </c>
      <c r="M345" s="79"/>
      <c r="N345" s="79"/>
      <c r="O345" s="79"/>
      <c r="P345" s="79"/>
      <c r="Q345" s="79"/>
      <c r="R345" s="79"/>
      <c r="S345" s="79"/>
      <c r="T345" s="79"/>
      <c r="U345" s="80"/>
      <c r="V345" s="80"/>
      <c r="W345" s="80"/>
      <c r="X345" s="80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</row>
    <row r="346" spans="1:72" hidden="1">
      <c r="A346" s="77">
        <v>344</v>
      </c>
      <c r="B346" s="78">
        <v>24001</v>
      </c>
      <c r="C346" s="188" t="s">
        <v>555</v>
      </c>
      <c r="D346" s="79" t="s">
        <v>56</v>
      </c>
      <c r="E346" s="74" t="s">
        <v>178</v>
      </c>
      <c r="F346" s="73" t="str">
        <f t="shared" si="15"/>
        <v>Initiator</v>
      </c>
      <c r="G346" s="74" t="s">
        <v>107</v>
      </c>
      <c r="H346" s="79" t="s">
        <v>261</v>
      </c>
      <c r="I346" s="78">
        <v>200</v>
      </c>
      <c r="J346" s="78">
        <v>200</v>
      </c>
      <c r="K346" s="79">
        <f t="shared" si="16"/>
        <v>20</v>
      </c>
      <c r="L346" s="70">
        <f t="shared" si="17"/>
        <v>0.1</v>
      </c>
      <c r="M346" s="79" t="s">
        <v>261</v>
      </c>
      <c r="N346" s="79" t="s">
        <v>261</v>
      </c>
      <c r="O346" s="79" t="s">
        <v>261</v>
      </c>
      <c r="P346" s="79" t="s">
        <v>261</v>
      </c>
      <c r="Q346" s="79" t="s">
        <v>261</v>
      </c>
      <c r="R346" s="79" t="s">
        <v>261</v>
      </c>
      <c r="S346" s="79" t="s">
        <v>261</v>
      </c>
      <c r="T346" s="79">
        <v>20</v>
      </c>
      <c r="U346" s="79"/>
      <c r="V346" s="79"/>
      <c r="W346" s="79"/>
      <c r="X346" s="79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</row>
    <row r="347" spans="1:72" hidden="1">
      <c r="A347" s="81">
        <v>343</v>
      </c>
      <c r="B347" s="78"/>
      <c r="C347" s="74" t="s">
        <v>556</v>
      </c>
      <c r="D347" s="79"/>
      <c r="E347" s="74"/>
      <c r="F347" s="73" t="str">
        <f t="shared" si="15"/>
        <v/>
      </c>
      <c r="G347" s="74" t="s">
        <v>247</v>
      </c>
      <c r="H347" s="79"/>
      <c r="I347" s="78"/>
      <c r="J347" s="78"/>
      <c r="K347" s="79"/>
      <c r="L347" s="70"/>
      <c r="M347" s="79"/>
      <c r="N347" s="79"/>
      <c r="O347" s="79"/>
      <c r="P347" s="79"/>
      <c r="Q347" s="79"/>
      <c r="R347" s="79"/>
      <c r="S347" s="79"/>
      <c r="T347" s="79"/>
      <c r="U347" s="80"/>
      <c r="V347" s="80"/>
      <c r="W347" s="80"/>
      <c r="X347" s="80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</row>
    <row r="348" spans="1:72" s="111" customFormat="1" ht="15" customHeight="1">
      <c r="A348" s="186">
        <v>347</v>
      </c>
      <c r="B348" s="83">
        <v>24004</v>
      </c>
      <c r="C348" s="105" t="s">
        <v>557</v>
      </c>
      <c r="D348" s="84" t="s">
        <v>56</v>
      </c>
      <c r="E348" s="73" t="s">
        <v>178</v>
      </c>
      <c r="F348" s="73" t="str">
        <f t="shared" si="15"/>
        <v>Beginner</v>
      </c>
      <c r="G348" s="73" t="s">
        <v>109</v>
      </c>
      <c r="H348" s="84" t="s">
        <v>245</v>
      </c>
      <c r="I348" s="83">
        <v>200</v>
      </c>
      <c r="J348" s="83">
        <v>200</v>
      </c>
      <c r="K348" s="106">
        <f t="shared" ref="K348:K390" si="18">SUM(M348:X348)</f>
        <v>175</v>
      </c>
      <c r="L348" s="72">
        <f t="shared" ref="L348:L390" si="19">K348/J348</f>
        <v>0.875</v>
      </c>
      <c r="M348" s="84" t="s">
        <v>261</v>
      </c>
      <c r="N348" s="84" t="s">
        <v>261</v>
      </c>
      <c r="O348" s="84" t="s">
        <v>261</v>
      </c>
      <c r="P348" s="84" t="s">
        <v>261</v>
      </c>
      <c r="Q348" s="84" t="s">
        <v>261</v>
      </c>
      <c r="R348" s="84" t="s">
        <v>261</v>
      </c>
      <c r="S348" s="84" t="s">
        <v>261</v>
      </c>
      <c r="T348" s="84">
        <v>40</v>
      </c>
      <c r="U348" s="84">
        <v>50</v>
      </c>
      <c r="V348" s="84">
        <v>40</v>
      </c>
      <c r="W348" s="84">
        <v>45</v>
      </c>
      <c r="X348" s="84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  <c r="AX348" s="88"/>
      <c r="AY348" s="88"/>
      <c r="AZ348" s="88"/>
      <c r="BA348" s="88"/>
      <c r="BB348" s="88"/>
      <c r="BC348" s="88"/>
      <c r="BD348" s="88"/>
      <c r="BE348" s="88"/>
      <c r="BF348" s="88"/>
      <c r="BG348" s="88"/>
      <c r="BH348" s="88"/>
      <c r="BI348" s="88"/>
      <c r="BJ348" s="88"/>
      <c r="BK348" s="88"/>
      <c r="BL348" s="88"/>
      <c r="BM348" s="88"/>
      <c r="BN348" s="88"/>
      <c r="BO348" s="88"/>
      <c r="BP348" s="88"/>
      <c r="BQ348" s="88"/>
      <c r="BR348" s="88"/>
      <c r="BS348" s="88"/>
      <c r="BT348" s="88"/>
    </row>
    <row r="349" spans="1:72">
      <c r="A349" s="77"/>
      <c r="B349" s="78"/>
      <c r="C349" s="187" t="s">
        <v>58</v>
      </c>
      <c r="D349" s="84" t="s">
        <v>46</v>
      </c>
      <c r="E349" s="73" t="s">
        <v>57</v>
      </c>
      <c r="F349" s="73" t="str">
        <f t="shared" si="15"/>
        <v>Progressor</v>
      </c>
      <c r="G349" s="74" t="s">
        <v>112</v>
      </c>
      <c r="H349" s="79" t="s">
        <v>245</v>
      </c>
      <c r="I349" s="83">
        <v>700</v>
      </c>
      <c r="J349" s="78">
        <v>700</v>
      </c>
      <c r="K349" s="71">
        <f t="shared" si="18"/>
        <v>725.28</v>
      </c>
      <c r="L349" s="70">
        <f t="shared" si="19"/>
        <v>1.0361142857142858</v>
      </c>
      <c r="M349" s="79">
        <v>0</v>
      </c>
      <c r="N349" s="79">
        <v>0</v>
      </c>
      <c r="O349" s="79">
        <v>0</v>
      </c>
      <c r="P349" s="79">
        <v>0</v>
      </c>
      <c r="Q349" s="79">
        <v>63.09</v>
      </c>
      <c r="R349" s="79">
        <v>127.02</v>
      </c>
      <c r="S349" s="79">
        <v>85.02</v>
      </c>
      <c r="T349" s="79">
        <v>100.14</v>
      </c>
      <c r="U349" s="79">
        <v>68.45</v>
      </c>
      <c r="V349" s="79">
        <v>79.209999999999994</v>
      </c>
      <c r="W349" s="79">
        <v>102.79</v>
      </c>
      <c r="X349" s="79">
        <v>99.56</v>
      </c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</row>
    <row r="350" spans="1:72" hidden="1">
      <c r="A350" s="81">
        <v>345</v>
      </c>
      <c r="B350" s="83">
        <v>24002</v>
      </c>
      <c r="C350" s="105" t="s">
        <v>558</v>
      </c>
      <c r="D350" s="84" t="s">
        <v>56</v>
      </c>
      <c r="E350" s="73" t="s">
        <v>178</v>
      </c>
      <c r="F350" s="73" t="str">
        <f t="shared" si="15"/>
        <v/>
      </c>
      <c r="G350" s="73" t="s">
        <v>247</v>
      </c>
      <c r="H350" s="84" t="s">
        <v>261</v>
      </c>
      <c r="I350" s="83">
        <v>100</v>
      </c>
      <c r="J350" s="83">
        <v>100</v>
      </c>
      <c r="K350" s="84">
        <f t="shared" si="18"/>
        <v>0</v>
      </c>
      <c r="L350" s="72">
        <f t="shared" si="19"/>
        <v>0</v>
      </c>
      <c r="M350" s="84"/>
      <c r="N350" s="84"/>
      <c r="O350" s="84"/>
      <c r="P350" s="84"/>
      <c r="Q350" s="84"/>
      <c r="R350" s="84"/>
      <c r="S350" s="84"/>
      <c r="T350" s="84"/>
      <c r="U350" s="85"/>
      <c r="V350" s="85"/>
      <c r="W350" s="85"/>
      <c r="X350" s="8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</row>
    <row r="351" spans="1:72" hidden="1">
      <c r="A351" s="77">
        <v>346</v>
      </c>
      <c r="B351" s="78">
        <v>24003</v>
      </c>
      <c r="C351" s="104" t="s">
        <v>559</v>
      </c>
      <c r="D351" s="79" t="s">
        <v>56</v>
      </c>
      <c r="E351" s="74" t="s">
        <v>178</v>
      </c>
      <c r="F351" s="73" t="str">
        <f t="shared" si="15"/>
        <v/>
      </c>
      <c r="G351" s="74" t="s">
        <v>247</v>
      </c>
      <c r="H351" s="79"/>
      <c r="I351" s="78">
        <v>600</v>
      </c>
      <c r="J351" s="78">
        <v>600</v>
      </c>
      <c r="K351" s="79">
        <f t="shared" si="18"/>
        <v>0</v>
      </c>
      <c r="L351" s="70">
        <f t="shared" si="19"/>
        <v>0</v>
      </c>
      <c r="M351" s="79" t="s">
        <v>261</v>
      </c>
      <c r="N351" s="79" t="s">
        <v>261</v>
      </c>
      <c r="O351" s="79" t="s">
        <v>261</v>
      </c>
      <c r="P351" s="79" t="s">
        <v>261</v>
      </c>
      <c r="Q351" s="79" t="s">
        <v>261</v>
      </c>
      <c r="R351" s="79" t="s">
        <v>261</v>
      </c>
      <c r="S351" s="79" t="s">
        <v>261</v>
      </c>
      <c r="T351" s="79"/>
      <c r="U351" s="79"/>
      <c r="V351" s="79"/>
      <c r="W351" s="79"/>
      <c r="X351" s="79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</row>
    <row r="352" spans="1:72">
      <c r="A352" s="77"/>
      <c r="B352" s="83">
        <v>24010</v>
      </c>
      <c r="C352" s="105" t="s">
        <v>560</v>
      </c>
      <c r="D352" s="84" t="s">
        <v>56</v>
      </c>
      <c r="E352" s="73" t="s">
        <v>178</v>
      </c>
      <c r="F352" s="73" t="str">
        <f t="shared" si="15"/>
        <v>Progressor</v>
      </c>
      <c r="G352" s="73" t="s">
        <v>112</v>
      </c>
      <c r="H352" s="84" t="s">
        <v>245</v>
      </c>
      <c r="I352" s="83">
        <v>800</v>
      </c>
      <c r="J352" s="83">
        <v>800</v>
      </c>
      <c r="K352" s="106">
        <f t="shared" si="18"/>
        <v>812.19</v>
      </c>
      <c r="L352" s="72">
        <f t="shared" si="19"/>
        <v>1.0152375</v>
      </c>
      <c r="M352" s="84" t="s">
        <v>261</v>
      </c>
      <c r="N352" s="84" t="s">
        <v>261</v>
      </c>
      <c r="O352" s="84" t="s">
        <v>261</v>
      </c>
      <c r="P352" s="84" t="s">
        <v>261</v>
      </c>
      <c r="Q352" s="84" t="s">
        <v>261</v>
      </c>
      <c r="R352" s="84" t="s">
        <v>261</v>
      </c>
      <c r="S352" s="84" t="s">
        <v>261</v>
      </c>
      <c r="T352" s="84">
        <v>166.19</v>
      </c>
      <c r="U352" s="84">
        <v>235</v>
      </c>
      <c r="V352" s="84">
        <v>111</v>
      </c>
      <c r="W352" s="84">
        <v>130</v>
      </c>
      <c r="X352" s="84">
        <v>170</v>
      </c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</row>
    <row r="353" spans="1:72" hidden="1">
      <c r="A353" s="77">
        <v>348</v>
      </c>
      <c r="B353" s="184">
        <v>24005</v>
      </c>
      <c r="C353" s="110" t="s">
        <v>561</v>
      </c>
      <c r="D353" s="79" t="s">
        <v>56</v>
      </c>
      <c r="E353" s="74" t="s">
        <v>178</v>
      </c>
      <c r="F353" s="73" t="str">
        <f t="shared" si="15"/>
        <v>Initiator</v>
      </c>
      <c r="G353" s="74" t="s">
        <v>107</v>
      </c>
      <c r="H353" s="79" t="s">
        <v>261</v>
      </c>
      <c r="I353" s="78">
        <v>200</v>
      </c>
      <c r="J353" s="78">
        <v>200</v>
      </c>
      <c r="K353" s="79">
        <f t="shared" si="18"/>
        <v>62</v>
      </c>
      <c r="L353" s="70">
        <f t="shared" si="19"/>
        <v>0.31</v>
      </c>
      <c r="M353" s="79" t="s">
        <v>261</v>
      </c>
      <c r="N353" s="79" t="s">
        <v>261</v>
      </c>
      <c r="O353" s="79" t="s">
        <v>261</v>
      </c>
      <c r="P353" s="79" t="s">
        <v>261</v>
      </c>
      <c r="Q353" s="79" t="s">
        <v>261</v>
      </c>
      <c r="R353" s="79" t="s">
        <v>261</v>
      </c>
      <c r="S353" s="79" t="s">
        <v>261</v>
      </c>
      <c r="T353" s="79">
        <v>62</v>
      </c>
      <c r="U353" s="79"/>
      <c r="V353" s="79"/>
      <c r="W353" s="79"/>
      <c r="X353" s="79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</row>
    <row r="354" spans="1:72" hidden="1">
      <c r="A354" s="86">
        <v>349</v>
      </c>
      <c r="B354" s="83">
        <v>24006</v>
      </c>
      <c r="C354" s="105" t="s">
        <v>562</v>
      </c>
      <c r="D354" s="84" t="s">
        <v>56</v>
      </c>
      <c r="E354" s="73" t="s">
        <v>178</v>
      </c>
      <c r="F354" s="73" t="str">
        <f t="shared" si="15"/>
        <v/>
      </c>
      <c r="G354" s="73" t="s">
        <v>247</v>
      </c>
      <c r="H354" s="84"/>
      <c r="I354" s="83">
        <v>200</v>
      </c>
      <c r="J354" s="83">
        <v>200</v>
      </c>
      <c r="K354" s="84">
        <f t="shared" si="18"/>
        <v>0</v>
      </c>
      <c r="L354" s="72">
        <f t="shared" si="19"/>
        <v>0</v>
      </c>
      <c r="M354" s="84" t="s">
        <v>261</v>
      </c>
      <c r="N354" s="84" t="s">
        <v>261</v>
      </c>
      <c r="O354" s="84" t="s">
        <v>261</v>
      </c>
      <c r="P354" s="84" t="s">
        <v>261</v>
      </c>
      <c r="Q354" s="84" t="s">
        <v>261</v>
      </c>
      <c r="R354" s="84" t="s">
        <v>261</v>
      </c>
      <c r="S354" s="84" t="s">
        <v>261</v>
      </c>
      <c r="T354" s="84"/>
      <c r="U354" s="84"/>
      <c r="V354" s="84"/>
      <c r="W354" s="84"/>
      <c r="X354" s="84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</row>
    <row r="355" spans="1:72" hidden="1">
      <c r="A355" s="77">
        <v>350</v>
      </c>
      <c r="B355" s="185">
        <v>24007</v>
      </c>
      <c r="C355" s="105" t="s">
        <v>563</v>
      </c>
      <c r="D355" s="79" t="s">
        <v>56</v>
      </c>
      <c r="E355" s="74" t="s">
        <v>178</v>
      </c>
      <c r="F355" s="73" t="str">
        <f t="shared" si="15"/>
        <v>Progressor</v>
      </c>
      <c r="G355" s="73" t="s">
        <v>112</v>
      </c>
      <c r="H355" s="84" t="s">
        <v>261</v>
      </c>
      <c r="I355" s="78">
        <v>800</v>
      </c>
      <c r="J355" s="83">
        <v>800</v>
      </c>
      <c r="K355" s="84">
        <f t="shared" si="18"/>
        <v>561.58000000000004</v>
      </c>
      <c r="L355" s="72">
        <f t="shared" si="19"/>
        <v>0.70197500000000002</v>
      </c>
      <c r="M355" s="84" t="s">
        <v>261</v>
      </c>
      <c r="N355" s="84" t="s">
        <v>261</v>
      </c>
      <c r="O355" s="84" t="s">
        <v>261</v>
      </c>
      <c r="P355" s="84" t="s">
        <v>261</v>
      </c>
      <c r="Q355" s="84" t="s">
        <v>261</v>
      </c>
      <c r="R355" s="84" t="s">
        <v>261</v>
      </c>
      <c r="S355" s="84" t="s">
        <v>261</v>
      </c>
      <c r="T355" s="84">
        <v>191.58</v>
      </c>
      <c r="U355" s="84">
        <v>190</v>
      </c>
      <c r="V355" s="84">
        <v>180</v>
      </c>
      <c r="W355" s="84"/>
      <c r="X355" s="84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</row>
    <row r="356" spans="1:72">
      <c r="A356" s="109"/>
      <c r="B356" s="78">
        <v>24021</v>
      </c>
      <c r="C356" s="110" t="s">
        <v>564</v>
      </c>
      <c r="D356" s="79" t="s">
        <v>56</v>
      </c>
      <c r="E356" s="74" t="s">
        <v>178</v>
      </c>
      <c r="F356" s="73" t="str">
        <f t="shared" si="15"/>
        <v>Progressor</v>
      </c>
      <c r="G356" s="74" t="s">
        <v>109</v>
      </c>
      <c r="H356" s="79" t="s">
        <v>245</v>
      </c>
      <c r="I356" s="78">
        <v>400</v>
      </c>
      <c r="J356" s="78">
        <v>700</v>
      </c>
      <c r="K356" s="71">
        <f t="shared" si="18"/>
        <v>847</v>
      </c>
      <c r="L356" s="70">
        <f t="shared" si="19"/>
        <v>1.21</v>
      </c>
      <c r="M356" s="79" t="s">
        <v>261</v>
      </c>
      <c r="N356" s="79" t="s">
        <v>261</v>
      </c>
      <c r="O356" s="79" t="s">
        <v>261</v>
      </c>
      <c r="P356" s="79" t="s">
        <v>261</v>
      </c>
      <c r="Q356" s="79" t="s">
        <v>261</v>
      </c>
      <c r="R356" s="79" t="s">
        <v>261</v>
      </c>
      <c r="S356" s="79" t="s">
        <v>261</v>
      </c>
      <c r="T356" s="79">
        <v>160</v>
      </c>
      <c r="U356" s="79">
        <v>237</v>
      </c>
      <c r="V356" s="79">
        <v>140</v>
      </c>
      <c r="W356" s="79">
        <v>140</v>
      </c>
      <c r="X356" s="79">
        <v>170</v>
      </c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</row>
    <row r="357" spans="1:72" hidden="1">
      <c r="A357" s="103"/>
      <c r="B357" s="78">
        <v>24009</v>
      </c>
      <c r="C357" s="104" t="s">
        <v>565</v>
      </c>
      <c r="D357" s="79" t="s">
        <v>56</v>
      </c>
      <c r="E357" s="74" t="s">
        <v>178</v>
      </c>
      <c r="F357" s="73" t="str">
        <f t="shared" si="15"/>
        <v/>
      </c>
      <c r="G357" s="74" t="s">
        <v>247</v>
      </c>
      <c r="H357" s="79"/>
      <c r="I357" s="78">
        <v>200</v>
      </c>
      <c r="J357" s="78">
        <v>200</v>
      </c>
      <c r="K357" s="79">
        <f t="shared" si="18"/>
        <v>0</v>
      </c>
      <c r="L357" s="70">
        <f t="shared" si="19"/>
        <v>0</v>
      </c>
      <c r="M357" s="79" t="s">
        <v>261</v>
      </c>
      <c r="N357" s="79" t="s">
        <v>261</v>
      </c>
      <c r="O357" s="79" t="s">
        <v>261</v>
      </c>
      <c r="P357" s="79" t="s">
        <v>261</v>
      </c>
      <c r="Q357" s="79" t="s">
        <v>261</v>
      </c>
      <c r="R357" s="79" t="s">
        <v>261</v>
      </c>
      <c r="S357" s="79" t="s">
        <v>261</v>
      </c>
      <c r="T357" s="79"/>
      <c r="U357" s="79"/>
      <c r="V357" s="79"/>
      <c r="W357" s="79"/>
      <c r="X357" s="79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</row>
    <row r="358" spans="1:72">
      <c r="A358" s="103"/>
      <c r="B358" s="78">
        <v>24025</v>
      </c>
      <c r="C358" s="110" t="s">
        <v>566</v>
      </c>
      <c r="D358" s="79" t="s">
        <v>56</v>
      </c>
      <c r="E358" s="74" t="s">
        <v>178</v>
      </c>
      <c r="F358" s="73" t="str">
        <f t="shared" si="15"/>
        <v>Progressor</v>
      </c>
      <c r="G358" s="74" t="s">
        <v>112</v>
      </c>
      <c r="H358" s="79" t="s">
        <v>245</v>
      </c>
      <c r="I358" s="78">
        <v>1250</v>
      </c>
      <c r="J358" s="78">
        <v>1250</v>
      </c>
      <c r="K358" s="71">
        <f t="shared" si="18"/>
        <v>913.66700000000003</v>
      </c>
      <c r="L358" s="70">
        <f t="shared" si="19"/>
        <v>0.73093360000000007</v>
      </c>
      <c r="M358" s="79" t="s">
        <v>261</v>
      </c>
      <c r="N358" s="79" t="s">
        <v>261</v>
      </c>
      <c r="O358" s="79" t="s">
        <v>261</v>
      </c>
      <c r="P358" s="79" t="s">
        <v>261</v>
      </c>
      <c r="Q358" s="79" t="s">
        <v>261</v>
      </c>
      <c r="R358" s="79" t="s">
        <v>261</v>
      </c>
      <c r="S358" s="79" t="s">
        <v>261</v>
      </c>
      <c r="T358" s="79">
        <v>170</v>
      </c>
      <c r="U358" s="79">
        <v>242.667</v>
      </c>
      <c r="V358" s="79">
        <v>143</v>
      </c>
      <c r="W358" s="79">
        <v>180</v>
      </c>
      <c r="X358" s="79">
        <v>178</v>
      </c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</row>
    <row r="359" spans="1:72" hidden="1">
      <c r="A359" s="103"/>
      <c r="B359" s="78">
        <v>24011</v>
      </c>
      <c r="C359" s="104" t="s">
        <v>567</v>
      </c>
      <c r="D359" s="79" t="s">
        <v>56</v>
      </c>
      <c r="E359" s="74" t="s">
        <v>178</v>
      </c>
      <c r="F359" s="73" t="str">
        <f t="shared" si="15"/>
        <v/>
      </c>
      <c r="G359" s="74" t="s">
        <v>247</v>
      </c>
      <c r="H359" s="79" t="s">
        <v>261</v>
      </c>
      <c r="I359" s="78">
        <v>300</v>
      </c>
      <c r="J359" s="78">
        <v>300</v>
      </c>
      <c r="K359" s="79">
        <f t="shared" si="18"/>
        <v>0</v>
      </c>
      <c r="L359" s="70">
        <f t="shared" si="19"/>
        <v>0</v>
      </c>
      <c r="M359" s="79" t="s">
        <v>261</v>
      </c>
      <c r="N359" s="79" t="s">
        <v>261</v>
      </c>
      <c r="O359" s="79" t="s">
        <v>261</v>
      </c>
      <c r="P359" s="79" t="s">
        <v>261</v>
      </c>
      <c r="Q359" s="79" t="s">
        <v>261</v>
      </c>
      <c r="R359" s="79" t="s">
        <v>261</v>
      </c>
      <c r="S359" s="79" t="s">
        <v>261</v>
      </c>
      <c r="T359" s="79"/>
      <c r="U359" s="79"/>
      <c r="V359" s="79"/>
      <c r="W359" s="79"/>
      <c r="X359" s="79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</row>
    <row r="360" spans="1:72" hidden="1">
      <c r="A360" s="103"/>
      <c r="B360" s="184">
        <v>24012</v>
      </c>
      <c r="C360" s="110" t="s">
        <v>568</v>
      </c>
      <c r="D360" s="84" t="s">
        <v>56</v>
      </c>
      <c r="E360" s="73" t="s">
        <v>178</v>
      </c>
      <c r="F360" s="73" t="str">
        <f t="shared" si="15"/>
        <v>Initiator</v>
      </c>
      <c r="G360" s="74" t="s">
        <v>107</v>
      </c>
      <c r="H360" s="79" t="s">
        <v>261</v>
      </c>
      <c r="I360" s="83">
        <v>300</v>
      </c>
      <c r="J360" s="78">
        <v>300</v>
      </c>
      <c r="K360" s="79">
        <f t="shared" si="18"/>
        <v>100</v>
      </c>
      <c r="L360" s="70">
        <f t="shared" si="19"/>
        <v>0.33333333333333331</v>
      </c>
      <c r="M360" s="79" t="s">
        <v>261</v>
      </c>
      <c r="N360" s="79" t="s">
        <v>261</v>
      </c>
      <c r="O360" s="79" t="s">
        <v>261</v>
      </c>
      <c r="P360" s="79" t="s">
        <v>261</v>
      </c>
      <c r="Q360" s="79" t="s">
        <v>261</v>
      </c>
      <c r="R360" s="79" t="s">
        <v>261</v>
      </c>
      <c r="S360" s="79" t="s">
        <v>261</v>
      </c>
      <c r="T360" s="79">
        <v>100</v>
      </c>
      <c r="U360" s="79"/>
      <c r="V360" s="79"/>
      <c r="W360" s="79"/>
      <c r="X360" s="79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</row>
    <row r="361" spans="1:72">
      <c r="A361" s="103"/>
      <c r="B361" s="83">
        <v>24032</v>
      </c>
      <c r="C361" s="105" t="s">
        <v>569</v>
      </c>
      <c r="D361" s="84" t="s">
        <v>56</v>
      </c>
      <c r="E361" s="73" t="s">
        <v>178</v>
      </c>
      <c r="F361" s="73" t="str">
        <f t="shared" si="15"/>
        <v>Progressor</v>
      </c>
      <c r="G361" s="73" t="s">
        <v>112</v>
      </c>
      <c r="H361" s="84" t="s">
        <v>245</v>
      </c>
      <c r="I361" s="83">
        <v>2000</v>
      </c>
      <c r="J361" s="83">
        <v>2000</v>
      </c>
      <c r="K361" s="106">
        <f t="shared" si="18"/>
        <v>634</v>
      </c>
      <c r="L361" s="72">
        <f t="shared" si="19"/>
        <v>0.317</v>
      </c>
      <c r="M361" s="84" t="s">
        <v>261</v>
      </c>
      <c r="N361" s="84" t="s">
        <v>261</v>
      </c>
      <c r="O361" s="84" t="s">
        <v>261</v>
      </c>
      <c r="P361" s="84" t="s">
        <v>261</v>
      </c>
      <c r="Q361" s="84" t="s">
        <v>261</v>
      </c>
      <c r="R361" s="84" t="s">
        <v>261</v>
      </c>
      <c r="S361" s="84" t="s">
        <v>261</v>
      </c>
      <c r="T361" s="84">
        <v>80</v>
      </c>
      <c r="U361" s="84">
        <v>178</v>
      </c>
      <c r="V361" s="84">
        <v>162</v>
      </c>
      <c r="W361" s="84">
        <v>214</v>
      </c>
      <c r="X361" s="84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</row>
    <row r="362" spans="1:72" hidden="1">
      <c r="A362" s="103"/>
      <c r="B362" s="83">
        <v>24014</v>
      </c>
      <c r="C362" s="105" t="s">
        <v>570</v>
      </c>
      <c r="D362" s="84" t="s">
        <v>56</v>
      </c>
      <c r="E362" s="73" t="s">
        <v>178</v>
      </c>
      <c r="F362" s="73" t="str">
        <f t="shared" si="15"/>
        <v/>
      </c>
      <c r="G362" s="73" t="s">
        <v>247</v>
      </c>
      <c r="H362" s="84" t="s">
        <v>261</v>
      </c>
      <c r="I362" s="83">
        <v>100</v>
      </c>
      <c r="J362" s="83">
        <v>100</v>
      </c>
      <c r="K362" s="84">
        <f t="shared" si="18"/>
        <v>0</v>
      </c>
      <c r="L362" s="72">
        <f t="shared" si="19"/>
        <v>0</v>
      </c>
      <c r="M362" s="84"/>
      <c r="N362" s="84"/>
      <c r="O362" s="84"/>
      <c r="P362" s="84"/>
      <c r="Q362" s="84"/>
      <c r="R362" s="84"/>
      <c r="S362" s="84"/>
      <c r="T362" s="84"/>
      <c r="U362" s="85"/>
      <c r="V362" s="85"/>
      <c r="W362" s="85"/>
      <c r="X362" s="8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</row>
    <row r="363" spans="1:72">
      <c r="A363" s="87"/>
      <c r="B363" s="78">
        <v>24037</v>
      </c>
      <c r="C363" s="110" t="s">
        <v>571</v>
      </c>
      <c r="D363" s="79" t="s">
        <v>56</v>
      </c>
      <c r="E363" s="74" t="s">
        <v>178</v>
      </c>
      <c r="F363" s="73" t="str">
        <f t="shared" si="15"/>
        <v>Progressor</v>
      </c>
      <c r="G363" s="74" t="s">
        <v>112</v>
      </c>
      <c r="H363" s="79" t="s">
        <v>245</v>
      </c>
      <c r="I363" s="78">
        <v>600</v>
      </c>
      <c r="J363" s="78">
        <v>600</v>
      </c>
      <c r="K363" s="71">
        <f t="shared" si="18"/>
        <v>505</v>
      </c>
      <c r="L363" s="70">
        <f t="shared" si="19"/>
        <v>0.84166666666666667</v>
      </c>
      <c r="M363" s="79" t="s">
        <v>261</v>
      </c>
      <c r="N363" s="79" t="s">
        <v>261</v>
      </c>
      <c r="O363" s="79" t="s">
        <v>261</v>
      </c>
      <c r="P363" s="79" t="s">
        <v>261</v>
      </c>
      <c r="Q363" s="79" t="s">
        <v>261</v>
      </c>
      <c r="R363" s="79" t="s">
        <v>261</v>
      </c>
      <c r="S363" s="79" t="s">
        <v>261</v>
      </c>
      <c r="T363" s="79">
        <v>115</v>
      </c>
      <c r="U363" s="79">
        <v>140</v>
      </c>
      <c r="V363" s="79">
        <v>140</v>
      </c>
      <c r="W363" s="79">
        <v>110</v>
      </c>
      <c r="X363" s="79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</row>
    <row r="364" spans="1:72" hidden="1">
      <c r="A364" s="103"/>
      <c r="B364" s="185">
        <v>24016</v>
      </c>
      <c r="C364" s="105" t="s">
        <v>572</v>
      </c>
      <c r="D364" s="84" t="s">
        <v>56</v>
      </c>
      <c r="E364" s="73" t="s">
        <v>178</v>
      </c>
      <c r="F364" s="73" t="str">
        <f t="shared" si="15"/>
        <v>Initiator</v>
      </c>
      <c r="G364" s="73" t="s">
        <v>107</v>
      </c>
      <c r="H364" s="84" t="s">
        <v>261</v>
      </c>
      <c r="I364" s="83">
        <v>200</v>
      </c>
      <c r="J364" s="83">
        <v>200</v>
      </c>
      <c r="K364" s="84">
        <f t="shared" si="18"/>
        <v>50</v>
      </c>
      <c r="L364" s="72">
        <f t="shared" si="19"/>
        <v>0.25</v>
      </c>
      <c r="M364" s="84" t="s">
        <v>261</v>
      </c>
      <c r="N364" s="84" t="s">
        <v>261</v>
      </c>
      <c r="O364" s="84" t="s">
        <v>261</v>
      </c>
      <c r="P364" s="84" t="s">
        <v>261</v>
      </c>
      <c r="Q364" s="84" t="s">
        <v>261</v>
      </c>
      <c r="R364" s="84" t="s">
        <v>261</v>
      </c>
      <c r="S364" s="84" t="s">
        <v>261</v>
      </c>
      <c r="T364" s="84">
        <v>50</v>
      </c>
      <c r="U364" s="84"/>
      <c r="V364" s="84"/>
      <c r="W364" s="84"/>
      <c r="X364" s="84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</row>
    <row r="365" spans="1:72">
      <c r="A365" s="87"/>
      <c r="B365" s="78">
        <v>1773</v>
      </c>
      <c r="C365" s="189" t="s">
        <v>573</v>
      </c>
      <c r="D365" s="84" t="s">
        <v>56</v>
      </c>
      <c r="E365" s="73" t="s">
        <v>171</v>
      </c>
      <c r="F365" s="73" t="str">
        <f t="shared" si="15"/>
        <v>Progressor</v>
      </c>
      <c r="G365" s="74" t="s">
        <v>112</v>
      </c>
      <c r="H365" s="79" t="s">
        <v>245</v>
      </c>
      <c r="I365" s="83">
        <v>1250</v>
      </c>
      <c r="J365" s="78">
        <v>1250</v>
      </c>
      <c r="K365" s="71">
        <f t="shared" si="18"/>
        <v>574</v>
      </c>
      <c r="L365" s="70">
        <f t="shared" si="19"/>
        <v>0.4592</v>
      </c>
      <c r="M365" s="79" t="s">
        <v>261</v>
      </c>
      <c r="N365" s="79" t="s">
        <v>261</v>
      </c>
      <c r="O365" s="79" t="s">
        <v>261</v>
      </c>
      <c r="P365" s="79" t="s">
        <v>261</v>
      </c>
      <c r="Q365" s="79" t="s">
        <v>261</v>
      </c>
      <c r="R365" s="79"/>
      <c r="S365" s="79"/>
      <c r="T365" s="79">
        <v>55</v>
      </c>
      <c r="U365" s="79">
        <v>110</v>
      </c>
      <c r="V365" s="79">
        <v>173</v>
      </c>
      <c r="W365" s="79">
        <v>236</v>
      </c>
      <c r="X365" s="79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</row>
    <row r="366" spans="1:72">
      <c r="A366" s="103"/>
      <c r="B366" s="83">
        <v>24013</v>
      </c>
      <c r="C366" s="105" t="s">
        <v>574</v>
      </c>
      <c r="D366" s="79" t="s">
        <v>56</v>
      </c>
      <c r="E366" s="74" t="s">
        <v>178</v>
      </c>
      <c r="F366" s="73" t="str">
        <f t="shared" si="15"/>
        <v>Initiator</v>
      </c>
      <c r="G366" s="73" t="s">
        <v>107</v>
      </c>
      <c r="H366" s="84" t="s">
        <v>245</v>
      </c>
      <c r="I366" s="78">
        <v>200</v>
      </c>
      <c r="J366" s="83">
        <v>200</v>
      </c>
      <c r="K366" s="106">
        <f t="shared" si="18"/>
        <v>100</v>
      </c>
      <c r="L366" s="72">
        <f t="shared" si="19"/>
        <v>0.5</v>
      </c>
      <c r="M366" s="84" t="s">
        <v>261</v>
      </c>
      <c r="N366" s="84" t="s">
        <v>261</v>
      </c>
      <c r="O366" s="84" t="s">
        <v>261</v>
      </c>
      <c r="P366" s="84" t="s">
        <v>261</v>
      </c>
      <c r="Q366" s="84" t="s">
        <v>261</v>
      </c>
      <c r="R366" s="84" t="s">
        <v>261</v>
      </c>
      <c r="S366" s="84" t="s">
        <v>261</v>
      </c>
      <c r="T366" s="84">
        <v>40</v>
      </c>
      <c r="U366" s="84">
        <v>35</v>
      </c>
      <c r="V366" s="84">
        <v>25</v>
      </c>
      <c r="W366" s="84">
        <v>0</v>
      </c>
      <c r="X366" s="84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</row>
    <row r="367" spans="1:72" hidden="1">
      <c r="A367" s="103"/>
      <c r="B367" s="78">
        <v>24019</v>
      </c>
      <c r="C367" s="104" t="s">
        <v>575</v>
      </c>
      <c r="D367" s="79" t="s">
        <v>56</v>
      </c>
      <c r="E367" s="74" t="s">
        <v>178</v>
      </c>
      <c r="F367" s="73" t="str">
        <f t="shared" si="15"/>
        <v/>
      </c>
      <c r="G367" s="74" t="s">
        <v>247</v>
      </c>
      <c r="H367" s="79"/>
      <c r="I367" s="78">
        <v>200</v>
      </c>
      <c r="J367" s="78">
        <v>200</v>
      </c>
      <c r="K367" s="79">
        <f t="shared" si="18"/>
        <v>0</v>
      </c>
      <c r="L367" s="70">
        <f t="shared" si="19"/>
        <v>0</v>
      </c>
      <c r="M367" s="79" t="s">
        <v>261</v>
      </c>
      <c r="N367" s="79" t="s">
        <v>261</v>
      </c>
      <c r="O367" s="79" t="s">
        <v>261</v>
      </c>
      <c r="P367" s="79" t="s">
        <v>261</v>
      </c>
      <c r="Q367" s="79" t="s">
        <v>261</v>
      </c>
      <c r="R367" s="79" t="s">
        <v>261</v>
      </c>
      <c r="S367" s="79" t="s">
        <v>261</v>
      </c>
      <c r="T367" s="79"/>
      <c r="U367" s="79"/>
      <c r="V367" s="79"/>
      <c r="W367" s="79"/>
      <c r="X367" s="79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</row>
    <row r="368" spans="1:72" hidden="1">
      <c r="A368" s="103"/>
      <c r="B368" s="83">
        <v>24020</v>
      </c>
      <c r="C368" s="105" t="s">
        <v>576</v>
      </c>
      <c r="D368" s="84" t="s">
        <v>56</v>
      </c>
      <c r="E368" s="73" t="s">
        <v>178</v>
      </c>
      <c r="F368" s="73" t="str">
        <f t="shared" si="15"/>
        <v/>
      </c>
      <c r="G368" s="73" t="s">
        <v>247</v>
      </c>
      <c r="H368" s="84"/>
      <c r="I368" s="83">
        <v>200</v>
      </c>
      <c r="J368" s="83">
        <v>200</v>
      </c>
      <c r="K368" s="84">
        <f t="shared" si="18"/>
        <v>0</v>
      </c>
      <c r="L368" s="72">
        <f t="shared" si="19"/>
        <v>0</v>
      </c>
      <c r="M368" s="84" t="s">
        <v>261</v>
      </c>
      <c r="N368" s="84" t="s">
        <v>261</v>
      </c>
      <c r="O368" s="84" t="s">
        <v>261</v>
      </c>
      <c r="P368" s="84" t="s">
        <v>261</v>
      </c>
      <c r="Q368" s="84" t="s">
        <v>261</v>
      </c>
      <c r="R368" s="84" t="s">
        <v>261</v>
      </c>
      <c r="S368" s="84" t="s">
        <v>261</v>
      </c>
      <c r="T368" s="84"/>
      <c r="U368" s="84"/>
      <c r="V368" s="84"/>
      <c r="W368" s="84"/>
      <c r="X368" s="84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</row>
    <row r="369" spans="1:72" s="111" customFormat="1">
      <c r="A369" s="103"/>
      <c r="B369" s="78">
        <v>24029</v>
      </c>
      <c r="C369" s="110" t="s">
        <v>577</v>
      </c>
      <c r="D369" s="79" t="s">
        <v>56</v>
      </c>
      <c r="E369" s="74" t="s">
        <v>178</v>
      </c>
      <c r="F369" s="73" t="str">
        <f t="shared" si="15"/>
        <v>Initiator</v>
      </c>
      <c r="G369" s="74" t="s">
        <v>107</v>
      </c>
      <c r="H369" s="79" t="s">
        <v>245</v>
      </c>
      <c r="I369" s="78">
        <v>200</v>
      </c>
      <c r="J369" s="78">
        <v>200</v>
      </c>
      <c r="K369" s="71">
        <f t="shared" si="18"/>
        <v>40</v>
      </c>
      <c r="L369" s="70">
        <f t="shared" si="19"/>
        <v>0.2</v>
      </c>
      <c r="M369" s="79" t="s">
        <v>261</v>
      </c>
      <c r="N369" s="79" t="s">
        <v>261</v>
      </c>
      <c r="O369" s="79" t="s">
        <v>261</v>
      </c>
      <c r="P369" s="79" t="s">
        <v>261</v>
      </c>
      <c r="Q369" s="79" t="s">
        <v>261</v>
      </c>
      <c r="R369" s="79" t="s">
        <v>261</v>
      </c>
      <c r="S369" s="79" t="s">
        <v>261</v>
      </c>
      <c r="T369" s="79">
        <v>40</v>
      </c>
      <c r="U369" s="79"/>
      <c r="V369" s="79"/>
      <c r="W369" s="79"/>
      <c r="X369" s="79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  <c r="BA369" s="88"/>
      <c r="BB369" s="88"/>
      <c r="BC369" s="88"/>
      <c r="BD369" s="88"/>
      <c r="BE369" s="88"/>
      <c r="BF369" s="88"/>
      <c r="BG369" s="88"/>
      <c r="BH369" s="88"/>
      <c r="BI369" s="88"/>
      <c r="BJ369" s="88"/>
      <c r="BK369" s="88"/>
      <c r="BL369" s="88"/>
      <c r="BM369" s="88"/>
      <c r="BN369" s="88"/>
      <c r="BO369" s="88"/>
      <c r="BP369" s="88"/>
      <c r="BQ369" s="88"/>
      <c r="BR369" s="88"/>
      <c r="BS369" s="88"/>
      <c r="BT369" s="88"/>
    </row>
    <row r="370" spans="1:72" ht="15" customHeight="1">
      <c r="A370" s="103"/>
      <c r="B370" s="191">
        <v>24030</v>
      </c>
      <c r="C370" s="105" t="s">
        <v>578</v>
      </c>
      <c r="D370" s="84" t="s">
        <v>56</v>
      </c>
      <c r="E370" s="73" t="s">
        <v>178</v>
      </c>
      <c r="F370" s="73" t="str">
        <f t="shared" si="15"/>
        <v>Initiator</v>
      </c>
      <c r="G370" s="73" t="s">
        <v>107</v>
      </c>
      <c r="H370" s="84" t="s">
        <v>245</v>
      </c>
      <c r="I370" s="83">
        <v>200</v>
      </c>
      <c r="J370" s="83">
        <v>200</v>
      </c>
      <c r="K370" s="84">
        <f t="shared" si="18"/>
        <v>55</v>
      </c>
      <c r="L370" s="72">
        <f t="shared" si="19"/>
        <v>0.27500000000000002</v>
      </c>
      <c r="M370" s="84" t="s">
        <v>261</v>
      </c>
      <c r="N370" s="84" t="s">
        <v>261</v>
      </c>
      <c r="O370" s="84" t="s">
        <v>261</v>
      </c>
      <c r="P370" s="84" t="s">
        <v>261</v>
      </c>
      <c r="Q370" s="84" t="s">
        <v>261</v>
      </c>
      <c r="R370" s="84" t="s">
        <v>261</v>
      </c>
      <c r="S370" s="84" t="s">
        <v>261</v>
      </c>
      <c r="T370" s="84">
        <v>25</v>
      </c>
      <c r="U370" s="84">
        <v>30</v>
      </c>
      <c r="V370" s="84"/>
      <c r="W370" s="84"/>
      <c r="X370" s="84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</row>
    <row r="371" spans="1:72" ht="15" customHeight="1">
      <c r="A371" s="87"/>
      <c r="B371" s="78">
        <v>24039</v>
      </c>
      <c r="C371" s="190" t="s">
        <v>579</v>
      </c>
      <c r="D371" s="79" t="s">
        <v>56</v>
      </c>
      <c r="E371" s="74" t="s">
        <v>178</v>
      </c>
      <c r="F371" s="73" t="str">
        <f t="shared" si="15"/>
        <v>Initiator</v>
      </c>
      <c r="G371" s="74" t="s">
        <v>107</v>
      </c>
      <c r="H371" s="79" t="s">
        <v>245</v>
      </c>
      <c r="I371" s="78">
        <v>100</v>
      </c>
      <c r="J371" s="78">
        <v>100</v>
      </c>
      <c r="K371" s="71">
        <f t="shared" si="18"/>
        <v>30</v>
      </c>
      <c r="L371" s="70">
        <f t="shared" si="19"/>
        <v>0.3</v>
      </c>
      <c r="M371" s="79" t="s">
        <v>261</v>
      </c>
      <c r="N371" s="79" t="s">
        <v>261</v>
      </c>
      <c r="O371" s="79" t="s">
        <v>261</v>
      </c>
      <c r="P371" s="79" t="s">
        <v>261</v>
      </c>
      <c r="Q371" s="79" t="s">
        <v>261</v>
      </c>
      <c r="R371" s="79" t="s">
        <v>261</v>
      </c>
      <c r="S371" s="79" t="s">
        <v>261</v>
      </c>
      <c r="T371" s="79"/>
      <c r="U371" s="79"/>
      <c r="V371" s="79"/>
      <c r="W371" s="79">
        <v>30</v>
      </c>
      <c r="X371" s="79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</row>
    <row r="372" spans="1:72" ht="15" customHeight="1">
      <c r="A372" s="87"/>
      <c r="B372" s="78">
        <v>1784</v>
      </c>
      <c r="C372" s="110" t="s">
        <v>580</v>
      </c>
      <c r="D372" s="84"/>
      <c r="E372" s="73"/>
      <c r="F372" s="73" t="str">
        <f t="shared" si="15"/>
        <v>Initiator</v>
      </c>
      <c r="G372" s="74" t="s">
        <v>107</v>
      </c>
      <c r="H372" s="79" t="s">
        <v>245</v>
      </c>
      <c r="I372" s="83">
        <v>100</v>
      </c>
      <c r="J372" s="78">
        <v>100</v>
      </c>
      <c r="K372" s="71">
        <f t="shared" si="18"/>
        <v>13.44</v>
      </c>
      <c r="L372" s="70">
        <f t="shared" si="19"/>
        <v>0.13439999999999999</v>
      </c>
      <c r="M372" s="79" t="s">
        <v>261</v>
      </c>
      <c r="N372" s="79" t="s">
        <v>261</v>
      </c>
      <c r="O372" s="79" t="s">
        <v>261</v>
      </c>
      <c r="P372" s="79" t="s">
        <v>261</v>
      </c>
      <c r="Q372" s="79" t="s">
        <v>261</v>
      </c>
      <c r="R372" s="79" t="s">
        <v>261</v>
      </c>
      <c r="S372" s="79" t="s">
        <v>261</v>
      </c>
      <c r="T372" s="79" t="s">
        <v>261</v>
      </c>
      <c r="U372" s="79" t="s">
        <v>261</v>
      </c>
      <c r="V372" s="79" t="s">
        <v>261</v>
      </c>
      <c r="W372" s="79">
        <v>13.44</v>
      </c>
      <c r="X372" s="79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</row>
    <row r="373" spans="1:72" ht="15" customHeight="1">
      <c r="A373" s="103"/>
      <c r="B373" s="78">
        <v>24008</v>
      </c>
      <c r="C373" s="110" t="s">
        <v>581</v>
      </c>
      <c r="D373" s="84" t="s">
        <v>56</v>
      </c>
      <c r="E373" s="73" t="s">
        <v>178</v>
      </c>
      <c r="F373" s="73" t="str">
        <f t="shared" si="15"/>
        <v>Beginner</v>
      </c>
      <c r="G373" s="74" t="s">
        <v>109</v>
      </c>
      <c r="H373" s="79" t="s">
        <v>245</v>
      </c>
      <c r="I373" s="83">
        <v>800</v>
      </c>
      <c r="J373" s="78">
        <v>800</v>
      </c>
      <c r="K373" s="71">
        <f t="shared" si="18"/>
        <v>387.45999999999992</v>
      </c>
      <c r="L373" s="70">
        <f t="shared" si="19"/>
        <v>0.48432499999999989</v>
      </c>
      <c r="M373" s="79" t="s">
        <v>261</v>
      </c>
      <c r="N373" s="79" t="s">
        <v>261</v>
      </c>
      <c r="O373" s="79" t="s">
        <v>261</v>
      </c>
      <c r="P373" s="79" t="s">
        <v>261</v>
      </c>
      <c r="Q373" s="79" t="s">
        <v>261</v>
      </c>
      <c r="R373" s="79" t="s">
        <v>261</v>
      </c>
      <c r="S373" s="79" t="s">
        <v>261</v>
      </c>
      <c r="T373" s="79">
        <v>117.82</v>
      </c>
      <c r="U373" s="79">
        <v>97.87</v>
      </c>
      <c r="V373" s="79">
        <v>67.84</v>
      </c>
      <c r="W373" s="79">
        <v>70.959999999999994</v>
      </c>
      <c r="X373" s="79">
        <v>32.97</v>
      </c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</row>
    <row r="374" spans="1:72" ht="15" hidden="1" customHeight="1">
      <c r="A374" s="103"/>
      <c r="B374" s="185">
        <v>24026</v>
      </c>
      <c r="C374" s="105" t="s">
        <v>582</v>
      </c>
      <c r="D374" s="84" t="s">
        <v>56</v>
      </c>
      <c r="E374" s="73" t="s">
        <v>178</v>
      </c>
      <c r="F374" s="73" t="str">
        <f t="shared" si="15"/>
        <v>Beginner</v>
      </c>
      <c r="G374" s="73" t="s">
        <v>109</v>
      </c>
      <c r="H374" s="84" t="s">
        <v>261</v>
      </c>
      <c r="I374" s="83">
        <v>800</v>
      </c>
      <c r="J374" s="83">
        <v>800</v>
      </c>
      <c r="K374" s="84">
        <f t="shared" si="18"/>
        <v>260</v>
      </c>
      <c r="L374" s="72">
        <f t="shared" si="19"/>
        <v>0.32500000000000001</v>
      </c>
      <c r="M374" s="84" t="s">
        <v>261</v>
      </c>
      <c r="N374" s="84" t="s">
        <v>261</v>
      </c>
      <c r="O374" s="84" t="s">
        <v>261</v>
      </c>
      <c r="P374" s="84" t="s">
        <v>261</v>
      </c>
      <c r="Q374" s="84" t="s">
        <v>261</v>
      </c>
      <c r="R374" s="84" t="s">
        <v>261</v>
      </c>
      <c r="S374" s="84" t="s">
        <v>261</v>
      </c>
      <c r="T374" s="84">
        <v>110</v>
      </c>
      <c r="U374" s="84">
        <v>150</v>
      </c>
      <c r="V374" s="84"/>
      <c r="W374" s="84"/>
      <c r="X374" s="84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</row>
    <row r="375" spans="1:72" ht="15" hidden="1" customHeight="1">
      <c r="A375" s="103"/>
      <c r="B375" s="78">
        <v>24027</v>
      </c>
      <c r="C375" s="104" t="s">
        <v>583</v>
      </c>
      <c r="D375" s="79" t="s">
        <v>56</v>
      </c>
      <c r="E375" s="74" t="s">
        <v>178</v>
      </c>
      <c r="F375" s="73" t="str">
        <f t="shared" si="15"/>
        <v/>
      </c>
      <c r="G375" s="74" t="s">
        <v>247</v>
      </c>
      <c r="H375" s="79"/>
      <c r="I375" s="78">
        <v>200</v>
      </c>
      <c r="J375" s="78">
        <v>200</v>
      </c>
      <c r="K375" s="79">
        <f t="shared" si="18"/>
        <v>0</v>
      </c>
      <c r="L375" s="70">
        <f t="shared" si="19"/>
        <v>0</v>
      </c>
      <c r="M375" s="79" t="s">
        <v>261</v>
      </c>
      <c r="N375" s="79" t="s">
        <v>261</v>
      </c>
      <c r="O375" s="79" t="s">
        <v>261</v>
      </c>
      <c r="P375" s="79" t="s">
        <v>261</v>
      </c>
      <c r="Q375" s="79" t="s">
        <v>261</v>
      </c>
      <c r="R375" s="79" t="s">
        <v>261</v>
      </c>
      <c r="S375" s="79" t="s">
        <v>261</v>
      </c>
      <c r="T375" s="79"/>
      <c r="U375" s="79"/>
      <c r="V375" s="79"/>
      <c r="W375" s="79"/>
      <c r="X375" s="79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</row>
    <row r="376" spans="1:72" ht="15" hidden="1" customHeight="1">
      <c r="A376" s="103"/>
      <c r="B376" s="78">
        <v>24028</v>
      </c>
      <c r="C376" s="105" t="s">
        <v>584</v>
      </c>
      <c r="D376" s="84" t="s">
        <v>56</v>
      </c>
      <c r="E376" s="73" t="s">
        <v>178</v>
      </c>
      <c r="F376" s="73" t="str">
        <f t="shared" si="15"/>
        <v/>
      </c>
      <c r="G376" s="73" t="s">
        <v>247</v>
      </c>
      <c r="H376" s="84"/>
      <c r="I376" s="83">
        <v>200</v>
      </c>
      <c r="J376" s="83">
        <v>200</v>
      </c>
      <c r="K376" s="84">
        <f t="shared" si="18"/>
        <v>0</v>
      </c>
      <c r="L376" s="72">
        <f t="shared" si="19"/>
        <v>0</v>
      </c>
      <c r="M376" s="84" t="s">
        <v>261</v>
      </c>
      <c r="N376" s="84" t="s">
        <v>261</v>
      </c>
      <c r="O376" s="84" t="s">
        <v>261</v>
      </c>
      <c r="P376" s="84" t="s">
        <v>261</v>
      </c>
      <c r="Q376" s="84" t="s">
        <v>261</v>
      </c>
      <c r="R376" s="84" t="s">
        <v>261</v>
      </c>
      <c r="S376" s="84" t="s">
        <v>261</v>
      </c>
      <c r="T376" s="84"/>
      <c r="U376" s="84"/>
      <c r="V376" s="84"/>
      <c r="W376" s="84"/>
      <c r="X376" s="84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</row>
    <row r="377" spans="1:72" ht="15" customHeight="1">
      <c r="A377" s="103"/>
      <c r="B377" s="78">
        <v>24015</v>
      </c>
      <c r="C377" s="110" t="s">
        <v>585</v>
      </c>
      <c r="D377" s="79" t="s">
        <v>56</v>
      </c>
      <c r="E377" s="74" t="s">
        <v>178</v>
      </c>
      <c r="F377" s="73" t="str">
        <f t="shared" si="15"/>
        <v>Beginner</v>
      </c>
      <c r="G377" s="74" t="s">
        <v>109</v>
      </c>
      <c r="H377" s="79" t="s">
        <v>245</v>
      </c>
      <c r="I377" s="78">
        <v>500</v>
      </c>
      <c r="J377" s="78">
        <v>500</v>
      </c>
      <c r="K377" s="71">
        <f t="shared" si="18"/>
        <v>457</v>
      </c>
      <c r="L377" s="70">
        <f t="shared" si="19"/>
        <v>0.91400000000000003</v>
      </c>
      <c r="M377" s="79" t="s">
        <v>261</v>
      </c>
      <c r="N377" s="79" t="s">
        <v>261</v>
      </c>
      <c r="O377" s="79" t="s">
        <v>261</v>
      </c>
      <c r="P377" s="79" t="s">
        <v>261</v>
      </c>
      <c r="Q377" s="79" t="s">
        <v>261</v>
      </c>
      <c r="R377" s="79" t="s">
        <v>261</v>
      </c>
      <c r="S377" s="79" t="s">
        <v>261</v>
      </c>
      <c r="T377" s="79">
        <v>210</v>
      </c>
      <c r="U377" s="79">
        <v>172</v>
      </c>
      <c r="V377" s="79">
        <v>50</v>
      </c>
      <c r="W377" s="79">
        <v>25</v>
      </c>
      <c r="X377" s="79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</row>
    <row r="378" spans="1:72" ht="15" customHeight="1">
      <c r="A378" s="103"/>
      <c r="B378" s="78">
        <v>24017</v>
      </c>
      <c r="C378" s="110" t="s">
        <v>586</v>
      </c>
      <c r="D378" s="79" t="s">
        <v>56</v>
      </c>
      <c r="E378" s="74" t="s">
        <v>178</v>
      </c>
      <c r="F378" s="73" t="str">
        <f t="shared" si="15"/>
        <v>Beginner</v>
      </c>
      <c r="G378" s="74" t="s">
        <v>109</v>
      </c>
      <c r="H378" s="79" t="s">
        <v>245</v>
      </c>
      <c r="I378" s="78">
        <v>200</v>
      </c>
      <c r="J378" s="78">
        <v>300</v>
      </c>
      <c r="K378" s="71">
        <f t="shared" si="18"/>
        <v>292</v>
      </c>
      <c r="L378" s="70">
        <f t="shared" si="19"/>
        <v>0.97333333333333338</v>
      </c>
      <c r="M378" s="79" t="s">
        <v>261</v>
      </c>
      <c r="N378" s="79" t="s">
        <v>261</v>
      </c>
      <c r="O378" s="79" t="s">
        <v>261</v>
      </c>
      <c r="P378" s="79" t="s">
        <v>261</v>
      </c>
      <c r="Q378" s="79" t="s">
        <v>261</v>
      </c>
      <c r="R378" s="79" t="s">
        <v>261</v>
      </c>
      <c r="S378" s="79" t="s">
        <v>261</v>
      </c>
      <c r="T378" s="79">
        <v>75</v>
      </c>
      <c r="U378" s="79">
        <v>79</v>
      </c>
      <c r="V378" s="79">
        <v>68</v>
      </c>
      <c r="W378" s="79">
        <v>70</v>
      </c>
      <c r="X378" s="79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</row>
    <row r="379" spans="1:72" ht="15" customHeight="1">
      <c r="A379" s="103"/>
      <c r="B379" s="83">
        <v>24018</v>
      </c>
      <c r="C379" s="105" t="s">
        <v>587</v>
      </c>
      <c r="D379" s="84" t="s">
        <v>56</v>
      </c>
      <c r="E379" s="73" t="s">
        <v>178</v>
      </c>
      <c r="F379" s="73" t="str">
        <f t="shared" si="15"/>
        <v>Beginner</v>
      </c>
      <c r="G379" s="73" t="s">
        <v>109</v>
      </c>
      <c r="H379" s="84" t="s">
        <v>245</v>
      </c>
      <c r="I379" s="83">
        <v>300</v>
      </c>
      <c r="J379" s="83">
        <v>300</v>
      </c>
      <c r="K379" s="106">
        <f t="shared" si="18"/>
        <v>262</v>
      </c>
      <c r="L379" s="72">
        <f t="shared" si="19"/>
        <v>0.87333333333333329</v>
      </c>
      <c r="M379" s="84" t="s">
        <v>261</v>
      </c>
      <c r="N379" s="84" t="s">
        <v>261</v>
      </c>
      <c r="O379" s="84" t="s">
        <v>261</v>
      </c>
      <c r="P379" s="84" t="s">
        <v>261</v>
      </c>
      <c r="Q379" s="84" t="s">
        <v>261</v>
      </c>
      <c r="R379" s="84" t="s">
        <v>261</v>
      </c>
      <c r="S379" s="84" t="s">
        <v>261</v>
      </c>
      <c r="T379" s="84">
        <v>62</v>
      </c>
      <c r="U379" s="84">
        <v>50</v>
      </c>
      <c r="V379" s="84">
        <v>55</v>
      </c>
      <c r="W379" s="84">
        <v>95</v>
      </c>
      <c r="X379" s="84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</row>
    <row r="380" spans="1:72" ht="15" customHeight="1">
      <c r="A380" s="103"/>
      <c r="B380" s="191">
        <v>24022</v>
      </c>
      <c r="C380" s="105" t="s">
        <v>588</v>
      </c>
      <c r="D380" s="84" t="s">
        <v>56</v>
      </c>
      <c r="E380" s="73" t="s">
        <v>178</v>
      </c>
      <c r="F380" s="73" t="str">
        <f t="shared" si="15"/>
        <v>Beginner</v>
      </c>
      <c r="G380" s="73" t="s">
        <v>109</v>
      </c>
      <c r="H380" s="84" t="s">
        <v>245</v>
      </c>
      <c r="I380" s="83">
        <v>200</v>
      </c>
      <c r="J380" s="83">
        <v>200</v>
      </c>
      <c r="K380" s="84">
        <f t="shared" si="18"/>
        <v>245</v>
      </c>
      <c r="L380" s="72">
        <f t="shared" si="19"/>
        <v>1.2250000000000001</v>
      </c>
      <c r="M380" s="84" t="s">
        <v>261</v>
      </c>
      <c r="N380" s="84" t="s">
        <v>261</v>
      </c>
      <c r="O380" s="84" t="s">
        <v>261</v>
      </c>
      <c r="P380" s="84" t="s">
        <v>261</v>
      </c>
      <c r="Q380" s="84" t="s">
        <v>261</v>
      </c>
      <c r="R380" s="84" t="s">
        <v>261</v>
      </c>
      <c r="S380" s="84" t="s">
        <v>261</v>
      </c>
      <c r="T380" s="84"/>
      <c r="U380" s="84">
        <v>93</v>
      </c>
      <c r="V380" s="84">
        <v>50</v>
      </c>
      <c r="W380" s="84">
        <v>102</v>
      </c>
      <c r="X380" s="84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</row>
    <row r="381" spans="1:72" ht="15.75" customHeight="1">
      <c r="A381" s="103"/>
      <c r="B381" s="78">
        <v>24023</v>
      </c>
      <c r="C381" s="110" t="s">
        <v>589</v>
      </c>
      <c r="D381" s="79" t="s">
        <v>56</v>
      </c>
      <c r="E381" s="74" t="s">
        <v>178</v>
      </c>
      <c r="F381" s="73" t="str">
        <f t="shared" si="15"/>
        <v>Beginner</v>
      </c>
      <c r="G381" s="74" t="s">
        <v>109</v>
      </c>
      <c r="H381" s="79" t="s">
        <v>245</v>
      </c>
      <c r="I381" s="78">
        <v>300</v>
      </c>
      <c r="J381" s="78">
        <v>300</v>
      </c>
      <c r="K381" s="71">
        <f t="shared" si="18"/>
        <v>235</v>
      </c>
      <c r="L381" s="70">
        <f t="shared" si="19"/>
        <v>0.78333333333333333</v>
      </c>
      <c r="M381" s="79" t="s">
        <v>261</v>
      </c>
      <c r="N381" s="79" t="s">
        <v>261</v>
      </c>
      <c r="O381" s="79" t="s">
        <v>261</v>
      </c>
      <c r="P381" s="79" t="s">
        <v>261</v>
      </c>
      <c r="Q381" s="79" t="s">
        <v>261</v>
      </c>
      <c r="R381" s="79" t="s">
        <v>261</v>
      </c>
      <c r="S381" s="79" t="s">
        <v>261</v>
      </c>
      <c r="T381" s="79">
        <v>45</v>
      </c>
      <c r="U381" s="79">
        <v>55</v>
      </c>
      <c r="V381" s="79">
        <v>45</v>
      </c>
      <c r="W381" s="79">
        <v>90</v>
      </c>
      <c r="X381" s="79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</row>
    <row r="382" spans="1:72" ht="15" customHeight="1">
      <c r="A382" s="103"/>
      <c r="B382" s="83">
        <v>24024</v>
      </c>
      <c r="C382" s="105" t="s">
        <v>590</v>
      </c>
      <c r="D382" s="84" t="s">
        <v>56</v>
      </c>
      <c r="E382" s="73" t="s">
        <v>178</v>
      </c>
      <c r="F382" s="73" t="str">
        <f t="shared" si="15"/>
        <v>Beginner</v>
      </c>
      <c r="G382" s="73" t="s">
        <v>109</v>
      </c>
      <c r="H382" s="84" t="s">
        <v>245</v>
      </c>
      <c r="I382" s="83">
        <v>400</v>
      </c>
      <c r="J382" s="83">
        <v>400</v>
      </c>
      <c r="K382" s="106">
        <f t="shared" si="18"/>
        <v>291</v>
      </c>
      <c r="L382" s="72">
        <f t="shared" si="19"/>
        <v>0.72750000000000004</v>
      </c>
      <c r="M382" s="84" t="s">
        <v>261</v>
      </c>
      <c r="N382" s="84" t="s">
        <v>261</v>
      </c>
      <c r="O382" s="84" t="s">
        <v>261</v>
      </c>
      <c r="P382" s="84" t="s">
        <v>261</v>
      </c>
      <c r="Q382" s="84" t="s">
        <v>261</v>
      </c>
      <c r="R382" s="84" t="s">
        <v>261</v>
      </c>
      <c r="S382" s="84" t="s">
        <v>261</v>
      </c>
      <c r="T382" s="84">
        <v>78</v>
      </c>
      <c r="U382" s="84">
        <v>68</v>
      </c>
      <c r="V382" s="84">
        <v>70</v>
      </c>
      <c r="W382" s="84">
        <v>75</v>
      </c>
      <c r="X382" s="84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</row>
    <row r="383" spans="1:72" ht="15" customHeight="1">
      <c r="A383" s="103"/>
      <c r="B383" s="78">
        <v>24031</v>
      </c>
      <c r="C383" s="110" t="s">
        <v>591</v>
      </c>
      <c r="D383" s="79" t="s">
        <v>56</v>
      </c>
      <c r="E383" s="74" t="s">
        <v>178</v>
      </c>
      <c r="F383" s="73" t="str">
        <f t="shared" si="15"/>
        <v>Beginner</v>
      </c>
      <c r="G383" s="74" t="s">
        <v>109</v>
      </c>
      <c r="H383" s="79" t="s">
        <v>245</v>
      </c>
      <c r="I383" s="78">
        <v>100</v>
      </c>
      <c r="J383" s="78">
        <v>200</v>
      </c>
      <c r="K383" s="71">
        <f t="shared" si="18"/>
        <v>134</v>
      </c>
      <c r="L383" s="70">
        <f t="shared" si="19"/>
        <v>0.67</v>
      </c>
      <c r="M383" s="79" t="s">
        <v>261</v>
      </c>
      <c r="N383" s="79" t="s">
        <v>261</v>
      </c>
      <c r="O383" s="79" t="s">
        <v>261</v>
      </c>
      <c r="P383" s="79" t="s">
        <v>261</v>
      </c>
      <c r="Q383" s="79" t="s">
        <v>261</v>
      </c>
      <c r="R383" s="79" t="s">
        <v>261</v>
      </c>
      <c r="S383" s="79" t="s">
        <v>261</v>
      </c>
      <c r="T383" s="79"/>
      <c r="U383" s="79"/>
      <c r="V383" s="79">
        <v>50</v>
      </c>
      <c r="W383" s="79">
        <v>84</v>
      </c>
      <c r="X383" s="79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</row>
    <row r="384" spans="1:72" ht="15" customHeight="1">
      <c r="A384" s="87"/>
      <c r="B384" s="78">
        <v>24033</v>
      </c>
      <c r="C384" s="110" t="s">
        <v>592</v>
      </c>
      <c r="D384" s="79" t="s">
        <v>56</v>
      </c>
      <c r="E384" s="74" t="s">
        <v>178</v>
      </c>
      <c r="F384" s="73" t="str">
        <f t="shared" si="15"/>
        <v>Beginner</v>
      </c>
      <c r="G384" s="74" t="s">
        <v>109</v>
      </c>
      <c r="H384" s="79" t="s">
        <v>245</v>
      </c>
      <c r="I384" s="78">
        <v>200</v>
      </c>
      <c r="J384" s="78">
        <v>200</v>
      </c>
      <c r="K384" s="71">
        <f t="shared" si="18"/>
        <v>163</v>
      </c>
      <c r="L384" s="70">
        <f t="shared" si="19"/>
        <v>0.81499999999999995</v>
      </c>
      <c r="M384" s="79" t="s">
        <v>261</v>
      </c>
      <c r="N384" s="79" t="s">
        <v>261</v>
      </c>
      <c r="O384" s="79" t="s">
        <v>261</v>
      </c>
      <c r="P384" s="79" t="s">
        <v>261</v>
      </c>
      <c r="Q384" s="79" t="s">
        <v>261</v>
      </c>
      <c r="R384" s="79" t="s">
        <v>261</v>
      </c>
      <c r="S384" s="79" t="s">
        <v>261</v>
      </c>
      <c r="T384" s="79">
        <v>50</v>
      </c>
      <c r="U384" s="79">
        <v>35</v>
      </c>
      <c r="V384" s="79">
        <v>38</v>
      </c>
      <c r="W384" s="79">
        <v>40</v>
      </c>
      <c r="X384" s="79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</row>
    <row r="385" spans="1:72" ht="15" customHeight="1">
      <c r="A385" s="87"/>
      <c r="B385" s="83">
        <v>24034</v>
      </c>
      <c r="C385" s="105" t="s">
        <v>593</v>
      </c>
      <c r="D385" s="84" t="s">
        <v>56</v>
      </c>
      <c r="E385" s="73" t="s">
        <v>178</v>
      </c>
      <c r="F385" s="73" t="str">
        <f t="shared" si="15"/>
        <v>Beginner</v>
      </c>
      <c r="G385" s="73" t="s">
        <v>109</v>
      </c>
      <c r="H385" s="84" t="s">
        <v>245</v>
      </c>
      <c r="I385" s="83">
        <v>300</v>
      </c>
      <c r="J385" s="83">
        <v>300</v>
      </c>
      <c r="K385" s="106">
        <f t="shared" si="18"/>
        <v>250</v>
      </c>
      <c r="L385" s="72">
        <f t="shared" si="19"/>
        <v>0.83333333333333337</v>
      </c>
      <c r="M385" s="84" t="s">
        <v>261</v>
      </c>
      <c r="N385" s="84" t="s">
        <v>261</v>
      </c>
      <c r="O385" s="84" t="s">
        <v>261</v>
      </c>
      <c r="P385" s="84" t="s">
        <v>261</v>
      </c>
      <c r="Q385" s="84" t="s">
        <v>261</v>
      </c>
      <c r="R385" s="84" t="s">
        <v>261</v>
      </c>
      <c r="S385" s="84" t="s">
        <v>261</v>
      </c>
      <c r="T385" s="84">
        <v>62</v>
      </c>
      <c r="U385" s="84">
        <v>40</v>
      </c>
      <c r="V385" s="84">
        <v>45</v>
      </c>
      <c r="W385" s="84">
        <v>103</v>
      </c>
      <c r="X385" s="84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</row>
    <row r="386" spans="1:72" ht="15" customHeight="1">
      <c r="A386" s="87"/>
      <c r="B386" s="78">
        <v>24035</v>
      </c>
      <c r="C386" s="110" t="s">
        <v>594</v>
      </c>
      <c r="D386" s="79" t="s">
        <v>56</v>
      </c>
      <c r="E386" s="74" t="s">
        <v>178</v>
      </c>
      <c r="F386" s="73" t="str">
        <f t="shared" si="15"/>
        <v>Beginner</v>
      </c>
      <c r="G386" s="74" t="s">
        <v>109</v>
      </c>
      <c r="H386" s="79" t="s">
        <v>245</v>
      </c>
      <c r="I386" s="78">
        <v>300</v>
      </c>
      <c r="J386" s="78">
        <v>300</v>
      </c>
      <c r="K386" s="71">
        <f t="shared" si="18"/>
        <v>249</v>
      </c>
      <c r="L386" s="70">
        <f t="shared" si="19"/>
        <v>0.83</v>
      </c>
      <c r="M386" s="79" t="s">
        <v>261</v>
      </c>
      <c r="N386" s="79" t="s">
        <v>261</v>
      </c>
      <c r="O386" s="79" t="s">
        <v>261</v>
      </c>
      <c r="P386" s="79" t="s">
        <v>261</v>
      </c>
      <c r="Q386" s="79" t="s">
        <v>261</v>
      </c>
      <c r="R386" s="79" t="s">
        <v>261</v>
      </c>
      <c r="S386" s="79" t="s">
        <v>261</v>
      </c>
      <c r="T386" s="79">
        <v>62</v>
      </c>
      <c r="U386" s="79">
        <v>35</v>
      </c>
      <c r="V386" s="79">
        <v>55</v>
      </c>
      <c r="W386" s="79">
        <v>97</v>
      </c>
      <c r="X386" s="79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</row>
    <row r="387" spans="1:72" ht="15" customHeight="1">
      <c r="A387" s="87"/>
      <c r="B387" s="83">
        <v>24036</v>
      </c>
      <c r="C387" s="105" t="s">
        <v>595</v>
      </c>
      <c r="D387" s="84" t="s">
        <v>56</v>
      </c>
      <c r="E387" s="73" t="s">
        <v>178</v>
      </c>
      <c r="F387" s="73" t="str">
        <f t="shared" si="15"/>
        <v>Beginner</v>
      </c>
      <c r="G387" s="73" t="s">
        <v>109</v>
      </c>
      <c r="H387" s="84" t="s">
        <v>245</v>
      </c>
      <c r="I387" s="83">
        <v>400</v>
      </c>
      <c r="J387" s="83">
        <v>400</v>
      </c>
      <c r="K387" s="106">
        <f t="shared" si="18"/>
        <v>305</v>
      </c>
      <c r="L387" s="72">
        <f t="shared" si="19"/>
        <v>0.76249999999999996</v>
      </c>
      <c r="M387" s="84" t="s">
        <v>261</v>
      </c>
      <c r="N387" s="84" t="s">
        <v>261</v>
      </c>
      <c r="O387" s="84" t="s">
        <v>261</v>
      </c>
      <c r="P387" s="84" t="s">
        <v>261</v>
      </c>
      <c r="Q387" s="84" t="s">
        <v>261</v>
      </c>
      <c r="R387" s="84" t="s">
        <v>261</v>
      </c>
      <c r="S387" s="84" t="s">
        <v>261</v>
      </c>
      <c r="T387" s="84">
        <v>50</v>
      </c>
      <c r="U387" s="84">
        <v>60</v>
      </c>
      <c r="V387" s="84">
        <v>75</v>
      </c>
      <c r="W387" s="84">
        <v>120</v>
      </c>
      <c r="X387" s="84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</row>
    <row r="388" spans="1:72" ht="15" customHeight="1">
      <c r="A388" s="87"/>
      <c r="B388" s="78">
        <v>24038</v>
      </c>
      <c r="C388" s="188" t="s">
        <v>596</v>
      </c>
      <c r="D388" s="84" t="s">
        <v>56</v>
      </c>
      <c r="E388" s="73" t="s">
        <v>178</v>
      </c>
      <c r="F388" s="73" t="str">
        <f t="shared" si="15"/>
        <v>Beginner</v>
      </c>
      <c r="G388" s="74" t="s">
        <v>109</v>
      </c>
      <c r="H388" s="79" t="s">
        <v>245</v>
      </c>
      <c r="I388" s="83">
        <v>200</v>
      </c>
      <c r="J388" s="78">
        <v>200</v>
      </c>
      <c r="K388" s="71">
        <f t="shared" si="18"/>
        <v>107</v>
      </c>
      <c r="L388" s="70">
        <f t="shared" si="19"/>
        <v>0.53500000000000003</v>
      </c>
      <c r="M388" s="79" t="s">
        <v>261</v>
      </c>
      <c r="N388" s="79" t="s">
        <v>261</v>
      </c>
      <c r="O388" s="79" t="s">
        <v>261</v>
      </c>
      <c r="P388" s="79" t="s">
        <v>261</v>
      </c>
      <c r="Q388" s="79" t="s">
        <v>261</v>
      </c>
      <c r="R388" s="79" t="s">
        <v>261</v>
      </c>
      <c r="S388" s="79" t="s">
        <v>261</v>
      </c>
      <c r="T388" s="79">
        <v>50</v>
      </c>
      <c r="U388" s="79">
        <v>57</v>
      </c>
      <c r="V388" s="79"/>
      <c r="W388" s="79"/>
      <c r="X388" s="79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</row>
    <row r="389" spans="1:72" s="111" customFormat="1" ht="15" hidden="1" customHeight="1">
      <c r="A389" s="109"/>
      <c r="B389" s="78"/>
      <c r="C389" s="110" t="s">
        <v>597</v>
      </c>
      <c r="D389" s="79" t="s">
        <v>56</v>
      </c>
      <c r="E389" s="74" t="s">
        <v>57</v>
      </c>
      <c r="F389" s="73" t="str">
        <f t="shared" si="15"/>
        <v/>
      </c>
      <c r="G389" s="74" t="s">
        <v>247</v>
      </c>
      <c r="H389" s="79" t="s">
        <v>261</v>
      </c>
      <c r="I389" s="78">
        <v>100</v>
      </c>
      <c r="J389" s="78">
        <v>100</v>
      </c>
      <c r="K389" s="79">
        <f t="shared" si="18"/>
        <v>0</v>
      </c>
      <c r="L389" s="70">
        <f t="shared" si="19"/>
        <v>0</v>
      </c>
      <c r="M389" s="79" t="s">
        <v>261</v>
      </c>
      <c r="N389" s="79" t="s">
        <v>261</v>
      </c>
      <c r="O389" s="79" t="s">
        <v>261</v>
      </c>
      <c r="P389" s="79" t="s">
        <v>261</v>
      </c>
      <c r="Q389" s="79" t="s">
        <v>261</v>
      </c>
      <c r="R389" s="79" t="s">
        <v>261</v>
      </c>
      <c r="S389" s="79" t="s">
        <v>261</v>
      </c>
      <c r="T389" s="79"/>
      <c r="U389" s="79"/>
      <c r="V389" s="79"/>
      <c r="W389" s="79"/>
      <c r="X389" s="79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88"/>
      <c r="AZ389" s="88"/>
      <c r="BA389" s="88"/>
      <c r="BB389" s="88"/>
      <c r="BC389" s="88"/>
      <c r="BD389" s="88"/>
      <c r="BE389" s="88"/>
      <c r="BF389" s="88"/>
      <c r="BG389" s="88"/>
      <c r="BH389" s="88"/>
      <c r="BI389" s="88"/>
      <c r="BJ389" s="88"/>
      <c r="BK389" s="88"/>
      <c r="BL389" s="88"/>
      <c r="BM389" s="88"/>
      <c r="BN389" s="88"/>
      <c r="BO389" s="88"/>
      <c r="BP389" s="88"/>
      <c r="BQ389" s="88"/>
      <c r="BR389" s="88"/>
      <c r="BS389" s="88"/>
      <c r="BT389" s="88"/>
    </row>
    <row r="390" spans="1:72" ht="15" customHeight="1">
      <c r="A390" s="109"/>
      <c r="B390" s="191">
        <v>1778</v>
      </c>
      <c r="C390" s="105" t="s">
        <v>598</v>
      </c>
      <c r="D390" s="84" t="s">
        <v>56</v>
      </c>
      <c r="E390" s="73" t="s">
        <v>177</v>
      </c>
      <c r="F390" s="73" t="str">
        <f t="shared" si="15"/>
        <v>Advanced</v>
      </c>
      <c r="G390" s="73" t="s">
        <v>115</v>
      </c>
      <c r="H390" s="84" t="s">
        <v>245</v>
      </c>
      <c r="I390" s="83">
        <v>2500</v>
      </c>
      <c r="J390" s="83">
        <v>2500</v>
      </c>
      <c r="K390" s="84">
        <f t="shared" si="18"/>
        <v>1659</v>
      </c>
      <c r="L390" s="72">
        <f t="shared" si="19"/>
        <v>0.66359999999999997</v>
      </c>
      <c r="M390" s="84" t="s">
        <v>261</v>
      </c>
      <c r="N390" s="84" t="s">
        <v>261</v>
      </c>
      <c r="O390" s="84" t="s">
        <v>261</v>
      </c>
      <c r="P390" s="84" t="s">
        <v>261</v>
      </c>
      <c r="Q390" s="84" t="s">
        <v>261</v>
      </c>
      <c r="R390" s="84" t="s">
        <v>261</v>
      </c>
      <c r="S390" s="84" t="s">
        <v>261</v>
      </c>
      <c r="T390" s="84" t="s">
        <v>261</v>
      </c>
      <c r="U390" s="84" t="s">
        <v>261</v>
      </c>
      <c r="V390" s="84">
        <v>896</v>
      </c>
      <c r="W390" s="84">
        <v>763</v>
      </c>
      <c r="X390" s="84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</row>
    <row r="391" spans="1:72" ht="15" hidden="1" customHeight="1">
      <c r="A391" s="87"/>
      <c r="B391" s="78"/>
      <c r="C391" s="104"/>
      <c r="D391" s="79"/>
      <c r="E391" s="74"/>
      <c r="F391" s="73" t="str">
        <f t="shared" ref="F391:F400" si="20">IF(AND(K391&gt;=1, K391&lt;=100), "Initiator",
    IF(AND(K391&gt;100, K391&lt;=500), "Beginner",
        IF(AND(K391&gt;500, K391&lt;=1250), "Progressor",
            IF(AND(K391&gt;1250, K391&lt;=2000), "Advanced",
                IF(K391&gt;2000, "Sparta", "")
            )
        )
    )
)</f>
        <v/>
      </c>
      <c r="G391" s="74"/>
      <c r="H391" s="79"/>
      <c r="I391" s="78"/>
      <c r="J391" s="78"/>
      <c r="K391" s="79"/>
      <c r="L391" s="70"/>
      <c r="M391" s="79"/>
      <c r="N391" s="79"/>
      <c r="O391" s="79"/>
      <c r="P391" s="79"/>
      <c r="Q391" s="79"/>
      <c r="R391" s="79"/>
      <c r="S391" s="79"/>
      <c r="T391" s="79"/>
      <c r="U391" s="80"/>
      <c r="V391" s="80"/>
      <c r="W391" s="80"/>
      <c r="X391" s="80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</row>
    <row r="392" spans="1:72" ht="15" hidden="1" customHeight="1">
      <c r="A392" s="87"/>
      <c r="B392" s="83"/>
      <c r="C392" s="105"/>
      <c r="D392" s="84"/>
      <c r="E392" s="73"/>
      <c r="F392" s="73" t="str">
        <f t="shared" si="20"/>
        <v/>
      </c>
      <c r="G392" s="73"/>
      <c r="H392" s="84"/>
      <c r="I392" s="83"/>
      <c r="J392" s="83"/>
      <c r="K392" s="84"/>
      <c r="L392" s="72"/>
      <c r="M392" s="84"/>
      <c r="N392" s="84"/>
      <c r="O392" s="84"/>
      <c r="P392" s="84"/>
      <c r="Q392" s="84"/>
      <c r="R392" s="84"/>
      <c r="S392" s="84"/>
      <c r="T392" s="84"/>
      <c r="U392" s="85"/>
      <c r="V392" s="85"/>
      <c r="W392" s="85"/>
      <c r="X392" s="8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</row>
    <row r="393" spans="1:72" ht="15" hidden="1" customHeight="1">
      <c r="A393" s="87"/>
      <c r="B393" s="78"/>
      <c r="C393" s="108"/>
      <c r="D393" s="79"/>
      <c r="E393" s="74"/>
      <c r="F393" s="73" t="str">
        <f t="shared" si="20"/>
        <v/>
      </c>
      <c r="G393" s="74"/>
      <c r="H393" s="79"/>
      <c r="I393" s="78"/>
      <c r="J393" s="78"/>
      <c r="K393" s="79"/>
      <c r="L393" s="70"/>
      <c r="M393" s="79"/>
      <c r="N393" s="79"/>
      <c r="O393" s="79"/>
      <c r="P393" s="79"/>
      <c r="Q393" s="79"/>
      <c r="R393" s="79"/>
      <c r="S393" s="79"/>
      <c r="T393" s="79"/>
      <c r="U393" s="80"/>
      <c r="V393" s="80"/>
      <c r="W393" s="80"/>
      <c r="X393" s="80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</row>
    <row r="394" spans="1:72" ht="15" hidden="1" customHeight="1">
      <c r="A394" s="87"/>
      <c r="B394" s="83"/>
      <c r="C394" s="105"/>
      <c r="D394" s="84"/>
      <c r="E394" s="73"/>
      <c r="F394" s="73" t="str">
        <f t="shared" si="20"/>
        <v/>
      </c>
      <c r="G394" s="73"/>
      <c r="H394" s="84"/>
      <c r="I394" s="83"/>
      <c r="J394" s="83"/>
      <c r="K394" s="84"/>
      <c r="L394" s="72"/>
      <c r="M394" s="84"/>
      <c r="N394" s="84"/>
      <c r="O394" s="84"/>
      <c r="P394" s="84"/>
      <c r="Q394" s="84"/>
      <c r="R394" s="84"/>
      <c r="S394" s="84"/>
      <c r="T394" s="84"/>
      <c r="U394" s="85"/>
      <c r="V394" s="85"/>
      <c r="W394" s="85"/>
      <c r="X394" s="8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</row>
    <row r="395" spans="1:72" ht="15" hidden="1" customHeight="1">
      <c r="A395" s="87"/>
      <c r="B395" s="78"/>
      <c r="C395" s="108"/>
      <c r="D395" s="79"/>
      <c r="E395" s="74"/>
      <c r="F395" s="73" t="str">
        <f t="shared" si="20"/>
        <v/>
      </c>
      <c r="G395" s="74"/>
      <c r="H395" s="79"/>
      <c r="I395" s="78"/>
      <c r="J395" s="78"/>
      <c r="K395" s="79"/>
      <c r="L395" s="70"/>
      <c r="M395" s="79"/>
      <c r="N395" s="79"/>
      <c r="O395" s="79"/>
      <c r="P395" s="79"/>
      <c r="Q395" s="79"/>
      <c r="R395" s="79"/>
      <c r="S395" s="79"/>
      <c r="T395" s="79"/>
      <c r="U395" s="80"/>
      <c r="V395" s="80"/>
      <c r="W395" s="80"/>
      <c r="X395" s="80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</row>
    <row r="396" spans="1:72" ht="15" hidden="1" customHeight="1">
      <c r="A396" s="87"/>
      <c r="B396" s="83"/>
      <c r="C396" s="105"/>
      <c r="D396" s="84"/>
      <c r="E396" s="73"/>
      <c r="F396" s="73" t="str">
        <f t="shared" si="20"/>
        <v/>
      </c>
      <c r="G396" s="73"/>
      <c r="H396" s="84"/>
      <c r="I396" s="83"/>
      <c r="J396" s="83"/>
      <c r="K396" s="84"/>
      <c r="L396" s="72"/>
      <c r="M396" s="84"/>
      <c r="N396" s="84"/>
      <c r="O396" s="84"/>
      <c r="P396" s="84"/>
      <c r="Q396" s="84"/>
      <c r="R396" s="84"/>
      <c r="S396" s="84"/>
      <c r="T396" s="84"/>
      <c r="U396" s="85"/>
      <c r="V396" s="85"/>
      <c r="W396" s="85"/>
      <c r="X396" s="8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</row>
    <row r="397" spans="1:72" ht="15" hidden="1" customHeight="1">
      <c r="A397" s="87"/>
      <c r="B397" s="78"/>
      <c r="C397" s="108"/>
      <c r="D397" s="79"/>
      <c r="E397" s="74"/>
      <c r="F397" s="73" t="str">
        <f t="shared" si="20"/>
        <v/>
      </c>
      <c r="G397" s="74"/>
      <c r="H397" s="79"/>
      <c r="I397" s="78"/>
      <c r="J397" s="78"/>
      <c r="K397" s="79"/>
      <c r="L397" s="70"/>
      <c r="M397" s="79"/>
      <c r="N397" s="79"/>
      <c r="O397" s="79"/>
      <c r="P397" s="79"/>
      <c r="Q397" s="79"/>
      <c r="R397" s="79"/>
      <c r="S397" s="79"/>
      <c r="T397" s="79"/>
      <c r="U397" s="80"/>
      <c r="V397" s="80"/>
      <c r="W397" s="80"/>
      <c r="X397" s="80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</row>
    <row r="398" spans="1:72" ht="15" hidden="1" customHeight="1">
      <c r="A398" s="87"/>
      <c r="B398" s="83"/>
      <c r="C398" s="105"/>
      <c r="D398" s="84"/>
      <c r="E398" s="73"/>
      <c r="F398" s="73" t="str">
        <f t="shared" si="20"/>
        <v/>
      </c>
      <c r="G398" s="73"/>
      <c r="H398" s="84"/>
      <c r="I398" s="83"/>
      <c r="J398" s="83"/>
      <c r="K398" s="84"/>
      <c r="L398" s="72"/>
      <c r="M398" s="84"/>
      <c r="N398" s="84"/>
      <c r="O398" s="84"/>
      <c r="P398" s="84"/>
      <c r="Q398" s="84"/>
      <c r="R398" s="84"/>
      <c r="S398" s="84"/>
      <c r="T398" s="84"/>
      <c r="U398" s="85"/>
      <c r="V398" s="85"/>
      <c r="W398" s="85"/>
      <c r="X398" s="8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</row>
    <row r="399" spans="1:72" ht="15" hidden="1" customHeight="1">
      <c r="A399" s="87"/>
      <c r="B399" s="192"/>
      <c r="C399" s="108"/>
      <c r="D399" s="79" t="s">
        <v>98</v>
      </c>
      <c r="E399" s="74" t="s">
        <v>139</v>
      </c>
      <c r="F399" s="73" t="str">
        <f>IF(AND(K399&gt;=1, K399&lt;=100), "Initiator",
    IF(AND(K399&gt;100, K399&lt;=500), "Beginner",
        IF(AND(K399&gt;500, K399&lt;=1250), "Progressor",
            IF(AND(K399&gt;1250, K399&lt;=2000), "Advanced",
                IF(K399&gt;2000, "Sparta", "")
            )
        )
    )
)</f>
        <v/>
      </c>
      <c r="G399" s="74"/>
      <c r="H399" s="79"/>
      <c r="I399" s="78">
        <v>1000</v>
      </c>
      <c r="J399" s="78"/>
      <c r="K399" s="79"/>
      <c r="L399" s="70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5">
        <f>SUBTOTAL(9,M399:X399)</f>
        <v>0</v>
      </c>
      <c r="Z399" s="75"/>
      <c r="AA399" s="75"/>
      <c r="AB399" s="75"/>
      <c r="AC399" s="75"/>
      <c r="AD399" s="75"/>
      <c r="AE399" s="75"/>
      <c r="AF399" s="75"/>
      <c r="AG399" s="75">
        <f>SUBTOTAL(9,Y399)</f>
        <v>0</v>
      </c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</row>
    <row r="400" spans="1:72" ht="15" hidden="1" customHeight="1">
      <c r="A400" s="87"/>
      <c r="B400" s="83"/>
      <c r="C400" s="105"/>
      <c r="D400" s="84"/>
      <c r="E400" s="73"/>
      <c r="F400" s="73" t="str">
        <f t="shared" si="20"/>
        <v/>
      </c>
      <c r="G400" s="73"/>
      <c r="H400" s="84"/>
      <c r="I400" s="83"/>
      <c r="J400" s="83"/>
      <c r="K400" s="84"/>
      <c r="L400" s="72"/>
      <c r="M400" s="106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</row>
    <row r="401" spans="1:72" ht="36" hidden="1" customHeight="1">
      <c r="A401" s="87"/>
      <c r="B401" s="249" t="s">
        <v>599</v>
      </c>
      <c r="C401" s="250"/>
      <c r="D401" s="251"/>
      <c r="E401" s="251"/>
      <c r="F401" s="251"/>
      <c r="G401" s="251"/>
      <c r="H401" s="251"/>
      <c r="I401" s="251"/>
      <c r="J401" s="251"/>
      <c r="K401" s="251"/>
      <c r="L401" s="251"/>
      <c r="M401" s="252" t="s">
        <v>600</v>
      </c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</row>
    <row r="402" spans="1:72" ht="15.75" hidden="1" customHeight="1">
      <c r="A402" s="87"/>
      <c r="B402" s="87"/>
      <c r="C402" s="75"/>
      <c r="D402" s="89"/>
      <c r="E402" s="75"/>
      <c r="F402" s="75"/>
      <c r="G402" s="75"/>
      <c r="H402" s="89"/>
      <c r="J402" s="87"/>
      <c r="L402" s="90"/>
      <c r="N402" s="89"/>
      <c r="O402" s="89"/>
      <c r="P402" s="89"/>
      <c r="Q402" s="89"/>
      <c r="R402" s="89"/>
      <c r="S402" s="89"/>
      <c r="T402" s="89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</row>
    <row r="403" spans="1:72" ht="15.75" hidden="1" customHeight="1">
      <c r="A403" s="87"/>
      <c r="B403" s="87"/>
      <c r="C403" s="75"/>
      <c r="D403" s="89"/>
      <c r="E403" s="75"/>
      <c r="F403" s="75"/>
      <c r="G403" s="75"/>
      <c r="H403" s="89"/>
      <c r="J403" s="87"/>
      <c r="L403" s="90"/>
      <c r="N403" s="89"/>
      <c r="O403" s="89"/>
      <c r="P403" s="89"/>
      <c r="Q403" s="89"/>
      <c r="R403" s="89"/>
      <c r="S403" s="89"/>
      <c r="T403" s="89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</row>
    <row r="404" spans="1:72" ht="15.75" hidden="1" customHeight="1">
      <c r="A404" s="87"/>
      <c r="B404" s="87"/>
      <c r="C404" s="75"/>
      <c r="D404" s="89"/>
      <c r="E404" s="75"/>
      <c r="F404" s="75"/>
      <c r="G404" s="75"/>
      <c r="H404" s="89"/>
      <c r="J404" s="87"/>
      <c r="L404" s="90"/>
      <c r="N404" s="89"/>
      <c r="O404" s="89"/>
      <c r="P404" s="89"/>
      <c r="Q404" s="89"/>
      <c r="R404" s="89"/>
      <c r="S404" s="89"/>
      <c r="T404" s="89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</row>
    <row r="405" spans="1:72" ht="15.75" hidden="1" customHeight="1">
      <c r="A405" s="87"/>
      <c r="B405" s="87"/>
      <c r="C405" s="75"/>
      <c r="D405" s="89"/>
      <c r="E405" s="75"/>
      <c r="F405" s="75"/>
      <c r="G405" s="75"/>
      <c r="H405" s="89"/>
      <c r="J405" s="87"/>
      <c r="L405" s="90"/>
      <c r="N405" s="89"/>
      <c r="O405" s="89"/>
      <c r="P405" s="89"/>
      <c r="Q405" s="89"/>
      <c r="R405" s="89"/>
      <c r="S405" s="89"/>
      <c r="T405" s="89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</row>
    <row r="406" spans="1:72" ht="15.75" hidden="1" customHeight="1">
      <c r="A406" s="87"/>
      <c r="B406" s="87"/>
      <c r="C406" s="75"/>
      <c r="D406" s="89"/>
      <c r="E406" s="75"/>
      <c r="F406" s="75"/>
      <c r="G406" s="75"/>
      <c r="H406" s="89"/>
      <c r="J406" s="87"/>
      <c r="L406" s="90"/>
      <c r="N406" s="89"/>
      <c r="O406" s="89"/>
      <c r="P406" s="89"/>
      <c r="Q406" s="89"/>
      <c r="R406" s="89"/>
      <c r="S406" s="89"/>
      <c r="T406" s="89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</row>
    <row r="407" spans="1:72" ht="15.75" hidden="1" customHeight="1">
      <c r="A407" s="87"/>
      <c r="B407" s="87"/>
      <c r="C407" s="75"/>
      <c r="D407" s="89"/>
      <c r="E407" s="75"/>
      <c r="F407" s="75"/>
      <c r="G407" s="75"/>
      <c r="H407" s="89"/>
      <c r="J407" s="87"/>
      <c r="L407" s="90"/>
      <c r="N407" s="89"/>
      <c r="O407" s="89"/>
      <c r="P407" s="89"/>
      <c r="Q407" s="89"/>
      <c r="R407" s="89"/>
      <c r="S407" s="89"/>
      <c r="T407" s="89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</row>
    <row r="408" spans="1:72" ht="15.75" hidden="1" customHeight="1">
      <c r="A408" s="87"/>
      <c r="B408" s="87"/>
      <c r="C408" s="75"/>
      <c r="D408" s="89"/>
      <c r="E408" s="75"/>
      <c r="F408" s="75"/>
      <c r="G408" s="75"/>
      <c r="H408" s="89"/>
      <c r="J408" s="87"/>
      <c r="L408" s="90"/>
      <c r="N408" s="89"/>
      <c r="O408" s="89"/>
      <c r="P408" s="89"/>
      <c r="Q408" s="89"/>
      <c r="R408" s="89"/>
      <c r="S408" s="89"/>
      <c r="T408" s="89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</row>
    <row r="409" spans="1:72" ht="15.75" hidden="1" customHeight="1">
      <c r="A409" s="87"/>
      <c r="B409" s="87"/>
      <c r="C409" s="75"/>
      <c r="D409" s="89"/>
      <c r="E409" s="75"/>
      <c r="F409" s="75"/>
      <c r="G409" s="75"/>
      <c r="H409" s="89"/>
      <c r="J409" s="87"/>
      <c r="L409" s="90"/>
      <c r="N409" s="89"/>
      <c r="O409" s="89"/>
      <c r="P409" s="89"/>
      <c r="Q409" s="89"/>
      <c r="R409" s="89"/>
      <c r="S409" s="89"/>
      <c r="T409" s="89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</row>
    <row r="410" spans="1:72" ht="15.75" hidden="1" customHeight="1">
      <c r="A410" s="87"/>
      <c r="B410" s="87"/>
      <c r="C410" s="75"/>
      <c r="D410" s="89"/>
      <c r="E410" s="75"/>
      <c r="F410" s="75"/>
      <c r="G410" s="75"/>
      <c r="H410" s="89"/>
      <c r="J410" s="87"/>
      <c r="L410" s="90"/>
      <c r="N410" s="89"/>
      <c r="O410" s="89"/>
      <c r="P410" s="89"/>
      <c r="Q410" s="89"/>
      <c r="R410" s="89"/>
      <c r="S410" s="89"/>
      <c r="T410" s="89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</row>
    <row r="411" spans="1:72" ht="15.75" hidden="1" customHeight="1">
      <c r="A411" s="87"/>
      <c r="B411" s="87"/>
      <c r="C411" s="75"/>
      <c r="D411" s="89"/>
      <c r="E411" s="75"/>
      <c r="F411" s="75"/>
      <c r="G411" s="75"/>
      <c r="H411" s="89"/>
      <c r="J411" s="87"/>
      <c r="L411" s="90"/>
      <c r="N411" s="89"/>
      <c r="O411" s="89"/>
      <c r="P411" s="89"/>
      <c r="Q411" s="89"/>
      <c r="R411" s="89"/>
      <c r="S411" s="89"/>
      <c r="T411" s="89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</row>
    <row r="412" spans="1:72" ht="15.75" hidden="1" customHeight="1">
      <c r="A412" s="87"/>
      <c r="B412" s="87"/>
      <c r="C412" s="75"/>
      <c r="D412" s="89"/>
      <c r="E412" s="75"/>
      <c r="F412" s="75"/>
      <c r="G412" s="75"/>
      <c r="H412" s="89"/>
      <c r="J412" s="87"/>
      <c r="L412" s="90"/>
      <c r="N412" s="89"/>
      <c r="O412" s="89"/>
      <c r="P412" s="89"/>
      <c r="Q412" s="89"/>
      <c r="R412" s="89"/>
      <c r="S412" s="89"/>
      <c r="T412" s="89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</row>
    <row r="413" spans="1:72" ht="15.75" hidden="1" customHeight="1">
      <c r="A413" s="87"/>
      <c r="B413" s="87"/>
      <c r="C413" s="75"/>
      <c r="D413" s="89"/>
      <c r="E413" s="75"/>
      <c r="F413" s="75"/>
      <c r="G413" s="75"/>
      <c r="H413" s="89"/>
      <c r="J413" s="87"/>
      <c r="L413" s="90"/>
      <c r="N413" s="89"/>
      <c r="O413" s="89"/>
      <c r="P413" s="89"/>
      <c r="Q413" s="89"/>
      <c r="R413" s="89"/>
      <c r="S413" s="89"/>
      <c r="T413" s="89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</row>
    <row r="414" spans="1:72" ht="15.75" hidden="1" customHeight="1">
      <c r="A414" s="87"/>
      <c r="B414" s="87"/>
      <c r="C414" s="75"/>
      <c r="D414" s="89"/>
      <c r="E414" s="75"/>
      <c r="F414" s="75"/>
      <c r="G414" s="75"/>
      <c r="H414" s="89"/>
      <c r="J414" s="87"/>
      <c r="L414" s="90"/>
      <c r="N414" s="89"/>
      <c r="O414" s="89"/>
      <c r="P414" s="89"/>
      <c r="Q414" s="89"/>
      <c r="R414" s="89"/>
      <c r="S414" s="89"/>
      <c r="T414" s="89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</row>
    <row r="415" spans="1:72" ht="15.75" hidden="1" customHeight="1">
      <c r="A415" s="87"/>
      <c r="B415" s="87"/>
      <c r="C415" s="75"/>
      <c r="D415" s="75"/>
      <c r="E415" s="75"/>
      <c r="F415" s="75"/>
      <c r="G415" s="75"/>
      <c r="H415" s="89"/>
      <c r="J415" s="87"/>
      <c r="L415" s="90"/>
      <c r="N415" s="89"/>
      <c r="O415" s="89"/>
      <c r="P415" s="89"/>
      <c r="Q415" s="89"/>
      <c r="R415" s="89"/>
      <c r="S415" s="89"/>
      <c r="T415" s="89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</row>
    <row r="416" spans="1:72" ht="15.75" hidden="1" customHeight="1">
      <c r="A416" s="87"/>
      <c r="B416" s="87"/>
      <c r="C416" s="75"/>
      <c r="D416" s="75"/>
      <c r="E416" s="75"/>
      <c r="F416" s="75"/>
      <c r="G416" s="75"/>
      <c r="H416" s="89"/>
      <c r="J416" s="87"/>
      <c r="L416" s="90"/>
      <c r="N416" s="89"/>
      <c r="O416" s="89"/>
      <c r="P416" s="89"/>
      <c r="Q416" s="89"/>
      <c r="R416" s="89"/>
      <c r="S416" s="89"/>
      <c r="T416" s="89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</row>
  </sheetData>
  <sheetProtection sheet="1" objects="1" scenarios="1" autoFilter="0"/>
  <autoFilter ref="A3:X401" xr:uid="{ECDADD34-D7F5-458F-A4B4-32F8D3E1690E}">
    <filterColumn colId="7">
      <filters>
        <filter val="Yes"/>
      </filters>
    </filterColumn>
    <sortState xmlns:xlrd2="http://schemas.microsoft.com/office/spreadsheetml/2017/richdata2" ref="A4:X398">
      <sortCondition ref="A3:A398"/>
    </sortState>
  </autoFilter>
  <mergeCells count="5">
    <mergeCell ref="A1:X1"/>
    <mergeCell ref="M2:X2"/>
    <mergeCell ref="A2:L2"/>
    <mergeCell ref="B401:L401"/>
    <mergeCell ref="M401:X401"/>
  </mergeCells>
  <conditionalFormatting sqref="L402:L3479 L4:L40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{358A9E42-4E17-4045-ACCE-4D2FA05D328D}</x14:id>
        </ext>
      </extLst>
    </cfRule>
  </conditionalFormatting>
  <dataValidations count="4">
    <dataValidation type="list" allowBlank="1" showInputMessage="1" showErrorMessage="1" sqref="H399:H400" xr:uid="{91478929-F5BC-4BA9-9332-297CECE4604A}">
      <formula1>"Yes, Maybe, Not now"</formula1>
    </dataValidation>
    <dataValidation type="list" allowBlank="1" showInputMessage="1" showErrorMessage="1" sqref="I4:J400" xr:uid="{7F78326A-F692-41C5-BC9D-B5F1D423C8F7}">
      <formula1>"100,200,300,400,500,600,700,800,900,1000,1250,1500,1750,2000,2250,2500"</formula1>
    </dataValidation>
    <dataValidation type="list" allowBlank="1" showInputMessage="1" showErrorMessage="1" sqref="H4:H398" xr:uid="{0ECB1C36-52F9-43F8-ABA2-AAB9CA4D8034}">
      <formula1>"Yes, No, NA"</formula1>
    </dataValidation>
    <dataValidation allowBlank="1" showInputMessage="1" showErrorMessage="1" sqref="F1:G3 F401:G1048576 F4:F400" xr:uid="{3B26081D-394B-46A0-8281-AF02FC544242}"/>
  </dataValidations>
  <pageMargins left="0.7" right="0.7" top="0.75" bottom="0.75" header="0.3" footer="0.3"/>
  <pageSetup orientation="portrait" r:id="rId1"/>
  <ignoredErrors>
    <ignoredError xmlns:x16r3="http://schemas.microsoft.com/office/spreadsheetml/2018/08/main" xmlns:x16r5="http://schemas.microsoft.com/office/spreadsheetml/2020/10/main" sqref="L402" evalError="1" twoDigitTextYear="1" numberStoredAsText="1" formula="1" formulaRange="1" unlockedFormula="1" emptyCellReference="1" listDataValidation="1" calculatedColumn="1" x16r3:misleadingFormat="1" x16r5:outdatedDataTypes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8A9E42-4E17-4045-ACCE-4D2FA05D32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L402:L3479 L4:L400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096193-D2F2-4CE7-909A-5523A3270C01}">
          <x14:formula1>
            <xm:f>Projects!$A$1:$A$100</xm:f>
          </x14:formula1>
          <xm:sqref>E4:E400</xm:sqref>
        </x14:dataValidation>
        <x14:dataValidation type="list" allowBlank="1" showInputMessage="1" showErrorMessage="1" xr:uid="{E0F419F4-1761-41F2-9012-DDEB6C310CE9}">
          <x14:formula1>
            <xm:f>Projects!$C$2:$C$6</xm:f>
          </x14:formula1>
          <xm:sqref>G4:G400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D21-4341-438B-BE86-B858B6D9A79B}">
  <sheetPr>
    <tabColor rgb="FFFFE699"/>
  </sheetPr>
  <dimension ref="A1:N42"/>
  <sheetViews>
    <sheetView workbookViewId="0">
      <selection activeCell="E399" sqref="E399"/>
    </sheetView>
  </sheetViews>
  <sheetFormatPr defaultColWidth="0" defaultRowHeight="15" zeroHeight="1"/>
  <cols>
    <col min="1" max="1" width="7.140625" bestFit="1" customWidth="1"/>
    <col min="2" max="2" width="23.7109375" customWidth="1"/>
    <col min="3" max="3" width="17" customWidth="1"/>
    <col min="4" max="4" width="14.28515625" customWidth="1"/>
    <col min="5" max="5" width="1.42578125" customWidth="1"/>
    <col min="6" max="6" width="7.140625" bestFit="1" customWidth="1"/>
    <col min="7" max="7" width="24.42578125" customWidth="1"/>
    <col min="8" max="8" width="17.42578125" customWidth="1"/>
    <col min="9" max="9" width="16.85546875" customWidth="1"/>
    <col min="10" max="10" width="1.85546875" customWidth="1"/>
    <col min="11" max="11" width="7.140625" bestFit="1" customWidth="1"/>
    <col min="12" max="12" width="28.42578125" customWidth="1"/>
    <col min="13" max="13" width="19.42578125" customWidth="1"/>
    <col min="14" max="14" width="16.42578125" customWidth="1"/>
    <col min="15" max="104" width="0" hidden="1" customWidth="1"/>
  </cols>
  <sheetData>
    <row r="1" spans="1:14" ht="22.7" customHeight="1">
      <c r="A1" s="253" t="s">
        <v>601</v>
      </c>
      <c r="B1" s="253"/>
      <c r="C1" s="253"/>
      <c r="D1" s="253"/>
      <c r="E1" s="253"/>
      <c r="F1" s="254"/>
      <c r="G1" s="254"/>
      <c r="H1" s="254"/>
      <c r="I1" s="254"/>
      <c r="J1" s="253"/>
      <c r="K1" s="254"/>
      <c r="L1" s="254"/>
      <c r="M1" s="254"/>
      <c r="N1" s="254"/>
    </row>
    <row r="2" spans="1:14" ht="15" customHeight="1">
      <c r="A2" s="269" t="s">
        <v>602</v>
      </c>
      <c r="B2" s="269"/>
      <c r="C2" s="269"/>
      <c r="D2" s="269"/>
      <c r="E2" s="266"/>
      <c r="F2" s="258" t="s">
        <v>603</v>
      </c>
      <c r="G2" s="259"/>
      <c r="H2" s="259"/>
      <c r="I2" s="260"/>
      <c r="J2" s="261"/>
      <c r="K2" s="255" t="s">
        <v>603</v>
      </c>
      <c r="L2" s="255"/>
      <c r="M2" s="255"/>
      <c r="N2" s="255"/>
    </row>
    <row r="3" spans="1:14" ht="41.25" customHeight="1">
      <c r="A3" s="48" t="s">
        <v>190</v>
      </c>
      <c r="B3" s="49" t="s">
        <v>604</v>
      </c>
      <c r="C3" s="49" t="s">
        <v>216</v>
      </c>
      <c r="D3" s="50" t="s">
        <v>217</v>
      </c>
      <c r="E3" s="261"/>
      <c r="F3" s="48" t="s">
        <v>190</v>
      </c>
      <c r="G3" s="49" t="s">
        <v>215</v>
      </c>
      <c r="H3" s="49" t="s">
        <v>216</v>
      </c>
      <c r="I3" s="50" t="s">
        <v>217</v>
      </c>
      <c r="J3" s="261"/>
      <c r="K3" s="48" t="s">
        <v>190</v>
      </c>
      <c r="L3" s="49" t="s">
        <v>215</v>
      </c>
      <c r="M3" s="49" t="s">
        <v>216</v>
      </c>
      <c r="N3" s="50" t="s">
        <v>217</v>
      </c>
    </row>
    <row r="4" spans="1:14">
      <c r="A4" s="51">
        <v>1</v>
      </c>
      <c r="B4" s="52" t="s">
        <v>605</v>
      </c>
      <c r="C4" s="53">
        <v>60</v>
      </c>
      <c r="D4" s="54">
        <f>C4*VLOOKUP(B4,'Chart &amp; Plan'!$B$3:$E$39,4,FALSE)</f>
        <v>0</v>
      </c>
      <c r="E4" s="261"/>
      <c r="F4" s="51">
        <v>1</v>
      </c>
      <c r="G4" s="52" t="s">
        <v>606</v>
      </c>
      <c r="H4" s="53">
        <v>172557</v>
      </c>
      <c r="I4" s="54">
        <f>H4*VLOOKUP(G4,'Chart &amp; Plan'!$B$3:$E$39,4,FALSE)</f>
        <v>138.04560000000001</v>
      </c>
      <c r="J4" s="261"/>
      <c r="K4" s="44">
        <v>1</v>
      </c>
      <c r="L4" s="52" t="s">
        <v>221</v>
      </c>
      <c r="M4" s="53">
        <v>103</v>
      </c>
      <c r="N4" s="54">
        <f>M4*VLOOKUP(L4,'Chart &amp; Plan'!$B$3:$E$39,4,FALSE)</f>
        <v>13.733333333333333</v>
      </c>
    </row>
    <row r="5" spans="1:14">
      <c r="A5" s="44">
        <v>2</v>
      </c>
      <c r="B5" s="52" t="s">
        <v>605</v>
      </c>
      <c r="C5" s="107">
        <v>60</v>
      </c>
      <c r="D5" s="54">
        <f>C5*VLOOKUP(B5,'Chart &amp; Plan'!$B$3:$E$39,4,FALSE)</f>
        <v>0</v>
      </c>
      <c r="E5" s="261"/>
      <c r="F5" s="44">
        <v>2</v>
      </c>
      <c r="G5" s="52" t="s">
        <v>605</v>
      </c>
      <c r="H5" s="107"/>
      <c r="I5" s="54">
        <f>H5*VLOOKUP(G5,'Chart &amp; Plan'!$B$3:$E$39,4,FALSE)</f>
        <v>0</v>
      </c>
      <c r="J5" s="261"/>
      <c r="K5" s="44">
        <v>2</v>
      </c>
      <c r="L5" s="52" t="s">
        <v>605</v>
      </c>
      <c r="M5" s="107"/>
      <c r="N5" s="54">
        <f>M5*VLOOKUP(L5,'Chart &amp; Plan'!$B$3:$E$39,4,FALSE)</f>
        <v>0</v>
      </c>
    </row>
    <row r="6" spans="1:14">
      <c r="A6" s="44">
        <v>3</v>
      </c>
      <c r="B6" s="52" t="s">
        <v>605</v>
      </c>
      <c r="C6" s="36">
        <v>30</v>
      </c>
      <c r="D6" s="54">
        <f>C6*VLOOKUP(B6,'Chart &amp; Plan'!$B$3:$E$39,4,FALSE)</f>
        <v>0</v>
      </c>
      <c r="E6" s="261"/>
      <c r="F6" s="44">
        <v>3</v>
      </c>
      <c r="G6" s="52" t="s">
        <v>605</v>
      </c>
      <c r="H6" s="36"/>
      <c r="I6" s="54">
        <f>H6*VLOOKUP(G6,'Chart &amp; Plan'!$B$3:$E$39,4,FALSE)</f>
        <v>0</v>
      </c>
      <c r="J6" s="261"/>
      <c r="K6" s="44">
        <v>3</v>
      </c>
      <c r="L6" s="52" t="s">
        <v>605</v>
      </c>
      <c r="M6" s="36"/>
      <c r="N6" s="54">
        <f>M6*VLOOKUP(L6,'Chart &amp; Plan'!$B$3:$E$39,4,FALSE)</f>
        <v>0</v>
      </c>
    </row>
    <row r="7" spans="1:14">
      <c r="A7" s="44">
        <v>4</v>
      </c>
      <c r="B7" s="52" t="s">
        <v>605</v>
      </c>
      <c r="C7" s="36">
        <v>15</v>
      </c>
      <c r="D7" s="54">
        <f>C7*VLOOKUP(B7,'Chart &amp; Plan'!$B$3:$E$39,4,FALSE)</f>
        <v>0</v>
      </c>
      <c r="E7" s="261"/>
      <c r="F7" s="44">
        <v>4</v>
      </c>
      <c r="G7" s="52" t="s">
        <v>605</v>
      </c>
      <c r="H7" s="36"/>
      <c r="I7" s="54">
        <f>H7*VLOOKUP(G7,'Chart &amp; Plan'!$B$3:$E$39,4,FALSE)</f>
        <v>0</v>
      </c>
      <c r="J7" s="261"/>
      <c r="K7" s="44">
        <v>4</v>
      </c>
      <c r="L7" s="52" t="s">
        <v>605</v>
      </c>
      <c r="M7" s="36"/>
      <c r="N7" s="54">
        <f>M7*VLOOKUP(L7,'Chart &amp; Plan'!$B$3:$E$39,4,FALSE)</f>
        <v>0</v>
      </c>
    </row>
    <row r="8" spans="1:14">
      <c r="A8" s="44">
        <v>5</v>
      </c>
      <c r="B8" s="52" t="s">
        <v>605</v>
      </c>
      <c r="C8" s="36">
        <v>60</v>
      </c>
      <c r="D8" s="54">
        <f>C8*VLOOKUP(B8,'Chart &amp; Plan'!$B$3:$E$39,4,FALSE)</f>
        <v>0</v>
      </c>
      <c r="E8" s="261"/>
      <c r="F8" s="44">
        <v>5</v>
      </c>
      <c r="G8" s="52" t="s">
        <v>605</v>
      </c>
      <c r="H8" s="36"/>
      <c r="I8" s="54">
        <f>H8*VLOOKUP(G8,'Chart &amp; Plan'!$B$3:$E$39,4,FALSE)</f>
        <v>0</v>
      </c>
      <c r="J8" s="261"/>
      <c r="K8" s="44">
        <v>5</v>
      </c>
      <c r="L8" s="52" t="s">
        <v>605</v>
      </c>
      <c r="M8" s="36"/>
      <c r="N8" s="54">
        <f>M8*VLOOKUP(L8,'Chart &amp; Plan'!$B$3:$E$39,4,FALSE)</f>
        <v>0</v>
      </c>
    </row>
    <row r="9" spans="1:14">
      <c r="A9" s="44">
        <v>6</v>
      </c>
      <c r="B9" s="52" t="s">
        <v>607</v>
      </c>
      <c r="C9" s="36">
        <v>45</v>
      </c>
      <c r="D9" s="54">
        <f>C9*VLOOKUP(B9,'Chart &amp; Plan'!$B$3:$E$39,4,FALSE)</f>
        <v>4.125</v>
      </c>
      <c r="E9" s="261"/>
      <c r="F9" s="44">
        <v>6</v>
      </c>
      <c r="G9" s="52" t="s">
        <v>605</v>
      </c>
      <c r="H9" s="36"/>
      <c r="I9" s="54">
        <f>H9*VLOOKUP(G9,'Chart &amp; Plan'!$B$3:$E$39,4,FALSE)</f>
        <v>0</v>
      </c>
      <c r="J9" s="261"/>
      <c r="K9" s="44">
        <v>6</v>
      </c>
      <c r="L9" s="52" t="s">
        <v>605</v>
      </c>
      <c r="M9" s="36"/>
      <c r="N9" s="54">
        <f>M9*VLOOKUP(L9,'Chart &amp; Plan'!$B$3:$E$39,4,FALSE)</f>
        <v>0</v>
      </c>
    </row>
    <row r="10" spans="1:14">
      <c r="A10" s="44">
        <v>7</v>
      </c>
      <c r="B10" s="52" t="s">
        <v>605</v>
      </c>
      <c r="C10" s="36"/>
      <c r="D10" s="54">
        <f>C10*VLOOKUP(B10,'Chart &amp; Plan'!$B$3:$E$39,4,FALSE)</f>
        <v>0</v>
      </c>
      <c r="E10" s="261"/>
      <c r="F10" s="44">
        <v>7</v>
      </c>
      <c r="G10" s="52" t="s">
        <v>605</v>
      </c>
      <c r="H10" s="36"/>
      <c r="I10" s="54">
        <f>H10*VLOOKUP(G10,'Chart &amp; Plan'!$B$3:$E$39,4,FALSE)</f>
        <v>0</v>
      </c>
      <c r="J10" s="261"/>
      <c r="K10" s="44">
        <v>7</v>
      </c>
      <c r="L10" s="52" t="s">
        <v>605</v>
      </c>
      <c r="M10" s="36"/>
      <c r="N10" s="54">
        <f>M10*VLOOKUP(L10,'Chart &amp; Plan'!$B$3:$E$39,4,FALSE)</f>
        <v>0</v>
      </c>
    </row>
    <row r="11" spans="1:14">
      <c r="A11" s="44">
        <v>8</v>
      </c>
      <c r="B11" s="52" t="s">
        <v>605</v>
      </c>
      <c r="C11" s="36"/>
      <c r="D11" s="54">
        <f>C11*VLOOKUP(B11,'Chart &amp; Plan'!$B$3:$E$39,4,FALSE)</f>
        <v>0</v>
      </c>
      <c r="E11" s="261"/>
      <c r="F11" s="44">
        <v>8</v>
      </c>
      <c r="G11" s="52" t="s">
        <v>605</v>
      </c>
      <c r="H11" s="36"/>
      <c r="I11" s="54">
        <f>H11*VLOOKUP(G11,'Chart &amp; Plan'!$B$3:$E$39,4,FALSE)</f>
        <v>0</v>
      </c>
      <c r="J11" s="261"/>
      <c r="K11" s="44">
        <v>8</v>
      </c>
      <c r="L11" s="52" t="s">
        <v>605</v>
      </c>
      <c r="M11" s="36"/>
      <c r="N11" s="54">
        <f>M11*VLOOKUP(L11,'Chart &amp; Plan'!$B$3:$E$39,4,FALSE)</f>
        <v>0</v>
      </c>
    </row>
    <row r="12" spans="1:14">
      <c r="A12" s="44">
        <v>9</v>
      </c>
      <c r="B12" s="52" t="s">
        <v>605</v>
      </c>
      <c r="C12" s="36"/>
      <c r="D12" s="54">
        <f>C12*VLOOKUP(B12,'Chart &amp; Plan'!$B$3:$E$39,4,FALSE)</f>
        <v>0</v>
      </c>
      <c r="E12" s="261"/>
      <c r="F12" s="44">
        <v>9</v>
      </c>
      <c r="G12" s="52" t="s">
        <v>605</v>
      </c>
      <c r="H12" s="36"/>
      <c r="I12" s="54">
        <f>H12*VLOOKUP(G12,'Chart &amp; Plan'!$B$3:$E$39,4,FALSE)</f>
        <v>0</v>
      </c>
      <c r="J12" s="261"/>
      <c r="K12" s="44">
        <v>9</v>
      </c>
      <c r="L12" s="52" t="s">
        <v>605</v>
      </c>
      <c r="M12" s="36"/>
      <c r="N12" s="54">
        <f>M12*VLOOKUP(L12,'Chart &amp; Plan'!$B$3:$E$39,4,FALSE)</f>
        <v>0</v>
      </c>
    </row>
    <row r="13" spans="1:14">
      <c r="A13" s="46">
        <v>10</v>
      </c>
      <c r="B13" s="52" t="s">
        <v>605</v>
      </c>
      <c r="C13" s="47"/>
      <c r="D13" s="54">
        <f>C13*VLOOKUP(B13,'Chart &amp; Plan'!$B$3:$E$39,4,FALSE)</f>
        <v>0</v>
      </c>
      <c r="E13" s="261"/>
      <c r="F13" s="46">
        <v>10</v>
      </c>
      <c r="G13" s="52" t="s">
        <v>605</v>
      </c>
      <c r="H13" s="47"/>
      <c r="I13" s="54">
        <f>H13*VLOOKUP(G13,'Chart &amp; Plan'!$B$3:$E$39,4,FALSE)</f>
        <v>0</v>
      </c>
      <c r="J13" s="261"/>
      <c r="K13" s="46">
        <v>10</v>
      </c>
      <c r="L13" s="52" t="s">
        <v>605</v>
      </c>
      <c r="M13" s="47"/>
      <c r="N13" s="54">
        <f>M13*VLOOKUP(L13,'Chart &amp; Plan'!$B$3:$E$39,4,FALSE)</f>
        <v>0</v>
      </c>
    </row>
    <row r="14" spans="1:14">
      <c r="A14" s="256" t="s">
        <v>608</v>
      </c>
      <c r="B14" s="257"/>
      <c r="C14" s="257"/>
      <c r="D14" s="45">
        <f>SUM(D4:D13)</f>
        <v>4.125</v>
      </c>
      <c r="E14" s="261"/>
      <c r="F14" s="256" t="s">
        <v>608</v>
      </c>
      <c r="G14" s="257"/>
      <c r="H14" s="257"/>
      <c r="I14" s="61">
        <f>SUM(I4:I13)</f>
        <v>138.04560000000001</v>
      </c>
      <c r="J14" s="261"/>
      <c r="K14" s="256" t="s">
        <v>608</v>
      </c>
      <c r="L14" s="257"/>
      <c r="M14" s="257"/>
      <c r="N14" s="45">
        <f>SUM(N4:N13)</f>
        <v>13.733333333333333</v>
      </c>
    </row>
    <row r="15" spans="1:14" ht="9" customHeight="1">
      <c r="A15" s="267"/>
      <c r="B15" s="267"/>
      <c r="C15" s="267"/>
      <c r="D15" s="267"/>
      <c r="E15" s="268"/>
      <c r="F15" s="267"/>
      <c r="G15" s="267"/>
      <c r="H15" s="267"/>
      <c r="I15" s="267"/>
      <c r="J15" s="268"/>
      <c r="K15" s="267"/>
      <c r="L15" s="267"/>
      <c r="M15" s="267"/>
      <c r="N15" s="56"/>
    </row>
    <row r="16" spans="1:14" ht="15.75">
      <c r="A16" s="258" t="s">
        <v>609</v>
      </c>
      <c r="B16" s="259"/>
      <c r="C16" s="259"/>
      <c r="D16" s="260"/>
      <c r="E16" s="261"/>
      <c r="F16" s="258" t="s">
        <v>610</v>
      </c>
      <c r="G16" s="259"/>
      <c r="H16" s="259"/>
      <c r="I16" s="260"/>
      <c r="J16" s="261"/>
      <c r="K16" s="263" t="s">
        <v>611</v>
      </c>
      <c r="L16" s="264"/>
      <c r="M16" s="264"/>
      <c r="N16" s="265"/>
    </row>
    <row r="17" spans="1:14" ht="36.950000000000003" customHeight="1">
      <c r="A17" s="48" t="s">
        <v>190</v>
      </c>
      <c r="B17" s="49" t="s">
        <v>604</v>
      </c>
      <c r="C17" s="49" t="s">
        <v>216</v>
      </c>
      <c r="D17" s="50" t="s">
        <v>217</v>
      </c>
      <c r="E17" s="261"/>
      <c r="F17" s="48" t="s">
        <v>190</v>
      </c>
      <c r="G17" s="49" t="s">
        <v>604</v>
      </c>
      <c r="H17" s="49" t="s">
        <v>216</v>
      </c>
      <c r="I17" s="50" t="s">
        <v>217</v>
      </c>
      <c r="J17" s="261"/>
      <c r="K17" s="57" t="s">
        <v>190</v>
      </c>
      <c r="L17" s="58" t="s">
        <v>604</v>
      </c>
      <c r="M17" s="58" t="s">
        <v>216</v>
      </c>
      <c r="N17" s="59" t="s">
        <v>217</v>
      </c>
    </row>
    <row r="18" spans="1:14">
      <c r="A18" s="51">
        <v>1</v>
      </c>
      <c r="B18" s="52" t="s">
        <v>605</v>
      </c>
      <c r="C18" s="53"/>
      <c r="D18" s="54">
        <f>C18*VLOOKUP(B18,'Chart &amp; Plan'!$B$3:$E$39,4,FALSE)</f>
        <v>0</v>
      </c>
      <c r="E18" s="261"/>
      <c r="F18" s="51">
        <v>1</v>
      </c>
      <c r="G18" s="52" t="s">
        <v>605</v>
      </c>
      <c r="H18" s="53"/>
      <c r="I18" s="54">
        <f>H18*VLOOKUP(G18,'Chart &amp; Plan'!$B$3:$E$39,4,FALSE)</f>
        <v>0</v>
      </c>
      <c r="J18" s="262"/>
      <c r="K18" s="55">
        <v>1</v>
      </c>
      <c r="L18" s="52" t="s">
        <v>605</v>
      </c>
      <c r="M18" s="53"/>
      <c r="N18" s="54">
        <f>M18*VLOOKUP(L18,'Chart &amp; Plan'!$B$3:$E$39,4,FALSE)</f>
        <v>0</v>
      </c>
    </row>
    <row r="19" spans="1:14">
      <c r="A19" s="44">
        <v>2</v>
      </c>
      <c r="B19" s="52" t="s">
        <v>605</v>
      </c>
      <c r="C19" s="107"/>
      <c r="D19" s="54">
        <f>C19*VLOOKUP(B19,'Chart &amp; Plan'!$B$3:$E$39,4,FALSE)</f>
        <v>0</v>
      </c>
      <c r="E19" s="261"/>
      <c r="F19" s="44">
        <v>2</v>
      </c>
      <c r="G19" s="52" t="s">
        <v>605</v>
      </c>
      <c r="H19" s="36"/>
      <c r="I19" s="54">
        <f>H19*VLOOKUP(G19,'Chart &amp; Plan'!$B$3:$E$39,4,FALSE)</f>
        <v>0</v>
      </c>
      <c r="J19" s="262"/>
      <c r="K19" s="34">
        <v>2</v>
      </c>
      <c r="L19" s="52" t="s">
        <v>605</v>
      </c>
      <c r="M19" s="107"/>
      <c r="N19" s="54">
        <f>M19*VLOOKUP(L19,'Chart &amp; Plan'!$B$3:$E$39,4,FALSE)</f>
        <v>0</v>
      </c>
    </row>
    <row r="20" spans="1:14">
      <c r="A20" s="44">
        <v>3</v>
      </c>
      <c r="B20" s="52" t="s">
        <v>605</v>
      </c>
      <c r="C20" s="36"/>
      <c r="D20" s="54">
        <f>C20*VLOOKUP(B20,'Chart &amp; Plan'!$B$3:$E$39,4,FALSE)</f>
        <v>0</v>
      </c>
      <c r="E20" s="261"/>
      <c r="F20" s="44">
        <v>3</v>
      </c>
      <c r="G20" s="52" t="s">
        <v>605</v>
      </c>
      <c r="H20" s="36"/>
      <c r="I20" s="54">
        <f>H20*VLOOKUP(G20,'Chart &amp; Plan'!$B$3:$E$39,4,FALSE)</f>
        <v>0</v>
      </c>
      <c r="J20" s="262"/>
      <c r="K20" s="34">
        <v>3</v>
      </c>
      <c r="L20" s="52" t="s">
        <v>605</v>
      </c>
      <c r="M20" s="36"/>
      <c r="N20" s="54">
        <f>M20*VLOOKUP(L20,'Chart &amp; Plan'!$B$3:$E$39,4,FALSE)</f>
        <v>0</v>
      </c>
    </row>
    <row r="21" spans="1:14">
      <c r="A21" s="44">
        <v>4</v>
      </c>
      <c r="B21" s="52" t="s">
        <v>605</v>
      </c>
      <c r="C21" s="36"/>
      <c r="D21" s="54">
        <f>C21*VLOOKUP(B21,'Chart &amp; Plan'!$B$3:$E$39,4,FALSE)</f>
        <v>0</v>
      </c>
      <c r="E21" s="261"/>
      <c r="F21" s="44">
        <v>4</v>
      </c>
      <c r="G21" s="52" t="s">
        <v>605</v>
      </c>
      <c r="H21" s="36"/>
      <c r="I21" s="54">
        <f>H21*VLOOKUP(G21,'Chart &amp; Plan'!$B$3:$E$39,4,FALSE)</f>
        <v>0</v>
      </c>
      <c r="J21" s="262"/>
      <c r="K21" s="34">
        <v>4</v>
      </c>
      <c r="L21" s="52" t="s">
        <v>605</v>
      </c>
      <c r="M21" s="36"/>
      <c r="N21" s="54">
        <f>M21*VLOOKUP(L21,'Chart &amp; Plan'!$B$3:$E$39,4,FALSE)</f>
        <v>0</v>
      </c>
    </row>
    <row r="22" spans="1:14">
      <c r="A22" s="44">
        <v>5</v>
      </c>
      <c r="B22" s="52" t="s">
        <v>605</v>
      </c>
      <c r="C22" s="36"/>
      <c r="D22" s="54">
        <f>C22*VLOOKUP(B22,'Chart &amp; Plan'!$B$3:$E$39,4,FALSE)</f>
        <v>0</v>
      </c>
      <c r="E22" s="261"/>
      <c r="F22" s="44">
        <v>5</v>
      </c>
      <c r="G22" s="52" t="s">
        <v>605</v>
      </c>
      <c r="H22" s="36"/>
      <c r="I22" s="54">
        <f>H22*VLOOKUP(G22,'Chart &amp; Plan'!$B$3:$E$39,4,FALSE)</f>
        <v>0</v>
      </c>
      <c r="J22" s="262"/>
      <c r="K22" s="34">
        <v>5</v>
      </c>
      <c r="L22" s="52" t="s">
        <v>605</v>
      </c>
      <c r="M22" s="36"/>
      <c r="N22" s="54">
        <f>M22*VLOOKUP(L22,'Chart &amp; Plan'!$B$3:$E$39,4,FALSE)</f>
        <v>0</v>
      </c>
    </row>
    <row r="23" spans="1:14">
      <c r="A23" s="44">
        <v>6</v>
      </c>
      <c r="B23" s="52" t="s">
        <v>605</v>
      </c>
      <c r="C23" s="36"/>
      <c r="D23" s="54">
        <f>C23*VLOOKUP(B23,'Chart &amp; Plan'!$B$3:$E$39,4,FALSE)</f>
        <v>0</v>
      </c>
      <c r="E23" s="261"/>
      <c r="F23" s="44">
        <v>6</v>
      </c>
      <c r="G23" s="52" t="s">
        <v>605</v>
      </c>
      <c r="H23" s="36"/>
      <c r="I23" s="54">
        <f>H23*VLOOKUP(G23,'Chart &amp; Plan'!$B$3:$E$39,4,FALSE)</f>
        <v>0</v>
      </c>
      <c r="J23" s="262"/>
      <c r="K23" s="34">
        <v>6</v>
      </c>
      <c r="L23" s="52" t="s">
        <v>605</v>
      </c>
      <c r="M23" s="36"/>
      <c r="N23" s="54">
        <f>M23*VLOOKUP(L23,'Chart &amp; Plan'!$B$3:$E$39,4,FALSE)</f>
        <v>0</v>
      </c>
    </row>
    <row r="24" spans="1:14">
      <c r="A24" s="44">
        <v>7</v>
      </c>
      <c r="B24" s="52" t="s">
        <v>605</v>
      </c>
      <c r="C24" s="36"/>
      <c r="D24" s="54">
        <f>C24*VLOOKUP(B24,'Chart &amp; Plan'!$B$3:$E$39,4,FALSE)</f>
        <v>0</v>
      </c>
      <c r="E24" s="261"/>
      <c r="F24" s="44">
        <v>7</v>
      </c>
      <c r="G24" s="52" t="s">
        <v>605</v>
      </c>
      <c r="H24" s="36"/>
      <c r="I24" s="54">
        <f>H24*VLOOKUP(G24,'Chart &amp; Plan'!$B$3:$E$39,4,FALSE)</f>
        <v>0</v>
      </c>
      <c r="J24" s="262"/>
      <c r="K24" s="34">
        <v>7</v>
      </c>
      <c r="L24" s="52" t="s">
        <v>605</v>
      </c>
      <c r="M24" s="36"/>
      <c r="N24" s="54">
        <f>M24*VLOOKUP(L24,'Chart &amp; Plan'!$B$3:$E$39,4,FALSE)</f>
        <v>0</v>
      </c>
    </row>
    <row r="25" spans="1:14">
      <c r="A25" s="44">
        <v>8</v>
      </c>
      <c r="B25" s="52" t="s">
        <v>605</v>
      </c>
      <c r="C25" s="36"/>
      <c r="D25" s="54">
        <f>C25*VLOOKUP(B25,'Chart &amp; Plan'!$B$3:$E$39,4,FALSE)</f>
        <v>0</v>
      </c>
      <c r="E25" s="261"/>
      <c r="F25" s="44">
        <v>8</v>
      </c>
      <c r="G25" s="52" t="s">
        <v>605</v>
      </c>
      <c r="H25" s="36"/>
      <c r="I25" s="54">
        <f>H25*VLOOKUP(G25,'Chart &amp; Plan'!$B$3:$E$39,4,FALSE)</f>
        <v>0</v>
      </c>
      <c r="J25" s="262"/>
      <c r="K25" s="34">
        <v>8</v>
      </c>
      <c r="L25" s="52" t="s">
        <v>605</v>
      </c>
      <c r="M25" s="36"/>
      <c r="N25" s="54">
        <f>M25*VLOOKUP(L25,'Chart &amp; Plan'!$B$3:$E$39,4,FALSE)</f>
        <v>0</v>
      </c>
    </row>
    <row r="26" spans="1:14">
      <c r="A26" s="44">
        <v>9</v>
      </c>
      <c r="B26" s="52" t="s">
        <v>605</v>
      </c>
      <c r="C26" s="36"/>
      <c r="D26" s="54">
        <f>C26*VLOOKUP(B26,'Chart &amp; Plan'!$B$3:$E$39,4,FALSE)</f>
        <v>0</v>
      </c>
      <c r="E26" s="261"/>
      <c r="F26" s="44">
        <v>9</v>
      </c>
      <c r="G26" s="52" t="s">
        <v>605</v>
      </c>
      <c r="H26" s="36"/>
      <c r="I26" s="54">
        <f>H26*VLOOKUP(G26,'Chart &amp; Plan'!$B$3:$E$39,4,FALSE)</f>
        <v>0</v>
      </c>
      <c r="J26" s="262"/>
      <c r="K26" s="34">
        <v>9</v>
      </c>
      <c r="L26" s="52" t="s">
        <v>605</v>
      </c>
      <c r="M26" s="36"/>
      <c r="N26" s="54">
        <f>M26*VLOOKUP(L26,'Chart &amp; Plan'!$B$3:$E$39,4,FALSE)</f>
        <v>0</v>
      </c>
    </row>
    <row r="27" spans="1:14">
      <c r="A27" s="46">
        <v>10</v>
      </c>
      <c r="B27" s="52" t="s">
        <v>605</v>
      </c>
      <c r="C27" s="47"/>
      <c r="D27" s="54">
        <f>C27*VLOOKUP(B27,'Chart &amp; Plan'!$B$3:$E$39,4,FALSE)</f>
        <v>0</v>
      </c>
      <c r="E27" s="261"/>
      <c r="F27" s="46">
        <v>10</v>
      </c>
      <c r="G27" s="52" t="s">
        <v>605</v>
      </c>
      <c r="H27" s="47"/>
      <c r="I27" s="54">
        <f>H27*VLOOKUP(G27,'Chart &amp; Plan'!$B$3:$E$39,4,FALSE)</f>
        <v>0</v>
      </c>
      <c r="J27" s="262"/>
      <c r="K27" s="60">
        <v>10</v>
      </c>
      <c r="L27" s="52" t="s">
        <v>605</v>
      </c>
      <c r="M27" s="47"/>
      <c r="N27" s="54">
        <f>M27*VLOOKUP(L27,'Chart &amp; Plan'!$B$3:$E$39,4,FALSE)</f>
        <v>0</v>
      </c>
    </row>
    <row r="28" spans="1:14">
      <c r="A28" s="256" t="s">
        <v>608</v>
      </c>
      <c r="B28" s="257"/>
      <c r="C28" s="257"/>
      <c r="D28" s="45">
        <f>SUM(D18:D27)</f>
        <v>0</v>
      </c>
      <c r="E28" s="261"/>
      <c r="F28" s="256" t="s">
        <v>608</v>
      </c>
      <c r="G28" s="257"/>
      <c r="H28" s="257"/>
      <c r="I28" s="61">
        <f>SUM(I18:I27)</f>
        <v>0</v>
      </c>
      <c r="J28" s="261"/>
      <c r="K28" s="256" t="s">
        <v>608</v>
      </c>
      <c r="L28" s="257"/>
      <c r="M28" s="257"/>
      <c r="N28" s="45">
        <f>SUM(N18:N27)</f>
        <v>0</v>
      </c>
    </row>
    <row r="29" spans="1:14"/>
    <row r="30" spans="1:14" ht="15.75">
      <c r="A30" s="258" t="s">
        <v>612</v>
      </c>
      <c r="B30" s="259"/>
      <c r="C30" s="259"/>
      <c r="D30" s="260"/>
      <c r="E30" s="261"/>
      <c r="F30" s="258" t="s">
        <v>613</v>
      </c>
      <c r="G30" s="259"/>
      <c r="H30" s="259"/>
      <c r="I30" s="260"/>
      <c r="J30" s="261"/>
      <c r="K30" s="263" t="s">
        <v>614</v>
      </c>
      <c r="L30" s="264"/>
      <c r="M30" s="264"/>
      <c r="N30" s="265"/>
    </row>
    <row r="31" spans="1:14" ht="30.2">
      <c r="A31" s="48" t="s">
        <v>190</v>
      </c>
      <c r="B31" s="49" t="s">
        <v>604</v>
      </c>
      <c r="C31" s="49" t="s">
        <v>216</v>
      </c>
      <c r="D31" s="50" t="s">
        <v>217</v>
      </c>
      <c r="E31" s="261"/>
      <c r="F31" s="48" t="s">
        <v>190</v>
      </c>
      <c r="G31" s="49" t="s">
        <v>604</v>
      </c>
      <c r="H31" s="49" t="s">
        <v>216</v>
      </c>
      <c r="I31" s="50" t="s">
        <v>217</v>
      </c>
      <c r="J31" s="261"/>
      <c r="K31" s="57" t="s">
        <v>190</v>
      </c>
      <c r="L31" s="58" t="s">
        <v>604</v>
      </c>
      <c r="M31" s="58" t="s">
        <v>216</v>
      </c>
      <c r="N31" s="59" t="s">
        <v>217</v>
      </c>
    </row>
    <row r="32" spans="1:14">
      <c r="A32" s="51">
        <v>1</v>
      </c>
      <c r="B32" s="52" t="s">
        <v>606</v>
      </c>
      <c r="C32" s="53">
        <v>100975</v>
      </c>
      <c r="D32" s="54">
        <f>C32*VLOOKUP(B32,'Chart &amp; Plan'!$B$3:$E$39,4,FALSE)</f>
        <v>80.78</v>
      </c>
      <c r="E32" s="261"/>
      <c r="F32" s="51">
        <v>1</v>
      </c>
      <c r="G32" s="52" t="s">
        <v>605</v>
      </c>
      <c r="H32" s="53"/>
      <c r="I32" s="54">
        <f>H32*VLOOKUP(G32,'Chart &amp; Plan'!$B$3:$E$39,4,FALSE)</f>
        <v>0</v>
      </c>
      <c r="J32" s="262"/>
      <c r="K32" s="55">
        <v>1</v>
      </c>
      <c r="L32" s="52" t="s">
        <v>605</v>
      </c>
      <c r="M32" s="53"/>
      <c r="N32" s="54">
        <f>M32*VLOOKUP(L32,'Chart &amp; Plan'!$B$3:$E$39,4,FALSE)</f>
        <v>0</v>
      </c>
    </row>
    <row r="33" spans="1:14">
      <c r="A33" s="44">
        <v>2</v>
      </c>
      <c r="B33" s="52" t="s">
        <v>228</v>
      </c>
      <c r="C33" s="107">
        <v>1080</v>
      </c>
      <c r="D33" s="54">
        <f>C33*VLOOKUP(B33,'Chart &amp; Plan'!$B$3:$E$39,4,FALSE)</f>
        <v>126</v>
      </c>
      <c r="E33" s="261"/>
      <c r="F33" s="44">
        <v>2</v>
      </c>
      <c r="G33" s="52" t="s">
        <v>605</v>
      </c>
      <c r="H33" s="36"/>
      <c r="I33" s="54">
        <f>H33*VLOOKUP(G33,'Chart &amp; Plan'!$B$3:$E$39,4,FALSE)</f>
        <v>0</v>
      </c>
      <c r="J33" s="262"/>
      <c r="K33" s="34">
        <v>2</v>
      </c>
      <c r="L33" s="52" t="s">
        <v>605</v>
      </c>
      <c r="M33" s="107"/>
      <c r="N33" s="54">
        <f>M33*VLOOKUP(L33,'Chart &amp; Plan'!$B$3:$E$39,4,FALSE)</f>
        <v>0</v>
      </c>
    </row>
    <row r="34" spans="1:14">
      <c r="A34" s="44">
        <v>3</v>
      </c>
      <c r="B34" s="52" t="s">
        <v>615</v>
      </c>
      <c r="C34" s="36"/>
      <c r="D34" s="54">
        <f>C34*VLOOKUP(B34,'Chart &amp; Plan'!$B$3:$E$39,4,FALSE)</f>
        <v>0</v>
      </c>
      <c r="E34" s="261"/>
      <c r="F34" s="44">
        <v>3</v>
      </c>
      <c r="G34" s="52" t="s">
        <v>605</v>
      </c>
      <c r="H34" s="36"/>
      <c r="I34" s="54">
        <f>H34*VLOOKUP(G34,'Chart &amp; Plan'!$B$3:$E$39,4,FALSE)</f>
        <v>0</v>
      </c>
      <c r="J34" s="262"/>
      <c r="K34" s="34">
        <v>3</v>
      </c>
      <c r="L34" s="52" t="s">
        <v>605</v>
      </c>
      <c r="M34" s="36"/>
      <c r="N34" s="54">
        <f>M34*VLOOKUP(L34,'Chart &amp; Plan'!$B$3:$E$39,4,FALSE)</f>
        <v>0</v>
      </c>
    </row>
    <row r="35" spans="1:14">
      <c r="A35" s="44">
        <v>4</v>
      </c>
      <c r="B35" s="52" t="s">
        <v>605</v>
      </c>
      <c r="C35" s="36"/>
      <c r="D35" s="54">
        <f>C35*VLOOKUP(B35,'Chart &amp; Plan'!$B$3:$E$39,4,FALSE)</f>
        <v>0</v>
      </c>
      <c r="E35" s="261"/>
      <c r="F35" s="44">
        <v>4</v>
      </c>
      <c r="G35" s="52" t="s">
        <v>605</v>
      </c>
      <c r="H35" s="36"/>
      <c r="I35" s="54">
        <f>H35*VLOOKUP(G35,'Chart &amp; Plan'!$B$3:$E$39,4,FALSE)</f>
        <v>0</v>
      </c>
      <c r="J35" s="262"/>
      <c r="K35" s="34">
        <v>4</v>
      </c>
      <c r="L35" s="52" t="s">
        <v>605</v>
      </c>
      <c r="M35" s="36"/>
      <c r="N35" s="54">
        <f>M35*VLOOKUP(L35,'Chart &amp; Plan'!$B$3:$E$39,4,FALSE)</f>
        <v>0</v>
      </c>
    </row>
    <row r="36" spans="1:14">
      <c r="A36" s="44">
        <v>5</v>
      </c>
      <c r="B36" s="52" t="s">
        <v>605</v>
      </c>
      <c r="C36" s="36"/>
      <c r="D36" s="54">
        <f>C36*VLOOKUP(B36,'Chart &amp; Plan'!$B$3:$E$39,4,FALSE)</f>
        <v>0</v>
      </c>
      <c r="E36" s="261"/>
      <c r="F36" s="44">
        <v>5</v>
      </c>
      <c r="G36" s="52" t="s">
        <v>605</v>
      </c>
      <c r="H36" s="36"/>
      <c r="I36" s="54">
        <f>H36*VLOOKUP(G36,'Chart &amp; Plan'!$B$3:$E$39,4,FALSE)</f>
        <v>0</v>
      </c>
      <c r="J36" s="262"/>
      <c r="K36" s="34">
        <v>5</v>
      </c>
      <c r="L36" s="52" t="s">
        <v>605</v>
      </c>
      <c r="M36" s="36"/>
      <c r="N36" s="54">
        <f>M36*VLOOKUP(L36,'Chart &amp; Plan'!$B$3:$E$39,4,FALSE)</f>
        <v>0</v>
      </c>
    </row>
    <row r="37" spans="1:14">
      <c r="A37" s="44">
        <v>6</v>
      </c>
      <c r="B37" s="52" t="s">
        <v>605</v>
      </c>
      <c r="C37" s="36"/>
      <c r="D37" s="54">
        <f>C37*VLOOKUP(B37,'Chart &amp; Plan'!$B$3:$E$39,4,FALSE)</f>
        <v>0</v>
      </c>
      <c r="E37" s="261"/>
      <c r="F37" s="44">
        <v>6</v>
      </c>
      <c r="G37" s="52" t="s">
        <v>605</v>
      </c>
      <c r="H37" s="36"/>
      <c r="I37" s="54">
        <f>H37*VLOOKUP(G37,'Chart &amp; Plan'!$B$3:$E$39,4,FALSE)</f>
        <v>0</v>
      </c>
      <c r="J37" s="262"/>
      <c r="K37" s="34">
        <v>6</v>
      </c>
      <c r="L37" s="52" t="s">
        <v>605</v>
      </c>
      <c r="M37" s="36"/>
      <c r="N37" s="54">
        <f>M37*VLOOKUP(L37,'Chart &amp; Plan'!$B$3:$E$39,4,FALSE)</f>
        <v>0</v>
      </c>
    </row>
    <row r="38" spans="1:14">
      <c r="A38" s="44">
        <v>7</v>
      </c>
      <c r="B38" s="52" t="s">
        <v>605</v>
      </c>
      <c r="C38" s="36"/>
      <c r="D38" s="54">
        <f>C38*VLOOKUP(B38,'Chart &amp; Plan'!$B$3:$E$39,4,FALSE)</f>
        <v>0</v>
      </c>
      <c r="E38" s="261"/>
      <c r="F38" s="44">
        <v>7</v>
      </c>
      <c r="G38" s="52" t="s">
        <v>605</v>
      </c>
      <c r="H38" s="36"/>
      <c r="I38" s="54">
        <f>H38*VLOOKUP(G38,'Chart &amp; Plan'!$B$3:$E$39,4,FALSE)</f>
        <v>0</v>
      </c>
      <c r="J38" s="262"/>
      <c r="K38" s="34">
        <v>7</v>
      </c>
      <c r="L38" s="52" t="s">
        <v>605</v>
      </c>
      <c r="M38" s="36"/>
      <c r="N38" s="54">
        <f>M38*VLOOKUP(L38,'Chart &amp; Plan'!$B$3:$E$39,4,FALSE)</f>
        <v>0</v>
      </c>
    </row>
    <row r="39" spans="1:14">
      <c r="A39" s="44">
        <v>8</v>
      </c>
      <c r="B39" s="52" t="s">
        <v>605</v>
      </c>
      <c r="C39" s="36"/>
      <c r="D39" s="54">
        <f>C39*VLOOKUP(B39,'Chart &amp; Plan'!$B$3:$E$39,4,FALSE)</f>
        <v>0</v>
      </c>
      <c r="E39" s="261"/>
      <c r="F39" s="44">
        <v>8</v>
      </c>
      <c r="G39" s="52" t="s">
        <v>605</v>
      </c>
      <c r="H39" s="36"/>
      <c r="I39" s="54">
        <f>H39*VLOOKUP(G39,'Chart &amp; Plan'!$B$3:$E$39,4,FALSE)</f>
        <v>0</v>
      </c>
      <c r="J39" s="262"/>
      <c r="K39" s="34">
        <v>8</v>
      </c>
      <c r="L39" s="52" t="s">
        <v>605</v>
      </c>
      <c r="M39" s="36"/>
      <c r="N39" s="54">
        <f>M39*VLOOKUP(L39,'Chart &amp; Plan'!$B$3:$E$39,4,FALSE)</f>
        <v>0</v>
      </c>
    </row>
    <row r="40" spans="1:14">
      <c r="A40" s="44">
        <v>9</v>
      </c>
      <c r="B40" s="52" t="s">
        <v>605</v>
      </c>
      <c r="C40" s="36"/>
      <c r="D40" s="54">
        <f>C40*VLOOKUP(B40,'Chart &amp; Plan'!$B$3:$E$39,4,FALSE)</f>
        <v>0</v>
      </c>
      <c r="E40" s="261"/>
      <c r="F40" s="44">
        <v>9</v>
      </c>
      <c r="G40" s="52" t="s">
        <v>605</v>
      </c>
      <c r="H40" s="36"/>
      <c r="I40" s="54">
        <f>H40*VLOOKUP(G40,'Chart &amp; Plan'!$B$3:$E$39,4,FALSE)</f>
        <v>0</v>
      </c>
      <c r="J40" s="262"/>
      <c r="K40" s="34">
        <v>9</v>
      </c>
      <c r="L40" s="52" t="s">
        <v>605</v>
      </c>
      <c r="M40" s="36"/>
      <c r="N40" s="54">
        <f>M40*VLOOKUP(L40,'Chart &amp; Plan'!$B$3:$E$39,4,FALSE)</f>
        <v>0</v>
      </c>
    </row>
    <row r="41" spans="1:14">
      <c r="A41" s="46">
        <v>10</v>
      </c>
      <c r="B41" s="52" t="s">
        <v>605</v>
      </c>
      <c r="C41" s="47"/>
      <c r="D41" s="54">
        <f>C41*VLOOKUP(B41,'Chart &amp; Plan'!$B$3:$E$39,4,FALSE)</f>
        <v>0</v>
      </c>
      <c r="E41" s="261"/>
      <c r="F41" s="46">
        <v>10</v>
      </c>
      <c r="G41" s="52" t="s">
        <v>605</v>
      </c>
      <c r="H41" s="47"/>
      <c r="I41" s="54">
        <f>H41*VLOOKUP(G41,'Chart &amp; Plan'!$B$3:$E$39,4,FALSE)</f>
        <v>0</v>
      </c>
      <c r="J41" s="262"/>
      <c r="K41" s="60">
        <v>10</v>
      </c>
      <c r="L41" s="52" t="s">
        <v>605</v>
      </c>
      <c r="M41" s="47"/>
      <c r="N41" s="54">
        <f>M41*VLOOKUP(L41,'Chart &amp; Plan'!$B$3:$E$39,4,FALSE)</f>
        <v>0</v>
      </c>
    </row>
    <row r="42" spans="1:14">
      <c r="A42" s="256" t="s">
        <v>608</v>
      </c>
      <c r="B42" s="257"/>
      <c r="C42" s="257"/>
      <c r="D42" s="45">
        <f>SUM(D32:D41)</f>
        <v>206.78</v>
      </c>
      <c r="E42" s="261"/>
      <c r="F42" s="256" t="s">
        <v>608</v>
      </c>
      <c r="G42" s="257"/>
      <c r="H42" s="257"/>
      <c r="I42" s="61">
        <f>SUM(I32:I41)</f>
        <v>0</v>
      </c>
      <c r="J42" s="261"/>
      <c r="K42" s="256" t="s">
        <v>608</v>
      </c>
      <c r="L42" s="257"/>
      <c r="M42" s="257"/>
      <c r="N42" s="45">
        <f>SUM(N32:N41)</f>
        <v>0</v>
      </c>
    </row>
  </sheetData>
  <sheetProtection sheet="1" objects="1" scenarios="1"/>
  <protectedRanges>
    <protectedRange sqref="B32:C41" name="Range1"/>
  </protectedRanges>
  <mergeCells count="26">
    <mergeCell ref="E16:E28"/>
    <mergeCell ref="A15:M15"/>
    <mergeCell ref="F2:I2"/>
    <mergeCell ref="F14:H14"/>
    <mergeCell ref="A16:D16"/>
    <mergeCell ref="A28:C28"/>
    <mergeCell ref="F16:I16"/>
    <mergeCell ref="F28:H28"/>
    <mergeCell ref="A2:D2"/>
    <mergeCell ref="A14:C14"/>
    <mergeCell ref="A1:N1"/>
    <mergeCell ref="K2:N2"/>
    <mergeCell ref="K14:M14"/>
    <mergeCell ref="A30:D30"/>
    <mergeCell ref="E30:E42"/>
    <mergeCell ref="F30:I30"/>
    <mergeCell ref="J30:J42"/>
    <mergeCell ref="K30:N30"/>
    <mergeCell ref="A42:C42"/>
    <mergeCell ref="F42:H42"/>
    <mergeCell ref="K42:M42"/>
    <mergeCell ref="K16:N16"/>
    <mergeCell ref="K28:M28"/>
    <mergeCell ref="E2:E14"/>
    <mergeCell ref="J2:J14"/>
    <mergeCell ref="J16:J28"/>
  </mergeCells>
  <pageMargins left="0.7" right="0.7" top="0.75" bottom="0.75" header="0.3" footer="0.3"/>
  <ignoredErrors>
    <ignoredError sqref="D14" evalError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Activity" xr:uid="{AC763B44-9111-4A70-B1C3-BFBE0369BDD9}">
          <x14:formula1>
            <xm:f>'Chart &amp; Plan'!$B$3:$B$40</xm:f>
          </x14:formula1>
          <xm:sqref>G4:G13 L4:L13 B18:B27 L18:L27 G18:G27 G32:G41 B32:B41 L32:L41 B4:B13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3B1F-C913-4CB8-87B9-2E5115B7C349}">
  <sheetPr>
    <tabColor rgb="FFC6E0B4"/>
  </sheetPr>
  <dimension ref="A1:O50"/>
  <sheetViews>
    <sheetView topLeftCell="A18" workbookViewId="0">
      <selection activeCell="L8" sqref="L8"/>
    </sheetView>
  </sheetViews>
  <sheetFormatPr defaultColWidth="0" defaultRowHeight="0" customHeight="1" zeroHeight="1"/>
  <cols>
    <col min="1" max="1" width="6.85546875" customWidth="1"/>
    <col min="2" max="2" width="21.42578125" customWidth="1"/>
    <col min="3" max="3" width="20.5703125" customWidth="1"/>
    <col min="4" max="4" width="9.140625" customWidth="1"/>
    <col min="5" max="5" width="16.28515625" customWidth="1"/>
    <col min="6" max="6" width="13.85546875" customWidth="1"/>
    <col min="7" max="7" width="16.42578125" customWidth="1"/>
    <col min="8" max="8" width="1.85546875" customWidth="1"/>
    <col min="9" max="9" width="6.7109375" customWidth="1"/>
    <col min="10" max="10" width="5.140625" customWidth="1"/>
    <col min="11" max="11" width="13.140625" customWidth="1"/>
    <col min="12" max="12" width="17.42578125" customWidth="1"/>
    <col min="13" max="13" width="20.28515625" customWidth="1"/>
    <col min="14" max="14" width="20.42578125" customWidth="1"/>
    <col min="15" max="15" width="3.85546875" hidden="1" customWidth="1"/>
  </cols>
  <sheetData>
    <row r="1" spans="1:14" ht="21.75" customHeight="1">
      <c r="A1" s="270" t="s">
        <v>616</v>
      </c>
      <c r="B1" s="271"/>
      <c r="C1" s="271"/>
      <c r="D1" s="271"/>
      <c r="E1" s="271"/>
      <c r="F1" s="271"/>
      <c r="G1" s="272"/>
      <c r="H1" s="261"/>
      <c r="I1" s="274" t="s">
        <v>617</v>
      </c>
      <c r="J1" s="274"/>
      <c r="K1" s="274"/>
      <c r="L1" s="274"/>
      <c r="M1" s="274"/>
      <c r="N1" s="274"/>
    </row>
    <row r="2" spans="1:14" ht="24" customHeight="1">
      <c r="A2" s="62" t="s">
        <v>190</v>
      </c>
      <c r="B2" s="62" t="s">
        <v>198</v>
      </c>
      <c r="C2" s="62" t="s">
        <v>618</v>
      </c>
      <c r="D2" s="62" t="s">
        <v>619</v>
      </c>
      <c r="E2" s="63" t="s">
        <v>620</v>
      </c>
      <c r="F2" s="63" t="s">
        <v>621</v>
      </c>
      <c r="G2" s="62" t="s">
        <v>622</v>
      </c>
      <c r="H2" s="261"/>
      <c r="I2" s="277" t="s">
        <v>623</v>
      </c>
      <c r="J2" s="278"/>
      <c r="K2" s="283" t="s">
        <v>624</v>
      </c>
      <c r="L2" s="275" t="s">
        <v>625</v>
      </c>
      <c r="M2" s="276" t="s">
        <v>626</v>
      </c>
      <c r="N2" s="276"/>
    </row>
    <row r="3" spans="1:14" ht="15" hidden="1" customHeight="1">
      <c r="A3" s="141">
        <v>-1</v>
      </c>
      <c r="B3" s="64" t="s">
        <v>605</v>
      </c>
      <c r="C3" s="64"/>
      <c r="D3" s="55">
        <v>0</v>
      </c>
      <c r="E3" s="55">
        <v>0</v>
      </c>
      <c r="F3" s="55">
        <v>0</v>
      </c>
      <c r="G3" s="55">
        <v>0</v>
      </c>
      <c r="H3" s="261"/>
      <c r="I3" s="279"/>
      <c r="J3" s="280"/>
      <c r="K3" s="284"/>
      <c r="L3" s="275"/>
      <c r="M3" s="18"/>
      <c r="N3" s="18"/>
    </row>
    <row r="4" spans="1:14" ht="15">
      <c r="A4" s="141">
        <v>0</v>
      </c>
      <c r="B4" s="142" t="s">
        <v>627</v>
      </c>
      <c r="C4" s="142" t="s">
        <v>628</v>
      </c>
      <c r="D4" s="143">
        <v>8</v>
      </c>
      <c r="E4" s="144">
        <f t="shared" ref="E4" si="0">D4/60</f>
        <v>0.13333333333333333</v>
      </c>
      <c r="F4" s="163">
        <v>15</v>
      </c>
      <c r="G4" s="146">
        <f t="shared" ref="G4" si="1">E4*F4</f>
        <v>2</v>
      </c>
      <c r="H4" s="261"/>
      <c r="I4" s="281"/>
      <c r="J4" s="282"/>
      <c r="K4" s="285"/>
      <c r="L4" s="275"/>
      <c r="M4" s="62" t="s">
        <v>629</v>
      </c>
      <c r="N4" s="62" t="s">
        <v>630</v>
      </c>
    </row>
    <row r="5" spans="1:14" s="169" customFormat="1" ht="15">
      <c r="A5" s="164">
        <v>1</v>
      </c>
      <c r="B5" s="173" t="s">
        <v>631</v>
      </c>
      <c r="C5" s="173" t="s">
        <v>628</v>
      </c>
      <c r="D5" s="174">
        <v>10</v>
      </c>
      <c r="E5" s="175">
        <f t="shared" ref="E5:E39" si="2">D5/60</f>
        <v>0.16666666666666666</v>
      </c>
      <c r="F5" s="168">
        <v>15</v>
      </c>
      <c r="G5" s="162">
        <f t="shared" ref="G5:G7" si="3">E5*F5</f>
        <v>2.5</v>
      </c>
      <c r="H5" s="273"/>
      <c r="I5" s="1">
        <v>1</v>
      </c>
      <c r="J5" s="1" t="s">
        <v>632</v>
      </c>
      <c r="K5" s="1" t="s">
        <v>107</v>
      </c>
      <c r="L5" s="1" t="s">
        <v>633</v>
      </c>
      <c r="M5" s="1" t="s">
        <v>634</v>
      </c>
      <c r="N5" s="1" t="s">
        <v>635</v>
      </c>
    </row>
    <row r="6" spans="1:14" ht="15">
      <c r="A6" s="141">
        <v>2</v>
      </c>
      <c r="B6" s="142" t="s">
        <v>615</v>
      </c>
      <c r="C6" s="142" t="s">
        <v>636</v>
      </c>
      <c r="D6" s="143">
        <v>6</v>
      </c>
      <c r="E6" s="144">
        <f t="shared" si="2"/>
        <v>0.1</v>
      </c>
      <c r="F6" s="145">
        <v>15</v>
      </c>
      <c r="G6" s="146">
        <f t="shared" si="3"/>
        <v>1.5</v>
      </c>
      <c r="H6" s="261"/>
      <c r="I6" s="1">
        <v>2</v>
      </c>
      <c r="J6" s="1" t="s">
        <v>637</v>
      </c>
      <c r="K6" s="210" t="s">
        <v>109</v>
      </c>
      <c r="L6" s="1" t="s">
        <v>638</v>
      </c>
      <c r="M6" s="1" t="s">
        <v>639</v>
      </c>
      <c r="N6" s="1" t="s">
        <v>640</v>
      </c>
    </row>
    <row r="7" spans="1:14" s="169" customFormat="1" ht="15">
      <c r="A7" s="164">
        <v>3</v>
      </c>
      <c r="B7" s="173" t="s">
        <v>641</v>
      </c>
      <c r="C7" s="173" t="s">
        <v>642</v>
      </c>
      <c r="D7" s="174">
        <v>6</v>
      </c>
      <c r="E7" s="175">
        <f t="shared" si="2"/>
        <v>0.1</v>
      </c>
      <c r="F7" s="168">
        <v>15</v>
      </c>
      <c r="G7" s="162">
        <f t="shared" si="3"/>
        <v>1.5</v>
      </c>
      <c r="H7" s="273"/>
      <c r="I7" s="1">
        <v>3</v>
      </c>
      <c r="J7" s="1" t="s">
        <v>643</v>
      </c>
      <c r="K7" s="210"/>
      <c r="L7" s="1" t="s">
        <v>644</v>
      </c>
      <c r="M7" s="1" t="s">
        <v>645</v>
      </c>
      <c r="N7" s="1" t="s">
        <v>639</v>
      </c>
    </row>
    <row r="8" spans="1:14" ht="15">
      <c r="A8" s="141">
        <v>4</v>
      </c>
      <c r="B8" s="147" t="s">
        <v>646</v>
      </c>
      <c r="C8" s="147" t="s">
        <v>628</v>
      </c>
      <c r="D8" s="148">
        <v>6.5</v>
      </c>
      <c r="E8" s="149">
        <f t="shared" si="2"/>
        <v>0.10833333333333334</v>
      </c>
      <c r="F8" s="145">
        <v>15</v>
      </c>
      <c r="G8" s="146">
        <f t="shared" ref="G8:G39" si="4">E8*F8</f>
        <v>1.625</v>
      </c>
      <c r="H8" s="261"/>
      <c r="I8" s="1">
        <v>4</v>
      </c>
      <c r="J8" s="1" t="s">
        <v>647</v>
      </c>
      <c r="K8" s="1" t="s">
        <v>112</v>
      </c>
      <c r="L8" s="1" t="s">
        <v>648</v>
      </c>
      <c r="M8" s="1" t="s">
        <v>649</v>
      </c>
      <c r="N8" s="1" t="s">
        <v>650</v>
      </c>
    </row>
    <row r="9" spans="1:14" s="169" customFormat="1" ht="15">
      <c r="A9" s="164">
        <v>5</v>
      </c>
      <c r="B9" s="165" t="s">
        <v>651</v>
      </c>
      <c r="C9" s="165" t="s">
        <v>628</v>
      </c>
      <c r="D9" s="166">
        <v>7</v>
      </c>
      <c r="E9" s="167">
        <f t="shared" si="2"/>
        <v>0.11666666666666667</v>
      </c>
      <c r="F9" s="168">
        <v>15</v>
      </c>
      <c r="G9" s="162">
        <f t="shared" si="4"/>
        <v>1.75</v>
      </c>
      <c r="H9" s="273"/>
      <c r="I9" s="1">
        <v>5</v>
      </c>
      <c r="J9" s="1" t="s">
        <v>652</v>
      </c>
      <c r="K9" s="1" t="s">
        <v>115</v>
      </c>
      <c r="L9" s="1" t="s">
        <v>653</v>
      </c>
      <c r="M9" s="1" t="s">
        <v>654</v>
      </c>
      <c r="N9" s="1" t="s">
        <v>655</v>
      </c>
    </row>
    <row r="10" spans="1:14" ht="15">
      <c r="A10" s="141">
        <v>6</v>
      </c>
      <c r="B10" s="147" t="s">
        <v>218</v>
      </c>
      <c r="C10" s="147" t="s">
        <v>642</v>
      </c>
      <c r="D10" s="148">
        <v>5</v>
      </c>
      <c r="E10" s="149">
        <f t="shared" si="2"/>
        <v>8.3333333333333329E-2</v>
      </c>
      <c r="F10" s="145">
        <v>15</v>
      </c>
      <c r="G10" s="146">
        <f t="shared" si="4"/>
        <v>1.25</v>
      </c>
      <c r="H10" s="261"/>
      <c r="I10" s="1">
        <v>6</v>
      </c>
      <c r="J10" s="1" t="s">
        <v>656</v>
      </c>
      <c r="K10" s="1" t="s">
        <v>117</v>
      </c>
      <c r="L10" s="1" t="s">
        <v>657</v>
      </c>
      <c r="M10" s="1" t="s">
        <v>658</v>
      </c>
      <c r="N10" s="1" t="s">
        <v>659</v>
      </c>
    </row>
    <row r="11" spans="1:14" s="169" customFormat="1" ht="15">
      <c r="A11" s="164">
        <v>7</v>
      </c>
      <c r="B11" s="165" t="s">
        <v>660</v>
      </c>
      <c r="C11" s="165" t="s">
        <v>628</v>
      </c>
      <c r="D11" s="166">
        <v>8</v>
      </c>
      <c r="E11" s="167">
        <f t="shared" si="2"/>
        <v>0.13333333333333333</v>
      </c>
      <c r="F11" s="168">
        <v>15</v>
      </c>
      <c r="G11" s="162">
        <f t="shared" si="4"/>
        <v>2</v>
      </c>
      <c r="H11" s="273"/>
      <c r="I11" s="120"/>
      <c r="J11" s="120"/>
      <c r="K11" s="120"/>
      <c r="L11" s="120"/>
      <c r="M11" s="120"/>
      <c r="N11" s="120"/>
    </row>
    <row r="12" spans="1:14" ht="15">
      <c r="A12" s="141">
        <v>8</v>
      </c>
      <c r="B12" s="147" t="s">
        <v>661</v>
      </c>
      <c r="C12" s="147" t="s">
        <v>628</v>
      </c>
      <c r="D12" s="148">
        <v>9</v>
      </c>
      <c r="E12" s="149">
        <f t="shared" si="2"/>
        <v>0.15</v>
      </c>
      <c r="F12" s="145">
        <v>15</v>
      </c>
      <c r="G12" s="146">
        <f t="shared" si="4"/>
        <v>2.25</v>
      </c>
      <c r="H12" s="261"/>
      <c r="I12" s="116"/>
      <c r="J12" s="116"/>
      <c r="K12" s="116"/>
      <c r="L12" s="116"/>
      <c r="M12" s="116"/>
      <c r="N12" s="116"/>
    </row>
    <row r="13" spans="1:14" s="169" customFormat="1" ht="15">
      <c r="A13" s="164">
        <v>9</v>
      </c>
      <c r="B13" s="165" t="s">
        <v>662</v>
      </c>
      <c r="C13" s="165" t="s">
        <v>663</v>
      </c>
      <c r="D13" s="166">
        <v>3.5</v>
      </c>
      <c r="E13" s="167">
        <f t="shared" si="2"/>
        <v>5.8333333333333334E-2</v>
      </c>
      <c r="F13" s="168">
        <v>15</v>
      </c>
      <c r="G13" s="162">
        <f t="shared" si="4"/>
        <v>0.875</v>
      </c>
      <c r="H13" s="273"/>
      <c r="I13" s="116"/>
      <c r="J13" s="116"/>
      <c r="K13" s="116"/>
      <c r="L13" s="116"/>
      <c r="M13" s="116"/>
      <c r="N13" s="116"/>
    </row>
    <row r="14" spans="1:14" ht="15.75" customHeight="1">
      <c r="A14" s="141">
        <v>10</v>
      </c>
      <c r="B14" s="147" t="s">
        <v>664</v>
      </c>
      <c r="C14" s="147" t="s">
        <v>663</v>
      </c>
      <c r="D14" s="148">
        <v>3.5</v>
      </c>
      <c r="E14" s="149">
        <f t="shared" si="2"/>
        <v>5.8333333333333334E-2</v>
      </c>
      <c r="F14" s="145">
        <v>15</v>
      </c>
      <c r="G14" s="146">
        <f t="shared" si="4"/>
        <v>0.875</v>
      </c>
      <c r="H14" s="261"/>
      <c r="I14" s="116"/>
      <c r="J14" s="116"/>
      <c r="K14" s="116"/>
      <c r="L14" s="116"/>
      <c r="M14" s="116"/>
      <c r="N14" s="116"/>
    </row>
    <row r="15" spans="1:14" s="169" customFormat="1" ht="15">
      <c r="A15" s="164">
        <v>11</v>
      </c>
      <c r="B15" s="170" t="s">
        <v>219</v>
      </c>
      <c r="C15" s="170" t="s">
        <v>642</v>
      </c>
      <c r="D15" s="166">
        <v>6</v>
      </c>
      <c r="E15" s="171">
        <f t="shared" si="2"/>
        <v>0.1</v>
      </c>
      <c r="F15" s="166">
        <v>15</v>
      </c>
      <c r="G15" s="172">
        <f t="shared" si="4"/>
        <v>1.5</v>
      </c>
      <c r="H15" s="273"/>
      <c r="I15" s="116"/>
      <c r="J15" s="116"/>
      <c r="K15" s="116"/>
      <c r="L15" s="116"/>
      <c r="M15" s="116"/>
      <c r="N15" s="116"/>
    </row>
    <row r="16" spans="1:14" ht="15">
      <c r="A16" s="141">
        <v>12</v>
      </c>
      <c r="B16" s="147" t="s">
        <v>220</v>
      </c>
      <c r="C16" s="147" t="s">
        <v>636</v>
      </c>
      <c r="D16" s="148">
        <v>5</v>
      </c>
      <c r="E16" s="149">
        <f t="shared" si="2"/>
        <v>8.3333333333333329E-2</v>
      </c>
      <c r="F16" s="145">
        <v>15</v>
      </c>
      <c r="G16" s="146">
        <f t="shared" si="4"/>
        <v>1.25</v>
      </c>
      <c r="H16" s="261"/>
      <c r="I16" s="116"/>
      <c r="J16" s="116"/>
      <c r="K16" s="116"/>
      <c r="L16" s="116"/>
      <c r="M16" s="116"/>
      <c r="N16" s="116"/>
    </row>
    <row r="17" spans="1:14" s="169" customFormat="1" ht="15">
      <c r="A17" s="164">
        <v>13</v>
      </c>
      <c r="B17" s="165" t="s">
        <v>665</v>
      </c>
      <c r="C17" s="165" t="s">
        <v>636</v>
      </c>
      <c r="D17" s="166">
        <v>5</v>
      </c>
      <c r="E17" s="167">
        <f t="shared" ref="E17" si="5">D17/60</f>
        <v>8.3333333333333329E-2</v>
      </c>
      <c r="F17" s="168">
        <v>15</v>
      </c>
      <c r="G17" s="162">
        <f t="shared" si="4"/>
        <v>1.25</v>
      </c>
      <c r="H17" s="273"/>
      <c r="I17" s="116"/>
      <c r="J17" s="116"/>
      <c r="K17" s="116"/>
      <c r="L17" s="116"/>
      <c r="M17" s="116"/>
      <c r="N17" s="116"/>
    </row>
    <row r="18" spans="1:14" ht="15">
      <c r="A18" s="141">
        <v>14</v>
      </c>
      <c r="B18" s="147" t="s">
        <v>221</v>
      </c>
      <c r="C18" s="147" t="s">
        <v>642</v>
      </c>
      <c r="D18" s="148">
        <v>8</v>
      </c>
      <c r="E18" s="149">
        <f t="shared" si="2"/>
        <v>0.13333333333333333</v>
      </c>
      <c r="F18" s="145">
        <v>15</v>
      </c>
      <c r="G18" s="146">
        <f t="shared" si="4"/>
        <v>2</v>
      </c>
      <c r="H18" s="261"/>
      <c r="I18" s="116"/>
      <c r="J18" s="116"/>
      <c r="K18" s="116"/>
      <c r="L18" s="116"/>
      <c r="M18" s="116"/>
      <c r="N18" s="116"/>
    </row>
    <row r="19" spans="1:14" ht="15">
      <c r="A19" s="164">
        <v>15</v>
      </c>
      <c r="B19" s="165" t="s">
        <v>666</v>
      </c>
      <c r="C19" s="165" t="s">
        <v>636</v>
      </c>
      <c r="D19" s="166">
        <v>4.5</v>
      </c>
      <c r="E19" s="167">
        <f t="shared" si="2"/>
        <v>7.4999999999999997E-2</v>
      </c>
      <c r="F19" s="168">
        <v>15</v>
      </c>
      <c r="G19" s="162">
        <f t="shared" si="4"/>
        <v>1.125</v>
      </c>
      <c r="H19" s="261"/>
      <c r="I19" s="116"/>
      <c r="J19" s="116"/>
      <c r="K19" s="116"/>
      <c r="L19" s="116"/>
      <c r="M19" s="116"/>
      <c r="N19" s="116"/>
    </row>
    <row r="20" spans="1:14" ht="15">
      <c r="A20" s="141">
        <v>16</v>
      </c>
      <c r="B20" s="37" t="s">
        <v>667</v>
      </c>
      <c r="C20" s="37" t="s">
        <v>628</v>
      </c>
      <c r="D20" s="38">
        <v>10</v>
      </c>
      <c r="E20" s="150">
        <f t="shared" si="2"/>
        <v>0.16666666666666666</v>
      </c>
      <c r="F20" s="34">
        <v>15</v>
      </c>
      <c r="G20" s="151">
        <f t="shared" si="4"/>
        <v>2.5</v>
      </c>
      <c r="H20" s="261"/>
      <c r="I20" s="116"/>
      <c r="J20" s="116"/>
      <c r="K20" s="116"/>
      <c r="L20" s="116"/>
      <c r="M20" s="116"/>
      <c r="N20" s="116"/>
    </row>
    <row r="21" spans="1:14" ht="17.649999999999999">
      <c r="A21" s="164">
        <v>17</v>
      </c>
      <c r="B21" s="152" t="s">
        <v>607</v>
      </c>
      <c r="C21" s="152" t="s">
        <v>636</v>
      </c>
      <c r="D21" s="40">
        <v>5.5</v>
      </c>
      <c r="E21" s="153">
        <f t="shared" si="2"/>
        <v>9.166666666666666E-2</v>
      </c>
      <c r="F21" s="39">
        <v>15</v>
      </c>
      <c r="G21" s="154">
        <f t="shared" si="4"/>
        <v>1.375</v>
      </c>
      <c r="H21" s="261"/>
      <c r="I21" s="116"/>
      <c r="J21" s="116"/>
      <c r="K21" s="116"/>
      <c r="L21" s="116"/>
      <c r="M21" s="178" t="s">
        <v>668</v>
      </c>
      <c r="N21" s="116"/>
    </row>
    <row r="22" spans="1:14" ht="15">
      <c r="A22" s="141">
        <v>18</v>
      </c>
      <c r="B22" s="37" t="s">
        <v>669</v>
      </c>
      <c r="C22" s="37" t="s">
        <v>628</v>
      </c>
      <c r="D22" s="38">
        <v>7.3</v>
      </c>
      <c r="E22" s="150">
        <f t="shared" si="2"/>
        <v>0.12166666666666666</v>
      </c>
      <c r="F22" s="34">
        <v>15</v>
      </c>
      <c r="G22" s="151">
        <f t="shared" si="4"/>
        <v>1.825</v>
      </c>
      <c r="H22" s="261"/>
      <c r="I22" s="116"/>
      <c r="J22" s="116"/>
      <c r="K22" s="116"/>
      <c r="L22" s="116"/>
      <c r="M22" s="116"/>
      <c r="N22" s="116"/>
    </row>
    <row r="23" spans="1:14" ht="15">
      <c r="A23" s="164">
        <v>19</v>
      </c>
      <c r="B23" s="152" t="s">
        <v>670</v>
      </c>
      <c r="C23" s="152" t="s">
        <v>628</v>
      </c>
      <c r="D23" s="40">
        <v>10</v>
      </c>
      <c r="E23" s="153">
        <f t="shared" si="2"/>
        <v>0.16666666666666666</v>
      </c>
      <c r="F23" s="39">
        <v>15</v>
      </c>
      <c r="G23" s="154">
        <f t="shared" si="4"/>
        <v>2.5</v>
      </c>
      <c r="H23" s="261"/>
      <c r="I23" s="116"/>
      <c r="J23" s="116"/>
      <c r="K23" s="116"/>
      <c r="L23" s="116"/>
      <c r="M23" s="116"/>
      <c r="N23" s="116"/>
    </row>
    <row r="24" spans="1:14" ht="15" customHeight="1">
      <c r="A24" s="141">
        <v>20</v>
      </c>
      <c r="B24" s="155" t="s">
        <v>671</v>
      </c>
      <c r="C24" s="155" t="s">
        <v>642</v>
      </c>
      <c r="D24" s="38">
        <v>8</v>
      </c>
      <c r="E24" s="156">
        <f t="shared" si="2"/>
        <v>0.13333333333333333</v>
      </c>
      <c r="F24" s="38">
        <v>15</v>
      </c>
      <c r="G24" s="157">
        <f t="shared" si="4"/>
        <v>2</v>
      </c>
      <c r="H24" s="261"/>
      <c r="I24" s="116"/>
      <c r="J24" s="116"/>
      <c r="K24" s="116"/>
      <c r="L24" s="116"/>
      <c r="M24" s="116"/>
      <c r="N24" s="116"/>
    </row>
    <row r="25" spans="1:14" ht="15">
      <c r="A25" s="164">
        <v>21</v>
      </c>
      <c r="B25" s="152" t="s">
        <v>672</v>
      </c>
      <c r="C25" s="152" t="s">
        <v>642</v>
      </c>
      <c r="D25" s="40">
        <v>6</v>
      </c>
      <c r="E25" s="153">
        <f t="shared" si="2"/>
        <v>0.1</v>
      </c>
      <c r="F25" s="39">
        <v>15</v>
      </c>
      <c r="G25" s="154">
        <f t="shared" si="4"/>
        <v>1.5</v>
      </c>
      <c r="H25" s="261"/>
      <c r="I25" s="116"/>
      <c r="J25" s="116"/>
      <c r="K25" s="116"/>
      <c r="L25" s="116"/>
      <c r="M25" s="116"/>
      <c r="N25" s="116"/>
    </row>
    <row r="26" spans="1:14" ht="15">
      <c r="A26" s="141">
        <v>22</v>
      </c>
      <c r="B26" s="37" t="s">
        <v>673</v>
      </c>
      <c r="C26" s="37" t="s">
        <v>642</v>
      </c>
      <c r="D26" s="38">
        <v>7</v>
      </c>
      <c r="E26" s="150">
        <f t="shared" si="2"/>
        <v>0.11666666666666667</v>
      </c>
      <c r="F26" s="34">
        <v>15</v>
      </c>
      <c r="G26" s="151">
        <f t="shared" si="4"/>
        <v>1.75</v>
      </c>
      <c r="H26" s="261"/>
      <c r="I26" s="116"/>
      <c r="J26" s="116"/>
      <c r="K26" s="116"/>
      <c r="L26" s="116"/>
      <c r="M26" s="116"/>
      <c r="N26" s="116"/>
    </row>
    <row r="27" spans="1:14" ht="15">
      <c r="A27" s="164">
        <v>23</v>
      </c>
      <c r="B27" s="152" t="s">
        <v>674</v>
      </c>
      <c r="C27" s="152" t="s">
        <v>642</v>
      </c>
      <c r="D27" s="40">
        <v>7</v>
      </c>
      <c r="E27" s="153">
        <f t="shared" si="2"/>
        <v>0.11666666666666667</v>
      </c>
      <c r="F27" s="39">
        <v>15</v>
      </c>
      <c r="G27" s="154">
        <f t="shared" si="4"/>
        <v>1.75</v>
      </c>
      <c r="H27" s="261"/>
      <c r="I27" s="116"/>
      <c r="J27" s="116"/>
      <c r="K27" s="116"/>
      <c r="L27" s="116"/>
      <c r="M27" s="116"/>
      <c r="N27" s="116"/>
    </row>
    <row r="28" spans="1:14" ht="15">
      <c r="A28" s="141">
        <v>24</v>
      </c>
      <c r="B28" s="37" t="s">
        <v>675</v>
      </c>
      <c r="C28" s="37" t="s">
        <v>642</v>
      </c>
      <c r="D28" s="38">
        <v>7</v>
      </c>
      <c r="E28" s="150">
        <f t="shared" si="2"/>
        <v>0.11666666666666667</v>
      </c>
      <c r="F28" s="34">
        <v>15</v>
      </c>
      <c r="G28" s="151">
        <f t="shared" si="4"/>
        <v>1.75</v>
      </c>
      <c r="H28" s="261"/>
      <c r="I28" s="116"/>
      <c r="J28" s="116"/>
      <c r="K28" s="116"/>
      <c r="L28" s="116"/>
      <c r="M28" s="116"/>
      <c r="N28" s="116"/>
    </row>
    <row r="29" spans="1:14" ht="15">
      <c r="A29" s="164">
        <v>25</v>
      </c>
      <c r="B29" s="152" t="s">
        <v>676</v>
      </c>
      <c r="C29" s="152" t="s">
        <v>636</v>
      </c>
      <c r="D29" s="40">
        <v>5</v>
      </c>
      <c r="E29" s="153">
        <f t="shared" si="2"/>
        <v>8.3333333333333329E-2</v>
      </c>
      <c r="F29" s="39">
        <v>15</v>
      </c>
      <c r="G29" s="154">
        <f t="shared" si="4"/>
        <v>1.25</v>
      </c>
      <c r="H29" s="261"/>
      <c r="I29" s="116"/>
      <c r="J29" s="116"/>
      <c r="K29" s="116"/>
      <c r="L29" s="116"/>
      <c r="M29" s="116"/>
      <c r="N29" s="116"/>
    </row>
    <row r="30" spans="1:14" ht="15">
      <c r="A30" s="141">
        <v>26</v>
      </c>
      <c r="B30" s="37" t="s">
        <v>222</v>
      </c>
      <c r="C30" s="37" t="s">
        <v>628</v>
      </c>
      <c r="D30" s="38">
        <v>10</v>
      </c>
      <c r="E30" s="150">
        <f t="shared" si="2"/>
        <v>0.16666666666666666</v>
      </c>
      <c r="F30" s="34">
        <v>15</v>
      </c>
      <c r="G30" s="151">
        <f t="shared" si="4"/>
        <v>2.5</v>
      </c>
      <c r="H30" s="261"/>
      <c r="I30" s="116"/>
      <c r="J30" s="116"/>
      <c r="K30" s="116"/>
      <c r="L30" s="116"/>
      <c r="M30" s="116"/>
      <c r="N30" s="116"/>
    </row>
    <row r="31" spans="1:14" ht="15">
      <c r="A31" s="164">
        <v>27</v>
      </c>
      <c r="B31" s="152" t="s">
        <v>677</v>
      </c>
      <c r="C31" s="152" t="s">
        <v>642</v>
      </c>
      <c r="D31" s="40">
        <v>8</v>
      </c>
      <c r="E31" s="153">
        <f t="shared" si="2"/>
        <v>0.13333333333333333</v>
      </c>
      <c r="F31" s="39">
        <v>15</v>
      </c>
      <c r="G31" s="154">
        <f t="shared" si="4"/>
        <v>2</v>
      </c>
      <c r="H31" s="261"/>
      <c r="I31" s="116"/>
      <c r="J31" s="116"/>
      <c r="K31" s="116"/>
      <c r="L31" s="116"/>
      <c r="M31" s="116"/>
      <c r="N31" s="116"/>
    </row>
    <row r="32" spans="1:14" ht="15">
      <c r="A32" s="141">
        <v>28</v>
      </c>
      <c r="B32" s="37" t="s">
        <v>606</v>
      </c>
      <c r="C32" s="37" t="s">
        <v>642</v>
      </c>
      <c r="D32" s="38"/>
      <c r="E32" s="150">
        <v>8.0000000000000004E-4</v>
      </c>
      <c r="F32" s="34">
        <v>1250</v>
      </c>
      <c r="G32" s="151">
        <f t="shared" si="4"/>
        <v>1</v>
      </c>
      <c r="H32" s="261"/>
      <c r="I32" s="116"/>
      <c r="J32" s="116"/>
      <c r="K32" s="116"/>
      <c r="L32" s="116"/>
      <c r="M32" s="116"/>
      <c r="N32" s="116"/>
    </row>
    <row r="33" spans="1:14" ht="17.649999999999999">
      <c r="A33" s="164">
        <v>29</v>
      </c>
      <c r="B33" s="152" t="s">
        <v>223</v>
      </c>
      <c r="C33" s="152" t="s">
        <v>628</v>
      </c>
      <c r="D33" s="40">
        <v>6</v>
      </c>
      <c r="E33" s="153">
        <v>0.1</v>
      </c>
      <c r="F33" s="39">
        <v>15</v>
      </c>
      <c r="G33" s="154">
        <f t="shared" si="4"/>
        <v>1.5</v>
      </c>
      <c r="H33" s="261"/>
      <c r="I33" s="116"/>
      <c r="J33" s="116"/>
      <c r="K33" s="116"/>
      <c r="L33" s="178" t="s">
        <v>668</v>
      </c>
      <c r="M33" s="116"/>
      <c r="N33" s="116"/>
    </row>
    <row r="34" spans="1:14" ht="15">
      <c r="A34" s="141">
        <v>30</v>
      </c>
      <c r="B34" s="37" t="s">
        <v>678</v>
      </c>
      <c r="C34" s="37" t="s">
        <v>663</v>
      </c>
      <c r="D34" s="38">
        <v>3</v>
      </c>
      <c r="E34" s="150">
        <v>0.05</v>
      </c>
      <c r="F34" s="34">
        <v>15</v>
      </c>
      <c r="G34" s="151">
        <f t="shared" si="4"/>
        <v>0.75</v>
      </c>
      <c r="H34" s="261"/>
      <c r="I34" s="116"/>
      <c r="J34" s="116"/>
      <c r="K34" s="116"/>
      <c r="L34" s="116"/>
      <c r="M34" s="116"/>
      <c r="N34" s="116"/>
    </row>
    <row r="35" spans="1:14" ht="15">
      <c r="A35" s="164">
        <v>31</v>
      </c>
      <c r="B35" s="152" t="s">
        <v>225</v>
      </c>
      <c r="C35" s="152" t="s">
        <v>636</v>
      </c>
      <c r="D35" s="40">
        <v>4</v>
      </c>
      <c r="E35" s="153">
        <v>6.7000000000000004E-2</v>
      </c>
      <c r="F35" s="39">
        <v>15</v>
      </c>
      <c r="G35" s="154">
        <f t="shared" si="4"/>
        <v>1.0050000000000001</v>
      </c>
      <c r="H35" s="261"/>
      <c r="I35" s="116"/>
      <c r="J35" s="116"/>
      <c r="K35" s="116"/>
      <c r="L35" s="116"/>
      <c r="M35" s="116"/>
      <c r="N35" s="116"/>
    </row>
    <row r="36" spans="1:14" ht="15">
      <c r="A36" s="141">
        <v>32</v>
      </c>
      <c r="B36" s="37" t="s">
        <v>226</v>
      </c>
      <c r="C36" s="37" t="s">
        <v>628</v>
      </c>
      <c r="D36" s="38">
        <v>7</v>
      </c>
      <c r="E36" s="150">
        <v>0.11700000000000001</v>
      </c>
      <c r="F36" s="34">
        <v>15</v>
      </c>
      <c r="G36" s="151">
        <f t="shared" si="4"/>
        <v>1.7550000000000001</v>
      </c>
      <c r="H36" s="261"/>
      <c r="I36" s="116"/>
      <c r="J36" s="116"/>
      <c r="K36" s="116"/>
      <c r="L36" s="116"/>
      <c r="M36" s="116"/>
      <c r="N36" s="116"/>
    </row>
    <row r="37" spans="1:14" ht="15">
      <c r="A37" s="164">
        <v>33</v>
      </c>
      <c r="B37" s="152" t="s">
        <v>679</v>
      </c>
      <c r="C37" s="152" t="s">
        <v>642</v>
      </c>
      <c r="D37" s="40">
        <v>8</v>
      </c>
      <c r="E37" s="153">
        <v>0.13300000000000001</v>
      </c>
      <c r="F37" s="39">
        <v>15</v>
      </c>
      <c r="G37" s="154">
        <f t="shared" si="4"/>
        <v>1.9950000000000001</v>
      </c>
      <c r="H37" s="261"/>
      <c r="I37" s="116"/>
      <c r="J37" s="116"/>
      <c r="K37" s="116"/>
      <c r="L37" s="116"/>
      <c r="M37" s="116"/>
      <c r="N37" s="116"/>
    </row>
    <row r="38" spans="1:14" ht="15">
      <c r="A38" s="141">
        <v>34</v>
      </c>
      <c r="B38" s="147" t="s">
        <v>227</v>
      </c>
      <c r="C38" s="147" t="s">
        <v>636</v>
      </c>
      <c r="D38" s="148">
        <v>6</v>
      </c>
      <c r="E38" s="149">
        <v>0.1</v>
      </c>
      <c r="F38" s="145">
        <v>15</v>
      </c>
      <c r="G38" s="146">
        <f t="shared" si="4"/>
        <v>1.5</v>
      </c>
      <c r="H38" s="261"/>
      <c r="I38" s="116"/>
      <c r="J38" s="116"/>
      <c r="K38" s="116"/>
      <c r="L38" s="116"/>
      <c r="M38" s="116"/>
      <c r="N38" s="116"/>
    </row>
    <row r="39" spans="1:14" ht="15">
      <c r="A39" s="164">
        <v>35</v>
      </c>
      <c r="B39" s="158" t="s">
        <v>228</v>
      </c>
      <c r="C39" s="158" t="s">
        <v>628</v>
      </c>
      <c r="D39" s="159">
        <v>7</v>
      </c>
      <c r="E39" s="160">
        <f t="shared" si="2"/>
        <v>0.11666666666666667</v>
      </c>
      <c r="F39" s="161">
        <v>15</v>
      </c>
      <c r="G39" s="162">
        <f t="shared" si="4"/>
        <v>1.75</v>
      </c>
      <c r="H39" s="261"/>
      <c r="I39" s="116"/>
      <c r="J39" s="116"/>
      <c r="K39" s="116"/>
      <c r="L39" s="116"/>
      <c r="M39" s="116"/>
      <c r="N39" s="116"/>
    </row>
    <row r="40" spans="1:14" ht="15" hidden="1">
      <c r="A40" s="37"/>
      <c r="B40" s="37"/>
      <c r="C40" s="37"/>
      <c r="D40" s="37"/>
      <c r="E40" s="37"/>
      <c r="F40" s="37"/>
      <c r="G40" s="37"/>
      <c r="H40" s="266"/>
      <c r="I40" s="116"/>
      <c r="J40" s="116"/>
      <c r="K40" s="116"/>
      <c r="L40" s="116"/>
      <c r="M40" s="116"/>
      <c r="N40" s="116"/>
    </row>
    <row r="41" spans="1:14" ht="15" hidden="1">
      <c r="A41" s="37"/>
      <c r="B41" s="37"/>
      <c r="C41" s="37"/>
      <c r="D41" s="37"/>
      <c r="E41" s="37"/>
      <c r="F41" s="37"/>
      <c r="G41" s="37"/>
      <c r="H41" s="177"/>
      <c r="I41" s="116"/>
      <c r="J41" s="116"/>
      <c r="K41" s="116"/>
      <c r="L41" s="116"/>
      <c r="M41" s="116"/>
      <c r="N41" s="116"/>
    </row>
    <row r="42" spans="1:14" ht="15" hidden="1" customHeight="1">
      <c r="A42" s="37"/>
      <c r="B42" s="37"/>
      <c r="C42" s="37"/>
      <c r="D42" s="37"/>
      <c r="E42" s="37"/>
      <c r="F42" s="37"/>
      <c r="G42" s="37"/>
      <c r="H42" s="177"/>
      <c r="I42" s="116"/>
      <c r="J42" s="116"/>
      <c r="K42" s="116"/>
      <c r="L42" s="116"/>
      <c r="M42" s="116"/>
      <c r="N42" s="116"/>
    </row>
    <row r="43" spans="1:14" ht="15" hidden="1" customHeight="1">
      <c r="A43" s="37"/>
      <c r="B43" s="37"/>
      <c r="C43" s="37"/>
      <c r="D43" s="37"/>
      <c r="E43" s="37"/>
      <c r="F43" s="37"/>
      <c r="G43" s="37"/>
      <c r="H43" s="177"/>
      <c r="I43" s="116"/>
      <c r="J43" s="116"/>
      <c r="K43" s="116"/>
      <c r="L43" s="116"/>
      <c r="M43" s="116"/>
      <c r="N43" s="116"/>
    </row>
    <row r="44" spans="1:14" ht="15" hidden="1" customHeight="1">
      <c r="A44" s="37"/>
      <c r="B44" s="37"/>
      <c r="C44" s="37"/>
      <c r="D44" s="37"/>
      <c r="E44" s="37"/>
      <c r="F44" s="37"/>
      <c r="G44" s="37"/>
      <c r="H44" s="37"/>
      <c r="I44" s="176"/>
      <c r="J44" s="176"/>
      <c r="K44" s="176"/>
      <c r="L44" s="176"/>
      <c r="M44" s="176"/>
      <c r="N44" s="176"/>
    </row>
    <row r="45" spans="1:14" ht="15" hidden="1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" hidden="1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5" hidden="1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5" hidden="1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5" hidden="1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5" hidden="1" customHeight="1"/>
  </sheetData>
  <sheetProtection sheet="1" objects="1" scenarios="1"/>
  <mergeCells count="8">
    <mergeCell ref="K6:K7"/>
    <mergeCell ref="A1:G1"/>
    <mergeCell ref="H1:H40"/>
    <mergeCell ref="I1:N1"/>
    <mergeCell ref="L2:L4"/>
    <mergeCell ref="M2:N2"/>
    <mergeCell ref="I2:J4"/>
    <mergeCell ref="K2:K4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C5DA-577C-4979-8DCC-187745DADEF9}">
  <sheetPr>
    <tabColor rgb="FFFFFF00"/>
  </sheetPr>
  <dimension ref="A1:K65"/>
  <sheetViews>
    <sheetView topLeftCell="A56" workbookViewId="0">
      <selection activeCell="I51" sqref="I51"/>
    </sheetView>
  </sheetViews>
  <sheetFormatPr defaultColWidth="9.140625" defaultRowHeight="15"/>
  <cols>
    <col min="1" max="1" width="3.7109375" style="116" customWidth="1"/>
    <col min="2" max="2" width="15.5703125" style="116" customWidth="1"/>
    <col min="3" max="3" width="14.42578125" style="116" customWidth="1"/>
    <col min="4" max="4" width="18.140625" style="116" customWidth="1"/>
    <col min="5" max="5" width="17.28515625" style="116" customWidth="1"/>
    <col min="6" max="6" width="17.85546875" style="116" customWidth="1"/>
    <col min="7" max="7" width="18.7109375" style="116" customWidth="1"/>
    <col min="8" max="8" width="17.28515625" style="116" customWidth="1"/>
    <col min="9" max="9" width="19.7109375" style="116" customWidth="1"/>
    <col min="10" max="10" width="18.7109375" style="116" customWidth="1"/>
    <col min="11" max="16384" width="9.140625" style="116"/>
  </cols>
  <sheetData>
    <row r="1" spans="1:11">
      <c r="B1" s="119"/>
      <c r="C1" s="119"/>
      <c r="D1" s="119"/>
      <c r="E1" s="119"/>
      <c r="F1" s="119"/>
      <c r="G1" s="119"/>
      <c r="H1" s="119"/>
      <c r="I1" s="119"/>
      <c r="J1" s="119"/>
    </row>
    <row r="2" spans="1:11">
      <c r="A2" s="117"/>
      <c r="B2" s="307" t="s">
        <v>680</v>
      </c>
      <c r="C2" s="308"/>
      <c r="D2" s="308"/>
      <c r="E2" s="308"/>
      <c r="F2" s="308"/>
      <c r="G2" s="308"/>
      <c r="H2" s="308"/>
      <c r="I2" s="308"/>
      <c r="J2" s="309"/>
      <c r="K2" s="118"/>
    </row>
    <row r="3" spans="1:11">
      <c r="A3" s="117"/>
      <c r="B3" s="313" t="s">
        <v>681</v>
      </c>
      <c r="C3" s="314"/>
      <c r="D3" s="314"/>
      <c r="E3" s="314"/>
      <c r="F3" s="314"/>
      <c r="G3" s="314"/>
      <c r="H3" s="314"/>
      <c r="I3" s="314"/>
      <c r="J3" s="315"/>
      <c r="K3" s="118"/>
    </row>
    <row r="4" spans="1:11">
      <c r="A4" s="117"/>
      <c r="B4" s="289" t="s">
        <v>682</v>
      </c>
      <c r="C4" s="290"/>
      <c r="D4" s="290"/>
      <c r="E4" s="290"/>
      <c r="F4" s="290"/>
      <c r="G4" s="290"/>
      <c r="H4" s="290"/>
      <c r="I4" s="290"/>
      <c r="J4" s="291"/>
      <c r="K4" s="118"/>
    </row>
    <row r="5" spans="1:11">
      <c r="A5" s="117"/>
      <c r="B5" s="298" t="s">
        <v>683</v>
      </c>
      <c r="C5" s="293"/>
      <c r="D5" s="293"/>
      <c r="E5" s="293"/>
      <c r="F5" s="293"/>
      <c r="G5" s="293"/>
      <c r="H5" s="293"/>
      <c r="I5" s="293"/>
      <c r="J5" s="294"/>
      <c r="K5" s="118"/>
    </row>
    <row r="6" spans="1:11">
      <c r="A6" s="117"/>
      <c r="B6" s="298" t="s">
        <v>684</v>
      </c>
      <c r="C6" s="293"/>
      <c r="D6" s="293"/>
      <c r="E6" s="293"/>
      <c r="F6" s="293"/>
      <c r="G6" s="293"/>
      <c r="H6" s="293"/>
      <c r="I6" s="293"/>
      <c r="J6" s="294"/>
      <c r="K6" s="118"/>
    </row>
    <row r="7" spans="1:11">
      <c r="A7" s="117"/>
      <c r="B7" s="289" t="s">
        <v>685</v>
      </c>
      <c r="C7" s="290"/>
      <c r="D7" s="290"/>
      <c r="E7" s="290"/>
      <c r="F7" s="290"/>
      <c r="G7" s="290"/>
      <c r="H7" s="290"/>
      <c r="I7" s="290"/>
      <c r="J7" s="291"/>
      <c r="K7" s="118"/>
    </row>
    <row r="8" spans="1:11">
      <c r="A8" s="117"/>
      <c r="B8" s="298" t="s">
        <v>686</v>
      </c>
      <c r="C8" s="293"/>
      <c r="D8" s="293"/>
      <c r="E8" s="293"/>
      <c r="F8" s="293"/>
      <c r="G8" s="293"/>
      <c r="H8" s="293"/>
      <c r="I8" s="293"/>
      <c r="J8" s="294"/>
      <c r="K8" s="118"/>
    </row>
    <row r="9" spans="1:11">
      <c r="A9" s="117"/>
      <c r="B9" s="298" t="s">
        <v>687</v>
      </c>
      <c r="C9" s="293"/>
      <c r="D9" s="293"/>
      <c r="E9" s="293"/>
      <c r="F9" s="293"/>
      <c r="G9" s="293"/>
      <c r="H9" s="293"/>
      <c r="I9" s="293"/>
      <c r="J9" s="294"/>
      <c r="K9" s="118"/>
    </row>
    <row r="10" spans="1:11">
      <c r="A10" s="117"/>
      <c r="B10" s="289" t="s">
        <v>688</v>
      </c>
      <c r="C10" s="290"/>
      <c r="D10" s="290"/>
      <c r="E10" s="290"/>
      <c r="F10" s="290"/>
      <c r="G10" s="290"/>
      <c r="H10" s="290"/>
      <c r="I10" s="290"/>
      <c r="J10" s="291"/>
      <c r="K10" s="118"/>
    </row>
    <row r="11" spans="1:11">
      <c r="A11" s="117"/>
      <c r="B11" s="289" t="s">
        <v>689</v>
      </c>
      <c r="C11" s="290"/>
      <c r="D11" s="290"/>
      <c r="E11" s="290"/>
      <c r="F11" s="290"/>
      <c r="G11" s="290"/>
      <c r="H11" s="290"/>
      <c r="I11" s="290"/>
      <c r="J11" s="291"/>
      <c r="K11" s="118"/>
    </row>
    <row r="12" spans="1:11">
      <c r="A12" s="117"/>
      <c r="B12" s="316" t="s">
        <v>690</v>
      </c>
      <c r="C12" s="302"/>
      <c r="D12" s="302"/>
      <c r="E12" s="302"/>
      <c r="F12" s="302"/>
      <c r="G12" s="302"/>
      <c r="H12" s="302"/>
      <c r="I12" s="302"/>
      <c r="J12" s="303"/>
      <c r="K12" s="118"/>
    </row>
    <row r="13" spans="1:11" ht="13.7" customHeight="1">
      <c r="A13" s="117"/>
      <c r="B13" s="121"/>
      <c r="C13" s="121"/>
      <c r="D13" s="121"/>
      <c r="E13" s="121"/>
      <c r="F13" s="121"/>
      <c r="G13" s="121"/>
      <c r="H13" s="121"/>
      <c r="I13" s="121"/>
      <c r="J13" s="121"/>
      <c r="K13" s="118"/>
    </row>
    <row r="14" spans="1:11">
      <c r="A14" s="117"/>
      <c r="B14" s="299" t="s">
        <v>691</v>
      </c>
      <c r="C14" s="300"/>
      <c r="D14" s="300"/>
      <c r="E14" s="300"/>
      <c r="F14" s="300"/>
      <c r="G14" s="300"/>
      <c r="H14" s="300"/>
      <c r="I14" s="300"/>
      <c r="J14" s="301"/>
      <c r="K14" s="118"/>
    </row>
    <row r="15" spans="1:11">
      <c r="A15" s="117"/>
      <c r="B15" s="298" t="s">
        <v>692</v>
      </c>
      <c r="C15" s="293"/>
      <c r="D15" s="293"/>
      <c r="E15" s="293"/>
      <c r="F15" s="293"/>
      <c r="G15" s="293"/>
      <c r="H15" s="293"/>
      <c r="I15" s="293"/>
      <c r="J15" s="294"/>
      <c r="K15" s="118"/>
    </row>
    <row r="16" spans="1:11">
      <c r="A16" s="117"/>
      <c r="B16" s="298" t="s">
        <v>693</v>
      </c>
      <c r="C16" s="293"/>
      <c r="D16" s="293"/>
      <c r="E16" s="293"/>
      <c r="F16" s="293"/>
      <c r="G16" s="293"/>
      <c r="H16" s="293"/>
      <c r="I16" s="293"/>
      <c r="J16" s="294"/>
      <c r="K16" s="118"/>
    </row>
    <row r="17" spans="1:11">
      <c r="A17" s="117"/>
      <c r="B17" s="298" t="s">
        <v>694</v>
      </c>
      <c r="C17" s="293"/>
      <c r="D17" s="293"/>
      <c r="E17" s="293"/>
      <c r="F17" s="293"/>
      <c r="G17" s="293"/>
      <c r="H17" s="293"/>
      <c r="I17" s="293"/>
      <c r="J17" s="294"/>
      <c r="K17" s="118"/>
    </row>
    <row r="18" spans="1:11">
      <c r="A18" s="117"/>
      <c r="B18" s="298"/>
      <c r="C18" s="293"/>
      <c r="D18" s="293"/>
      <c r="E18" s="293"/>
      <c r="F18" s="293"/>
      <c r="G18" s="293"/>
      <c r="H18" s="293"/>
      <c r="I18" s="293"/>
      <c r="J18" s="294"/>
      <c r="K18" s="118"/>
    </row>
    <row r="19" spans="1:11">
      <c r="A19" s="117"/>
      <c r="B19" s="289" t="s">
        <v>695</v>
      </c>
      <c r="C19" s="290"/>
      <c r="D19" s="290"/>
      <c r="E19" s="290"/>
      <c r="F19" s="290"/>
      <c r="G19" s="290"/>
      <c r="H19" s="290"/>
      <c r="I19" s="290"/>
      <c r="J19" s="291"/>
      <c r="K19" s="118"/>
    </row>
    <row r="20" spans="1:11">
      <c r="A20" s="117"/>
      <c r="B20" s="298" t="s">
        <v>696</v>
      </c>
      <c r="C20" s="293"/>
      <c r="D20" s="293"/>
      <c r="E20" s="293"/>
      <c r="F20" s="293"/>
      <c r="G20" s="293"/>
      <c r="H20" s="293"/>
      <c r="I20" s="293"/>
      <c r="J20" s="294"/>
      <c r="K20" s="118"/>
    </row>
    <row r="21" spans="1:11">
      <c r="A21" s="117"/>
      <c r="B21" s="298" t="s">
        <v>697</v>
      </c>
      <c r="C21" s="293"/>
      <c r="D21" s="293"/>
      <c r="E21" s="293"/>
      <c r="F21" s="293"/>
      <c r="G21" s="293"/>
      <c r="H21" s="293"/>
      <c r="I21" s="293"/>
      <c r="J21" s="294"/>
      <c r="K21" s="118"/>
    </row>
    <row r="22" spans="1:11">
      <c r="A22" s="117"/>
      <c r="B22" s="286" t="s">
        <v>698</v>
      </c>
      <c r="C22" s="302"/>
      <c r="D22" s="302"/>
      <c r="E22" s="302"/>
      <c r="F22" s="302"/>
      <c r="G22" s="302"/>
      <c r="H22" s="302"/>
      <c r="I22" s="302"/>
      <c r="J22" s="303"/>
      <c r="K22" s="118"/>
    </row>
    <row r="23" spans="1:11" ht="15.75" customHeight="1">
      <c r="B23" s="121"/>
      <c r="C23" s="121"/>
      <c r="D23" s="121"/>
      <c r="E23" s="121"/>
      <c r="F23" s="121"/>
      <c r="G23" s="121"/>
      <c r="H23" s="121"/>
      <c r="I23" s="121"/>
      <c r="J23" s="121"/>
    </row>
    <row r="24" spans="1:11">
      <c r="A24" s="117"/>
      <c r="B24" s="299" t="s">
        <v>699</v>
      </c>
      <c r="C24" s="300"/>
      <c r="D24" s="300"/>
      <c r="E24" s="300"/>
      <c r="F24" s="300"/>
      <c r="G24" s="300"/>
      <c r="H24" s="300"/>
      <c r="I24" s="300"/>
      <c r="J24" s="301"/>
      <c r="K24" s="118"/>
    </row>
    <row r="25" spans="1:11">
      <c r="A25" s="117"/>
      <c r="B25" s="289" t="s">
        <v>700</v>
      </c>
      <c r="C25" s="290"/>
      <c r="D25" s="290"/>
      <c r="E25" s="290"/>
      <c r="F25" s="290"/>
      <c r="G25" s="290"/>
      <c r="H25" s="290"/>
      <c r="I25" s="290"/>
      <c r="J25" s="291"/>
      <c r="K25" s="118"/>
    </row>
    <row r="26" spans="1:11">
      <c r="A26" s="117"/>
      <c r="B26" s="292" t="s">
        <v>701</v>
      </c>
      <c r="C26" s="293"/>
      <c r="D26" s="293"/>
      <c r="E26" s="293"/>
      <c r="F26" s="293"/>
      <c r="G26" s="293"/>
      <c r="H26" s="293"/>
      <c r="I26" s="293"/>
      <c r="J26" s="294"/>
      <c r="K26" s="118"/>
    </row>
    <row r="27" spans="1:11">
      <c r="A27" s="117"/>
      <c r="B27" s="292" t="s">
        <v>702</v>
      </c>
      <c r="C27" s="293"/>
      <c r="D27" s="293"/>
      <c r="E27" s="293"/>
      <c r="F27" s="293"/>
      <c r="G27" s="293"/>
      <c r="H27" s="293"/>
      <c r="I27" s="293"/>
      <c r="J27" s="294"/>
      <c r="K27" s="118"/>
    </row>
    <row r="28" spans="1:11">
      <c r="A28" s="117"/>
      <c r="B28" s="298"/>
      <c r="C28" s="293"/>
      <c r="D28" s="293"/>
      <c r="E28" s="293"/>
      <c r="F28" s="293"/>
      <c r="G28" s="293"/>
      <c r="H28" s="293"/>
      <c r="I28" s="293"/>
      <c r="J28" s="294"/>
      <c r="K28" s="118"/>
    </row>
    <row r="29" spans="1:11">
      <c r="A29" s="117"/>
      <c r="B29" s="289" t="s">
        <v>703</v>
      </c>
      <c r="C29" s="290"/>
      <c r="D29" s="290"/>
      <c r="E29" s="290"/>
      <c r="F29" s="290"/>
      <c r="G29" s="290"/>
      <c r="H29" s="290"/>
      <c r="I29" s="290"/>
      <c r="J29" s="291"/>
      <c r="K29" s="118"/>
    </row>
    <row r="30" spans="1:11">
      <c r="A30" s="117"/>
      <c r="B30" s="292" t="s">
        <v>704</v>
      </c>
      <c r="C30" s="293"/>
      <c r="D30" s="293"/>
      <c r="E30" s="293"/>
      <c r="F30" s="293"/>
      <c r="G30" s="293"/>
      <c r="H30" s="293"/>
      <c r="I30" s="293"/>
      <c r="J30" s="294"/>
      <c r="K30" s="118"/>
    </row>
    <row r="31" spans="1:11">
      <c r="A31" s="129"/>
      <c r="B31" s="292" t="s">
        <v>705</v>
      </c>
      <c r="C31" s="295"/>
      <c r="D31" s="295"/>
      <c r="E31" s="295"/>
      <c r="F31" s="295"/>
      <c r="G31" s="295"/>
      <c r="H31" s="295"/>
      <c r="I31" s="295"/>
      <c r="J31" s="296"/>
      <c r="K31" s="118"/>
    </row>
    <row r="32" spans="1:11">
      <c r="A32" s="129"/>
      <c r="B32" s="292"/>
      <c r="C32" s="293"/>
      <c r="D32" s="293"/>
      <c r="E32" s="293"/>
      <c r="F32" s="293"/>
      <c r="G32" s="293"/>
      <c r="H32" s="293"/>
      <c r="I32" s="293"/>
      <c r="J32" s="294"/>
      <c r="K32" s="118"/>
    </row>
    <row r="33" spans="1:11" s="131" customFormat="1">
      <c r="A33" s="130"/>
      <c r="B33" s="297" t="s">
        <v>706</v>
      </c>
      <c r="C33" s="290"/>
      <c r="D33" s="290"/>
      <c r="E33" s="290"/>
      <c r="F33" s="290"/>
      <c r="G33" s="290"/>
      <c r="H33" s="290"/>
      <c r="I33" s="290"/>
      <c r="J33" s="291"/>
      <c r="K33" s="132"/>
    </row>
    <row r="34" spans="1:11">
      <c r="A34" s="117"/>
      <c r="B34" s="292" t="s">
        <v>707</v>
      </c>
      <c r="C34" s="295"/>
      <c r="D34" s="295"/>
      <c r="E34" s="295"/>
      <c r="F34" s="295"/>
      <c r="G34" s="295"/>
      <c r="H34" s="295"/>
      <c r="I34" s="295"/>
      <c r="J34" s="296"/>
      <c r="K34" s="118"/>
    </row>
    <row r="35" spans="1:11">
      <c r="A35" s="117"/>
      <c r="B35" s="292" t="s">
        <v>708</v>
      </c>
      <c r="C35" s="295"/>
      <c r="D35" s="295"/>
      <c r="E35" s="295"/>
      <c r="F35" s="295"/>
      <c r="G35" s="295"/>
      <c r="H35" s="295"/>
      <c r="I35" s="295"/>
      <c r="J35" s="296"/>
      <c r="K35" s="118"/>
    </row>
    <row r="36" spans="1:11">
      <c r="A36" s="117"/>
      <c r="B36" s="292" t="s">
        <v>709</v>
      </c>
      <c r="C36" s="295"/>
      <c r="D36" s="295"/>
      <c r="E36" s="295"/>
      <c r="F36" s="295"/>
      <c r="G36" s="295"/>
      <c r="H36" s="295"/>
      <c r="I36" s="295"/>
      <c r="J36" s="296"/>
      <c r="K36" s="118"/>
    </row>
    <row r="37" spans="1:11">
      <c r="A37" s="117"/>
      <c r="B37" s="292" t="s">
        <v>710</v>
      </c>
      <c r="C37" s="295"/>
      <c r="D37" s="295"/>
      <c r="E37" s="295"/>
      <c r="F37" s="295"/>
      <c r="G37" s="295"/>
      <c r="H37" s="295"/>
      <c r="I37" s="295"/>
      <c r="J37" s="296"/>
      <c r="K37" s="118"/>
    </row>
    <row r="38" spans="1:11">
      <c r="A38" s="117"/>
      <c r="B38" s="292"/>
      <c r="C38" s="293"/>
      <c r="D38" s="293"/>
      <c r="E38" s="293"/>
      <c r="F38" s="293"/>
      <c r="G38" s="293"/>
      <c r="H38" s="293"/>
      <c r="I38" s="293"/>
      <c r="J38" s="294"/>
      <c r="K38" s="118"/>
    </row>
    <row r="39" spans="1:11">
      <c r="A39" s="117"/>
      <c r="B39" s="297" t="s">
        <v>711</v>
      </c>
      <c r="C39" s="290"/>
      <c r="D39" s="290"/>
      <c r="E39" s="290"/>
      <c r="F39" s="290"/>
      <c r="G39" s="290"/>
      <c r="H39" s="290"/>
      <c r="I39" s="290"/>
      <c r="J39" s="291"/>
      <c r="K39" s="118"/>
    </row>
    <row r="40" spans="1:11">
      <c r="A40" s="117"/>
      <c r="B40" s="286" t="s">
        <v>712</v>
      </c>
      <c r="C40" s="287"/>
      <c r="D40" s="287"/>
      <c r="E40" s="287"/>
      <c r="F40" s="287"/>
      <c r="G40" s="287"/>
      <c r="H40" s="287"/>
      <c r="I40" s="287"/>
      <c r="J40" s="288"/>
      <c r="K40" s="118"/>
    </row>
    <row r="41" spans="1:11" ht="16.5" customHeight="1">
      <c r="B41" s="121"/>
      <c r="C41" s="121"/>
      <c r="D41" s="121"/>
      <c r="E41" s="121"/>
      <c r="F41" s="121"/>
      <c r="G41" s="121"/>
      <c r="H41" s="121"/>
      <c r="I41" s="121"/>
      <c r="J41" s="121"/>
    </row>
    <row r="42" spans="1:11" ht="27.95" customHeight="1">
      <c r="A42" s="117"/>
      <c r="B42" s="310" t="s">
        <v>713</v>
      </c>
      <c r="C42" s="311"/>
      <c r="D42" s="311"/>
      <c r="E42" s="311"/>
      <c r="F42" s="311"/>
      <c r="G42" s="311"/>
      <c r="H42" s="311"/>
      <c r="I42" s="311"/>
      <c r="J42" s="312"/>
      <c r="K42" s="118"/>
    </row>
    <row r="43" spans="1:11" ht="30" customHeight="1">
      <c r="A43" s="117"/>
      <c r="B43" s="124" t="s">
        <v>714</v>
      </c>
      <c r="C43" s="124" t="s">
        <v>715</v>
      </c>
      <c r="D43" s="124" t="s">
        <v>716</v>
      </c>
      <c r="E43" s="124" t="s">
        <v>717</v>
      </c>
      <c r="F43" s="124" t="s">
        <v>718</v>
      </c>
      <c r="G43" s="124" t="s">
        <v>719</v>
      </c>
      <c r="H43" s="124" t="s">
        <v>720</v>
      </c>
      <c r="I43" s="124" t="s">
        <v>721</v>
      </c>
      <c r="J43" s="125" t="s">
        <v>722</v>
      </c>
      <c r="K43" s="118"/>
    </row>
    <row r="44" spans="1:11" ht="39.75" customHeight="1">
      <c r="A44" s="117"/>
      <c r="B44" s="126" t="s">
        <v>723</v>
      </c>
      <c r="C44" s="122" t="s">
        <v>724</v>
      </c>
      <c r="D44" s="122" t="s">
        <v>725</v>
      </c>
      <c r="E44" s="122" t="s">
        <v>726</v>
      </c>
      <c r="F44" s="122" t="s">
        <v>725</v>
      </c>
      <c r="G44" s="122" t="s">
        <v>727</v>
      </c>
      <c r="H44" s="122" t="s">
        <v>725</v>
      </c>
      <c r="I44" s="122" t="s">
        <v>725</v>
      </c>
      <c r="J44" s="122" t="s">
        <v>728</v>
      </c>
      <c r="K44" s="118"/>
    </row>
    <row r="45" spans="1:11" ht="75" customHeight="1">
      <c r="A45" s="117"/>
      <c r="B45" s="127" t="s">
        <v>729</v>
      </c>
      <c r="C45" s="123" t="s">
        <v>724</v>
      </c>
      <c r="D45" s="123" t="s">
        <v>725</v>
      </c>
      <c r="E45" s="123" t="s">
        <v>726</v>
      </c>
      <c r="F45" s="123" t="s">
        <v>725</v>
      </c>
      <c r="G45" s="123" t="s">
        <v>727</v>
      </c>
      <c r="H45" s="123" t="s">
        <v>725</v>
      </c>
      <c r="I45" s="123" t="s">
        <v>730</v>
      </c>
      <c r="J45" s="123" t="s">
        <v>728</v>
      </c>
      <c r="K45" s="118"/>
    </row>
    <row r="46" spans="1:11" ht="71.25" customHeight="1">
      <c r="A46" s="117"/>
      <c r="B46" s="127" t="s">
        <v>731</v>
      </c>
      <c r="C46" s="123" t="s">
        <v>724</v>
      </c>
      <c r="D46" s="123" t="s">
        <v>732</v>
      </c>
      <c r="E46" s="123" t="s">
        <v>726</v>
      </c>
      <c r="F46" s="123" t="s">
        <v>732</v>
      </c>
      <c r="G46" s="123" t="s">
        <v>727</v>
      </c>
      <c r="H46" s="123" t="s">
        <v>732</v>
      </c>
      <c r="I46" s="123" t="s">
        <v>732</v>
      </c>
      <c r="J46" s="123" t="s">
        <v>728</v>
      </c>
      <c r="K46" s="118"/>
    </row>
    <row r="47" spans="1:11" ht="76.7" customHeight="1">
      <c r="A47" s="117"/>
      <c r="B47" s="127" t="s">
        <v>733</v>
      </c>
      <c r="C47" s="123" t="s">
        <v>724</v>
      </c>
      <c r="D47" s="123" t="s">
        <v>734</v>
      </c>
      <c r="E47" s="123" t="s">
        <v>726</v>
      </c>
      <c r="F47" s="123" t="s">
        <v>734</v>
      </c>
      <c r="G47" s="123" t="s">
        <v>727</v>
      </c>
      <c r="H47" s="123" t="s">
        <v>734</v>
      </c>
      <c r="I47" s="123" t="s">
        <v>734</v>
      </c>
      <c r="J47" s="123" t="s">
        <v>728</v>
      </c>
      <c r="K47" s="118"/>
    </row>
    <row r="48" spans="1:11" ht="75.75" customHeight="1">
      <c r="A48" s="117"/>
      <c r="B48" s="127" t="s">
        <v>735</v>
      </c>
      <c r="C48" s="123" t="s">
        <v>724</v>
      </c>
      <c r="D48" s="123" t="s">
        <v>736</v>
      </c>
      <c r="E48" s="123" t="s">
        <v>726</v>
      </c>
      <c r="F48" s="123" t="s">
        <v>736</v>
      </c>
      <c r="G48" s="123" t="s">
        <v>727</v>
      </c>
      <c r="H48" s="123" t="s">
        <v>736</v>
      </c>
      <c r="I48" s="123" t="s">
        <v>736</v>
      </c>
      <c r="J48" s="123" t="s">
        <v>737</v>
      </c>
      <c r="K48" s="118"/>
    </row>
    <row r="49" spans="1:11" ht="71.25" customHeight="1">
      <c r="A49" s="117"/>
      <c r="B49" s="127" t="s">
        <v>738</v>
      </c>
      <c r="C49" s="123" t="s">
        <v>724</v>
      </c>
      <c r="D49" s="123" t="s">
        <v>739</v>
      </c>
      <c r="E49" s="123" t="s">
        <v>726</v>
      </c>
      <c r="F49" s="123" t="s">
        <v>739</v>
      </c>
      <c r="G49" s="123" t="s">
        <v>727</v>
      </c>
      <c r="H49" s="123" t="s">
        <v>739</v>
      </c>
      <c r="I49" s="123" t="s">
        <v>739</v>
      </c>
      <c r="J49" s="123" t="s">
        <v>740</v>
      </c>
      <c r="K49" s="118"/>
    </row>
    <row r="50" spans="1:11" ht="72" customHeight="1">
      <c r="A50" s="117"/>
      <c r="B50" s="127" t="s">
        <v>741</v>
      </c>
      <c r="C50" s="123" t="s">
        <v>724</v>
      </c>
      <c r="D50" s="123" t="s">
        <v>742</v>
      </c>
      <c r="E50" s="123" t="s">
        <v>726</v>
      </c>
      <c r="F50" s="123" t="s">
        <v>742</v>
      </c>
      <c r="G50" s="123" t="s">
        <v>727</v>
      </c>
      <c r="H50" s="123" t="s">
        <v>742</v>
      </c>
      <c r="I50" s="123" t="s">
        <v>742</v>
      </c>
      <c r="J50" s="123" t="s">
        <v>743</v>
      </c>
      <c r="K50" s="118"/>
    </row>
    <row r="51" spans="1:11" ht="51" customHeight="1">
      <c r="A51" s="117"/>
      <c r="B51" s="127" t="s">
        <v>744</v>
      </c>
      <c r="C51" s="123" t="s">
        <v>724</v>
      </c>
      <c r="D51" s="123" t="s">
        <v>745</v>
      </c>
      <c r="E51" s="123" t="s">
        <v>726</v>
      </c>
      <c r="F51" s="123" t="s">
        <v>745</v>
      </c>
      <c r="G51" s="123" t="s">
        <v>727</v>
      </c>
      <c r="H51" s="123" t="s">
        <v>745</v>
      </c>
      <c r="I51" s="123" t="s">
        <v>745</v>
      </c>
      <c r="J51" s="123" t="s">
        <v>746</v>
      </c>
      <c r="K51" s="118"/>
    </row>
    <row r="52" spans="1:11" ht="54.95" customHeight="1">
      <c r="A52" s="117"/>
      <c r="B52" s="127" t="s">
        <v>747</v>
      </c>
      <c r="C52" s="123" t="s">
        <v>724</v>
      </c>
      <c r="D52" s="123" t="s">
        <v>748</v>
      </c>
      <c r="E52" s="123" t="s">
        <v>748</v>
      </c>
      <c r="F52" s="123" t="s">
        <v>748</v>
      </c>
      <c r="G52" s="123" t="s">
        <v>748</v>
      </c>
      <c r="H52" s="123" t="s">
        <v>749</v>
      </c>
      <c r="I52" s="128" t="s">
        <v>750</v>
      </c>
      <c r="J52" s="123"/>
      <c r="K52" s="118"/>
    </row>
    <row r="53" spans="1:11" ht="45.95" customHeight="1">
      <c r="B53" s="120"/>
      <c r="C53" s="120"/>
      <c r="D53" s="120"/>
      <c r="E53" s="120"/>
      <c r="F53" s="120"/>
      <c r="G53" s="120"/>
      <c r="H53" s="120"/>
      <c r="I53" s="120"/>
      <c r="J53" s="120"/>
    </row>
    <row r="54" spans="1:11" ht="24" customHeight="1">
      <c r="B54" s="304" t="s">
        <v>751</v>
      </c>
      <c r="C54" s="305"/>
      <c r="D54" s="305"/>
      <c r="E54" s="305"/>
      <c r="F54" s="305"/>
      <c r="G54" s="305"/>
      <c r="H54" s="305"/>
      <c r="I54" s="305"/>
      <c r="J54" s="306"/>
    </row>
    <row r="55" spans="1:11" ht="24.75" customHeight="1">
      <c r="B55" s="124" t="s">
        <v>714</v>
      </c>
      <c r="C55" s="124" t="s">
        <v>715</v>
      </c>
      <c r="D55" s="124" t="s">
        <v>716</v>
      </c>
      <c r="E55" s="124" t="s">
        <v>717</v>
      </c>
      <c r="F55" s="124" t="s">
        <v>718</v>
      </c>
      <c r="G55" s="124" t="s">
        <v>719</v>
      </c>
      <c r="H55" s="124" t="s">
        <v>720</v>
      </c>
      <c r="I55" s="124" t="s">
        <v>721</v>
      </c>
      <c r="J55" s="125"/>
    </row>
    <row r="56" spans="1:11" ht="33" customHeight="1">
      <c r="B56" s="126" t="s">
        <v>723</v>
      </c>
      <c r="C56" s="122" t="s">
        <v>724</v>
      </c>
      <c r="D56" s="122" t="s">
        <v>752</v>
      </c>
      <c r="E56" s="122" t="s">
        <v>753</v>
      </c>
      <c r="F56" s="122" t="s">
        <v>752</v>
      </c>
      <c r="G56" s="122" t="s">
        <v>754</v>
      </c>
      <c r="H56" s="122" t="s">
        <v>755</v>
      </c>
      <c r="I56" s="122" t="s">
        <v>756</v>
      </c>
      <c r="J56" s="122"/>
    </row>
    <row r="57" spans="1:11" ht="57.6">
      <c r="B57" s="127" t="s">
        <v>729</v>
      </c>
      <c r="C57" s="123" t="s">
        <v>724</v>
      </c>
      <c r="D57" s="123" t="s">
        <v>752</v>
      </c>
      <c r="E57" s="123" t="s">
        <v>753</v>
      </c>
      <c r="F57" s="123" t="s">
        <v>757</v>
      </c>
      <c r="G57" s="123" t="s">
        <v>754</v>
      </c>
      <c r="H57" s="123" t="s">
        <v>758</v>
      </c>
      <c r="I57" s="123" t="s">
        <v>759</v>
      </c>
      <c r="J57" s="123"/>
    </row>
    <row r="58" spans="1:11" ht="73.5" customHeight="1">
      <c r="B58" s="127" t="s">
        <v>731</v>
      </c>
      <c r="C58" s="123" t="s">
        <v>724</v>
      </c>
      <c r="D58" s="123" t="s">
        <v>760</v>
      </c>
      <c r="E58" s="123" t="s">
        <v>753</v>
      </c>
      <c r="F58" s="123" t="s">
        <v>761</v>
      </c>
      <c r="G58" s="123" t="s">
        <v>754</v>
      </c>
      <c r="H58" s="123" t="s">
        <v>752</v>
      </c>
      <c r="I58" s="123" t="s">
        <v>762</v>
      </c>
      <c r="J58" s="123"/>
    </row>
    <row r="59" spans="1:11" ht="70.5" customHeight="1">
      <c r="B59" s="127" t="s">
        <v>733</v>
      </c>
      <c r="C59" s="123" t="s">
        <v>724</v>
      </c>
      <c r="D59" s="123" t="s">
        <v>763</v>
      </c>
      <c r="E59" s="123" t="s">
        <v>753</v>
      </c>
      <c r="F59" s="123" t="s">
        <v>764</v>
      </c>
      <c r="G59" s="123" t="s">
        <v>754</v>
      </c>
      <c r="H59" s="123" t="s">
        <v>752</v>
      </c>
      <c r="I59" s="123" t="s">
        <v>765</v>
      </c>
      <c r="J59" s="123"/>
    </row>
    <row r="60" spans="1:11" ht="74.25" customHeight="1">
      <c r="B60" s="127" t="s">
        <v>735</v>
      </c>
      <c r="C60" s="123" t="s">
        <v>724</v>
      </c>
      <c r="D60" s="123" t="s">
        <v>766</v>
      </c>
      <c r="E60" s="123" t="s">
        <v>753</v>
      </c>
      <c r="F60" s="123" t="s">
        <v>767</v>
      </c>
      <c r="G60" s="123" t="s">
        <v>754</v>
      </c>
      <c r="H60" s="123" t="s">
        <v>752</v>
      </c>
      <c r="I60" s="123" t="s">
        <v>765</v>
      </c>
      <c r="J60" s="123"/>
    </row>
    <row r="61" spans="1:11" ht="72" customHeight="1">
      <c r="B61" s="127" t="s">
        <v>738</v>
      </c>
      <c r="C61" s="123" t="s">
        <v>724</v>
      </c>
      <c r="D61" s="123" t="s">
        <v>768</v>
      </c>
      <c r="E61" s="123" t="s">
        <v>753</v>
      </c>
      <c r="F61" s="123" t="s">
        <v>759</v>
      </c>
      <c r="G61" s="123" t="s">
        <v>754</v>
      </c>
      <c r="H61" s="123" t="s">
        <v>752</v>
      </c>
      <c r="I61" s="123" t="s">
        <v>769</v>
      </c>
      <c r="J61" s="123"/>
    </row>
    <row r="62" spans="1:11" ht="75" customHeight="1">
      <c r="B62" s="127" t="s">
        <v>741</v>
      </c>
      <c r="C62" s="123" t="s">
        <v>724</v>
      </c>
      <c r="D62" s="123" t="s">
        <v>770</v>
      </c>
      <c r="E62" s="123" t="s">
        <v>753</v>
      </c>
      <c r="F62" s="123" t="s">
        <v>771</v>
      </c>
      <c r="G62" s="123" t="s">
        <v>754</v>
      </c>
      <c r="H62" s="123" t="s">
        <v>755</v>
      </c>
      <c r="I62" s="123" t="s">
        <v>772</v>
      </c>
      <c r="J62" s="123"/>
    </row>
    <row r="63" spans="1:11" ht="62.25" customHeight="1">
      <c r="B63" s="127" t="s">
        <v>744</v>
      </c>
      <c r="C63" s="123" t="s">
        <v>724</v>
      </c>
      <c r="D63" s="123" t="s">
        <v>773</v>
      </c>
      <c r="E63" s="123" t="s">
        <v>753</v>
      </c>
      <c r="F63" s="123" t="s">
        <v>774</v>
      </c>
      <c r="G63" s="123" t="s">
        <v>754</v>
      </c>
      <c r="H63" s="123" t="s">
        <v>775</v>
      </c>
      <c r="I63" s="123" t="s">
        <v>765</v>
      </c>
      <c r="J63" s="123"/>
    </row>
    <row r="64" spans="1:11" ht="39.75" customHeight="1">
      <c r="B64" s="127" t="s">
        <v>747</v>
      </c>
      <c r="C64" s="123" t="s">
        <v>724</v>
      </c>
      <c r="D64" s="123" t="s">
        <v>776</v>
      </c>
      <c r="E64" s="123" t="s">
        <v>753</v>
      </c>
      <c r="F64" s="123" t="s">
        <v>724</v>
      </c>
      <c r="G64" s="123" t="s">
        <v>777</v>
      </c>
      <c r="H64" s="123" t="s">
        <v>724</v>
      </c>
      <c r="I64" s="128" t="s">
        <v>750</v>
      </c>
      <c r="J64" s="123"/>
    </row>
    <row r="65" spans="2:10">
      <c r="B65" s="119"/>
      <c r="C65" s="119"/>
      <c r="D65" s="119"/>
      <c r="E65" s="119"/>
      <c r="F65" s="119"/>
      <c r="G65" s="119"/>
      <c r="H65" s="119"/>
      <c r="I65" s="119"/>
      <c r="J65" s="119"/>
    </row>
  </sheetData>
  <sheetProtection sheet="1" objects="1" scenarios="1"/>
  <mergeCells count="39">
    <mergeCell ref="B54:J54"/>
    <mergeCell ref="B19:J19"/>
    <mergeCell ref="B20:J20"/>
    <mergeCell ref="B21:J21"/>
    <mergeCell ref="B2:J2"/>
    <mergeCell ref="B42:J42"/>
    <mergeCell ref="B3:J3"/>
    <mergeCell ref="B4:J4"/>
    <mergeCell ref="B5:J5"/>
    <mergeCell ref="B6:J6"/>
    <mergeCell ref="B7:J7"/>
    <mergeCell ref="B12:J12"/>
    <mergeCell ref="B8:J8"/>
    <mergeCell ref="B9:J9"/>
    <mergeCell ref="B10:J10"/>
    <mergeCell ref="B11:J11"/>
    <mergeCell ref="B28:J28"/>
    <mergeCell ref="B14:J14"/>
    <mergeCell ref="B15:J15"/>
    <mergeCell ref="B16:J16"/>
    <mergeCell ref="B17:J17"/>
    <mergeCell ref="B18:J18"/>
    <mergeCell ref="B22:J22"/>
    <mergeCell ref="B24:J24"/>
    <mergeCell ref="B25:J25"/>
    <mergeCell ref="B26:J26"/>
    <mergeCell ref="B27:J27"/>
    <mergeCell ref="B40:J40"/>
    <mergeCell ref="B29:J29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B39:J39"/>
  </mergeCells>
  <hyperlinks>
    <hyperlink ref="B22" r:id="rId1" xr:uid="{21E84AA7-1B95-4F14-89AD-E00729E9CBFA}"/>
    <hyperlink ref="B26" r:id="rId2" xr:uid="{BBA95C27-31D7-474B-A182-FDC25175240A}"/>
    <hyperlink ref="B27" r:id="rId3" xr:uid="{206C10A2-6F05-4A48-B970-26D3A8EDF35A}"/>
    <hyperlink ref="B30" r:id="rId4" xr:uid="{1AB44517-45C5-42CE-A5A4-09676087A3B0}"/>
    <hyperlink ref="B35:J35" r:id="rId5" display="https://youtu.be/5y7i0iFGzGE" xr:uid="{B412C206-B0B2-4E26-BE16-6CF2351418FA}"/>
    <hyperlink ref="B31:J31" r:id="rId6" display="https://youtu.be/zbayPYgUWUw" xr:uid="{F59F06E8-6ED8-4308-B9A8-81B91F8CD524}"/>
    <hyperlink ref="B34:J34" r:id="rId7" display="https://youtu.be/dSEobUGK7U4" xr:uid="{35D2D9F9-DBA4-47FE-B5C8-F6CCB3D61667}"/>
    <hyperlink ref="B36:J36" r:id="rId8" display="https://youtu.be/yN8tKZobL8c" xr:uid="{7DF4C9D4-63C8-4256-89F5-FC3D62180933}"/>
    <hyperlink ref="B37:J37" r:id="rId9" display="https://youtu.be/t0g-pnLEnmA" xr:uid="{A9E265CB-4C0C-44B1-A084-C95566AA2F79}"/>
    <hyperlink ref="B40:J40" r:id="rId10" display="https://youtu.be/Lk13KFV0OUA" xr:uid="{6FC2E762-2811-49AE-A9C9-24D83AFE8ACC}"/>
  </hyperlink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10ED-6AEA-4619-9B0D-D8E504AFD940}">
  <sheetPr>
    <tabColor theme="5" tint="0.79998168889431442"/>
  </sheetPr>
  <dimension ref="A1:C26"/>
  <sheetViews>
    <sheetView workbookViewId="0">
      <selection activeCell="C16" sqref="C16"/>
    </sheetView>
  </sheetViews>
  <sheetFormatPr defaultColWidth="0" defaultRowHeight="15" zeroHeight="1"/>
  <cols>
    <col min="1" max="1" width="4" style="28" customWidth="1"/>
    <col min="2" max="2" width="57.28515625" customWidth="1"/>
    <col min="3" max="3" width="75" customWidth="1"/>
  </cols>
  <sheetData>
    <row r="1" spans="1:3" ht="20.25" customHeight="1">
      <c r="A1" s="41" t="s">
        <v>190</v>
      </c>
      <c r="B1" s="41" t="s">
        <v>778</v>
      </c>
      <c r="C1" s="41" t="s">
        <v>779</v>
      </c>
    </row>
    <row r="2" spans="1:3">
      <c r="A2" s="38">
        <v>1</v>
      </c>
      <c r="B2" s="42" t="s">
        <v>780</v>
      </c>
      <c r="C2" s="42" t="s">
        <v>781</v>
      </c>
    </row>
    <row r="3" spans="1:3" ht="45.2">
      <c r="A3" s="38">
        <v>2</v>
      </c>
      <c r="B3" s="42" t="s">
        <v>782</v>
      </c>
      <c r="C3" s="35" t="s">
        <v>783</v>
      </c>
    </row>
    <row r="4" spans="1:3" ht="30.2">
      <c r="A4" s="38">
        <v>3</v>
      </c>
      <c r="B4" s="42" t="s">
        <v>784</v>
      </c>
      <c r="C4" s="35" t="s">
        <v>785</v>
      </c>
    </row>
    <row r="5" spans="1:3" ht="30.2">
      <c r="A5" s="38">
        <v>4</v>
      </c>
      <c r="B5" s="35" t="s">
        <v>786</v>
      </c>
      <c r="C5" s="35" t="s">
        <v>787</v>
      </c>
    </row>
    <row r="6" spans="1:3" ht="45.2">
      <c r="A6" s="38">
        <v>5</v>
      </c>
      <c r="B6" s="42" t="s">
        <v>788</v>
      </c>
      <c r="C6" s="35" t="s">
        <v>789</v>
      </c>
    </row>
    <row r="7" spans="1:3">
      <c r="A7" s="38">
        <v>6</v>
      </c>
      <c r="B7" s="42" t="s">
        <v>790</v>
      </c>
      <c r="C7" s="42" t="s">
        <v>791</v>
      </c>
    </row>
    <row r="8" spans="1:3" ht="30.2">
      <c r="A8" s="38">
        <v>7</v>
      </c>
      <c r="B8" s="35" t="s">
        <v>792</v>
      </c>
      <c r="C8" s="42" t="s">
        <v>793</v>
      </c>
    </row>
    <row r="9" spans="1:3">
      <c r="A9" s="38">
        <v>8</v>
      </c>
      <c r="B9" s="42" t="s">
        <v>794</v>
      </c>
      <c r="C9" s="43" t="s">
        <v>795</v>
      </c>
    </row>
    <row r="10" spans="1:3">
      <c r="A10" s="38">
        <v>9</v>
      </c>
      <c r="B10" s="42" t="s">
        <v>796</v>
      </c>
      <c r="C10" s="43" t="s">
        <v>797</v>
      </c>
    </row>
    <row r="11" spans="1:3">
      <c r="A11" s="38"/>
      <c r="B11" s="42"/>
      <c r="C11" s="42"/>
    </row>
    <row r="12" spans="1:3">
      <c r="A12" s="38"/>
      <c r="B12" s="42"/>
      <c r="C12" s="42"/>
    </row>
    <row r="13" spans="1:3">
      <c r="A13" s="38"/>
      <c r="B13" s="42"/>
      <c r="C13" s="42"/>
    </row>
    <row r="14" spans="1:3">
      <c r="A14" s="38"/>
      <c r="B14" s="42"/>
      <c r="C14" s="42"/>
    </row>
    <row r="15" spans="1:3">
      <c r="A15" s="38"/>
      <c r="B15" s="42"/>
      <c r="C15" s="42"/>
    </row>
    <row r="16" spans="1:3">
      <c r="A16" s="38"/>
      <c r="B16" s="42"/>
      <c r="C16" s="42"/>
    </row>
    <row r="17" spans="1:3">
      <c r="A17" s="38"/>
      <c r="B17" s="42"/>
      <c r="C17" s="42"/>
    </row>
    <row r="18" spans="1:3">
      <c r="A18" s="38"/>
      <c r="B18" s="42"/>
      <c r="C18" s="42"/>
    </row>
    <row r="19" spans="1:3">
      <c r="A19" s="38"/>
      <c r="B19" s="42"/>
      <c r="C19" s="42"/>
    </row>
    <row r="20" spans="1:3">
      <c r="A20" s="38"/>
      <c r="B20" s="42"/>
      <c r="C20" s="42"/>
    </row>
    <row r="21" spans="1:3" hidden="1">
      <c r="A21" s="38"/>
      <c r="B21" s="42"/>
      <c r="C21" s="42"/>
    </row>
    <row r="22" spans="1:3" hidden="1">
      <c r="A22" s="38"/>
      <c r="B22" s="42"/>
      <c r="C22" s="42"/>
    </row>
    <row r="23" spans="1:3" hidden="1">
      <c r="A23" s="38"/>
      <c r="B23" s="42"/>
      <c r="C23" s="42"/>
    </row>
    <row r="24" spans="1:3" hidden="1">
      <c r="A24" s="38"/>
      <c r="B24" s="42"/>
      <c r="C24" s="42"/>
    </row>
    <row r="25" spans="1:3" hidden="1">
      <c r="A25" s="38"/>
      <c r="B25" s="42"/>
      <c r="C25" s="42"/>
    </row>
    <row r="26" spans="1:3" hidden="1">
      <c r="A26" s="34"/>
      <c r="B26" s="37"/>
      <c r="C26" s="37"/>
    </row>
  </sheetData>
  <hyperlinks>
    <hyperlink ref="C9" r:id="rId1" xr:uid="{AE6D019E-77AE-423A-B0E7-95E716D9E3D0}"/>
    <hyperlink ref="C10" r:id="rId2" xr:uid="{68A95D28-B942-4253-8CA7-04A1938FE8A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DF2102D71D24088C454CE4C171E08" ma:contentTypeVersion="15" ma:contentTypeDescription="Create a new document." ma:contentTypeScope="" ma:versionID="31cf388083c43e4928f42c6bab8e4b56">
  <xsd:schema xmlns:xsd="http://www.w3.org/2001/XMLSchema" xmlns:xs="http://www.w3.org/2001/XMLSchema" xmlns:p="http://schemas.microsoft.com/office/2006/metadata/properties" xmlns:ns2="9e7d60d1-d42f-4a45-bbe8-a272e66acf81" xmlns:ns3="12c154b8-6220-4049-a1d0-617a86160680" targetNamespace="http://schemas.microsoft.com/office/2006/metadata/properties" ma:root="true" ma:fieldsID="574eb12965a8b2247264c543ae297ba2" ns2:_="" ns3:_="">
    <xsd:import namespace="9e7d60d1-d42f-4a45-bbe8-a272e66acf81"/>
    <xsd:import namespace="12c154b8-6220-4049-a1d0-617a861606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60d1-d42f-4a45-bbe8-a272e66acf8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4de27d1-55d5-408a-8c97-b9558e6841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54b8-6220-4049-a1d0-617a861606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745a8f4-5fe8-4252-9a63-f8eb7bf5ce60}" ma:internalName="TaxCatchAll" ma:showField="CatchAllData" ma:web="12c154b8-6220-4049-a1d0-617a86160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54b8-6220-4049-a1d0-617a86160680" xsi:nil="true"/>
    <lcf76f155ced4ddcb4097134ff3c332f xmlns="9e7d60d1-d42f-4a45-bbe8-a272e66acf81">
      <Terms xmlns="http://schemas.microsoft.com/office/infopath/2007/PartnerControls"/>
    </lcf76f155ced4ddcb4097134ff3c332f>
    <SharedWithUsers xmlns="12c154b8-6220-4049-a1d0-617a86160680">
      <UserInfo>
        <DisplayName>Adam Jayahar</DisplayName>
        <AccountId>416</AccountId>
        <AccountType/>
      </UserInfo>
      <UserInfo>
        <DisplayName>Ahalya Radhakrishnan</DisplayName>
        <AccountId>474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E48DC-3C9B-4970-801A-26510CA713CC}"/>
</file>

<file path=customXml/itemProps2.xml><?xml version="1.0" encoding="utf-8"?>
<ds:datastoreItem xmlns:ds="http://schemas.openxmlformats.org/officeDocument/2006/customXml" ds:itemID="{B8C3E73B-A5C1-40F4-B420-16BD67098C2E}"/>
</file>

<file path=customXml/itemProps3.xml><?xml version="1.0" encoding="utf-8"?>
<ds:datastoreItem xmlns:ds="http://schemas.openxmlformats.org/officeDocument/2006/customXml" ds:itemID="{E1D8A00A-78F3-490C-A26E-FB789E8C8D6D}"/>
</file>

<file path=docMetadata/LabelInfo.xml><?xml version="1.0" encoding="utf-8"?>
<clbl:labelList xmlns:clbl="http://schemas.microsoft.com/office/2020/mipLabelMetadata">
  <clbl:label id="{06ed72e8-a419-4795-9eb3-5512cf1d3d98}" enabled="0" method="" siteId="{06ed72e8-a419-4795-9eb3-5512cf1d3d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2022-03-08T08:37:13Z</dcterms:created>
  <dcterms:modified xsi:type="dcterms:W3CDTF">2024-09-22T08:28:16Z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0x010100481DF2102D71D24088C454CE4C171E08</vt:lpwstr>
  </property>
  <property fmtid="{D5CDD505-2E9C-101B-9397-08002B2CF9AE}" pid="3" name="MediaServiceImageTags">
    <vt:lpwstr/>
  </property>
</Properties>
</file>