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1795" windowHeight="9840"/>
  </bookViews>
  <sheets>
    <sheet name="Software Sales" sheetId="1" r:id="rId1"/>
    <sheet name="Products Services" sheetId="2" r:id="rId2"/>
    <sheet name="Holidays" sheetId="3" r:id="rId3"/>
  </sheets>
  <definedNames>
    <definedName name="Holidays">Holidays!$B$1:$B$7</definedName>
    <definedName name="Totals">'Software Sales'!$R:$R</definedName>
  </definedName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P2" i="1" l="1"/>
  <c r="Q2" i="1" s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J2" i="1"/>
  <c r="B3" i="3"/>
  <c r="B2" i="3"/>
  <c r="B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<sst xmlns="http://schemas.openxmlformats.org/spreadsheetml/2006/main" count="422" uniqueCount="217">
  <si>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</si>
  <si>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</si>
  <si>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</si>
  <si>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</si>
  <si>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</si>
  <si>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</si>
  <si>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</si>
  <si>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</si>
  <si>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</si>
  <si>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</si>
  <si>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</si>
  <si>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</si>
  <si>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</si>
  <si>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</si>
  <si>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</si>
  <si>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</si>
  <si>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</si>
  <si>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</si>
  <si>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</si>
  <si>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</si>
  <si>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</si>
  <si>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</si>
  <si>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</si>
  <si>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</si>
  <si>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</si>
  <si>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</si>
  <si>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</si>
  <si>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</si>
  <si>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</si>
  <si>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</si>
  <si>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</si>
  <si>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</si>
  <si>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</si>
  <si>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</si>
  <si>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</si>
  <si>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</si>
  <si>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</si>
  <si>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</si>
  <si>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</si>
  <si>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</si>
  <si>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</si>
  <si>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</si>
  <si>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</si>
  <si>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</si>
  <si>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</si>
  <si>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</si>
  <si>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</si>
  <si>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</si>
  <si>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</si>
  <si>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</si>
  <si>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</si>
  <si>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</si>
  <si>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</si>
  <si>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</si>
  <si>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</si>
  <si>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</si>
  <si>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</si>
  <si>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</si>
  <si>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</si>
  <si>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</si>
  <si>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</si>
  <si>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</si>
  <si>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</si>
  <si>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</si>
  <si>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</si>
  <si>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</si>
  <si>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</si>
  <si>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</si>
  <si>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</si>
  <si>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</si>
  <si>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</si>
  <si>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</si>
  <si>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</si>
  <si>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</si>
  <si>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</si>
  <si>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</si>
  <si>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</si>
  <si>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</si>
  <si>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</si>
  <si>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</si>
  <si>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</si>
  <si>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</si>
  <si>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</si>
  <si>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</si>
  <si>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</si>
  <si>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</si>
  <si>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</si>
  <si>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</si>
  <si>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</si>
  <si>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</si>
  <si>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</si>
  <si>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</si>
  <si>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</si>
  <si>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</si>
  <si>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</si>
  <si>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</si>
  <si>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</si>
  <si>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</si>
  <si>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</si>
  <si>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</si>
  <si>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</si>
  <si>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</si>
  <si>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</si>
  <si>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</si>
  <si>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</si>
  <si>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</si>
  <si>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</si>
  <si>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</si>
  <si>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</si>
  <si>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</si>
  <si>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</si>
  <si>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</si>
  <si>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</si>
  <si>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</si>
  <si>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</si>
  <si>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</si>
  <si>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</si>
  <si>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</si>
  <si>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</si>
  <si>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</si>
  <si>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</si>
  <si>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</si>
  <si>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</si>
  <si>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</si>
  <si>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</si>
  <si>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</si>
  <si>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</si>
  <si>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</si>
  <si>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</si>
  <si>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</si>
  <si>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</si>
  <si>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</si>
  <si>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</si>
  <si>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</si>
  <si>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</si>
  <si>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</si>
  <si>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</si>
  <si>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</si>
  <si>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</si>
  <si>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</si>
  <si>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</si>
  <si>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</si>
  <si>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</si>
  <si>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</si>
  <si>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</si>
  <si>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</si>
  <si>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</si>
  <si>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</si>
  <si>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</si>
  <si>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</si>
  <si>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</si>
  <si>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</si>
  <si>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</si>
  <si>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</si>
  <si>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</si>
  <si>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</si>
  <si>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</si>
  <si>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</si>
  <si>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</si>
  <si>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</si>
  <si>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</si>
  <si>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</si>
  <si>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</si>
  <si>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</si>
  <si>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</si>
  <si>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</si>
  <si>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</si>
  <si>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</si>
  <si>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</si>
  <si>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</si>
  <si>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</si>
  <si>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</si>
  <si>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</si>
  <si>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</si>
  <si>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</si>
  <si>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</si>
  <si>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</si>
  <si>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</si>
  <si>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</si>
  <si>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</si>
  <si>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</si>
  <si>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</si>
  <si>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</si>
  <si>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</si>
  <si>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</si>
  <si>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</si>
  <si>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</si>
  <si>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</si>
  <si>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</si>
  <si>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</si>
  <si>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</si>
  <si>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</si>
  <si>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</si>
  <si>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</si>
  <si>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</si>
  <si>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</si>
  <si>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</si>
  <si>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</si>
  <si>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</si>
  <si>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</si>
  <si>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</si>
  <si>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</si>
  <si>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</si>
  <si>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</si>
  <si>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</si>
  <si>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</si>
  <si>
    <t>Description</t>
  </si>
  <si>
    <t>Due</t>
  </si>
  <si>
    <t>Paid</t>
  </si>
  <si>
    <t>Aging</t>
  </si>
  <si>
    <t>New Years</t>
  </si>
  <si>
    <t>Memorial Day</t>
  </si>
  <si>
    <t>4th of July</t>
  </si>
  <si>
    <t>Subtotal</t>
  </si>
  <si>
    <t>Status</t>
  </si>
  <si>
    <t>Shipping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</si>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</sst>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Font="1" applyBorder="1" applyAlignment="1"/>
    <xf numFmtId="0" fontId="0" fillId="0" borderId="1" xfId="0" applyFont="1" applyBorder="1"/>
    <xf numFmtId="164" fontId="0" fillId="0" borderId="1" xfId="1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/>
    <xf numFmtId="14" fontId="0" fillId="0" borderId="3" xfId="0" applyNumberFormat="1" applyFont="1" applyBorder="1" applyAlignment="1"/>
    <xf numFmtId="164" fontId="0" fillId="0" borderId="3" xfId="1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ont="1" applyFill="1" applyBorder="1" applyAlignment="1"/>
    <xf numFmtId="164" fontId="0" fillId="2" borderId="3" xfId="1" applyNumberFormat="1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3" xfId="2" applyNumberFormat="1" applyFont="1" applyBorder="1"/>
    <xf numFmtId="165" fontId="0" fillId="2" borderId="3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4" fontId="2" fillId="3" borderId="3" xfId="0" applyNumberFormat="1" applyFont="1" applyFill="1" applyBorder="1" applyAlignment="1">
      <alignment horizontal="center" wrapText="1"/>
    </xf>
    <xf numFmtId="1" fontId="2" fillId="3" borderId="3" xfId="0" applyNumberFormat="1" applyFont="1" applyFill="1" applyBorder="1" applyAlignment="1">
      <alignment horizontal="center" wrapText="1"/>
    </xf>
    <xf numFmtId="164" fontId="2" fillId="3" borderId="4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 applyAlignment="1">
      <alignment horizontal="center" wrapText="1"/>
    </xf>
    <xf numFmtId="164" fontId="0" fillId="0" borderId="4" xfId="1" applyNumberFormat="1" applyFont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0" borderId="4" xfId="1" applyNumberFormat="1" applyFont="1" applyBorder="1" applyAlignment="1">
      <alignment horizontal="center" wrapText="1"/>
    </xf>
    <xf numFmtId="44" fontId="2" fillId="3" borderId="3" xfId="2" applyFont="1" applyFill="1" applyBorder="1" applyAlignment="1">
      <alignment horizontal="center" wrapText="1"/>
    </xf>
    <xf numFmtId="44" fontId="0" fillId="2" borderId="3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64" fontId="2" fillId="3" borderId="3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/>
    <xf numFmtId="164" fontId="0" fillId="0" borderId="0" xfId="1" applyNumberFormat="1" applyFont="1"/>
    <xf numFmtId="14" fontId="0" fillId="0" borderId="0" xfId="0" applyNumberFormat="1"/>
    <xf numFmtId="44" fontId="0" fillId="0" borderId="0" xfId="2" applyFont="1"/>
    <xf numFmtId="44" fontId="0" fillId="2" borderId="3" xfId="2" applyFont="1" applyFill="1" applyBorder="1" applyAlignment="1"/>
    <xf numFmtId="44" fontId="0" fillId="0" borderId="3" xfId="2" applyFont="1" applyBorder="1" applyAlignment="1"/>
    <xf numFmtId="44" fontId="0" fillId="0" borderId="1" xfId="2" applyFont="1" applyBorder="1" applyAlignment="1"/>
    <xf numFmtId="49" fontId="2" fillId="3" borderId="3" xfId="0" applyNumberFormat="1" applyFont="1" applyFill="1" applyBorder="1" applyAlignment="1">
      <alignment horizontal="center" wrapText="1"/>
    </xf>
    <xf numFmtId="49" fontId="0" fillId="2" borderId="3" xfId="0" applyNumberFormat="1" applyFont="1" applyFill="1" applyBorder="1"/>
    <xf numFmtId="49" fontId="0" fillId="0" borderId="3" xfId="0" applyNumberFormat="1" applyFont="1" applyBorder="1"/>
    <xf numFmtId="49" fontId="0" fillId="0" borderId="1" xfId="0" applyNumberFormat="1" applyFont="1" applyBorder="1"/>
    <xf numFmtId="44" fontId="0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21">
    <dxf>
      <numFmt numFmtId="0" formatCode="General"/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oftwareSales" displayName="SoftwareSales" ref="A1:S51" totalsRowShown="0" headerRowDxfId="20" dataDxfId="19" tableBorderDxfId="18" headerRowCellStyle="Currency" dataCellStyle="Currency">
  <autoFilter ref="A1:S51"/>
  <tableColumns count="19">
    <tableColumn id="1" name="Invoice Number" dataDxfId="17"/>
    <tableColumn id="2" name="Last Name" dataDxfId="16"/>
    <tableColumn id="3" name="First Name" dataDxfId="15"/>
    <tableColumn id="4" name="Region" dataDxfId="14"/>
    <tableColumn id="5" name="Sales Rep" dataDxfId="13"/>
    <tableColumn id="6" name="Sales Date" dataDxfId="12"/>
    <tableColumn id="7" name="Delivery Date" dataDxfId="11"/>
    <tableColumn id="8" name="Due" dataDxfId="10">
      <calculatedColumnFormula>EOMONTH(F2+45,1)</calculatedColumnFormula>
    </tableColumn>
    <tableColumn id="9" name="Paid" dataDxfId="9" dataCellStyle="Currency"/>
    <tableColumn id="10" name="Aging" dataDxfId="8" dataCellStyle="Comma">
      <calculatedColumnFormula>NETWORKDAYS(F2,NOW(),Holidays)</calculatedColumnFormula>
    </tableColumn>
    <tableColumn id="11" name="Time to Deliver" dataDxfId="7" dataCellStyle="Comma">
      <calculatedColumnFormula>G2-F2</calculatedColumnFormula>
    </tableColumn>
    <tableColumn id="12" name="Item #" dataDxfId="6"/>
    <tableColumn id="13" name="Description" dataDxfId="5">
      <calculatedColumnFormula>CONCATENATE(VLOOKUP(L2,ProductsServices[],3,FALSE)," ",VLOOKUP(L2,ProductsServices[],4,FALSE)," ",VLOOKUP(L2,ProductsServices[],5,FALSE),": ",VLOOKUP(L2,ProductsServices[],6,FALSE)," (",UPPER(VLOOKUP(L2,ProductsServices[],2,FALSE)),")")</calculatedColumnFormula>
    </tableColumn>
    <tableColumn id="14" name="Price" dataDxfId="4" dataCellStyle="Currency">
      <calculatedColumnFormula>VLOOKUP(L2,ProductsServices[],7,FALSE)</calculatedColumnFormula>
    </tableColumn>
    <tableColumn id="15" name="Qty"/>
    <tableColumn id="16" name="Subtotal" dataDxfId="3" dataCellStyle="Currency">
      <calculatedColumnFormula>N2*O2</calculatedColumnFormula>
    </tableColumn>
    <tableColumn id="17" name="Shipping" dataDxfId="2" dataCellStyle="Currency">
      <calculatedColumnFormula>IF(P2&gt;200,"Free Shipping",IF(P2&gt;100,10,P2*0.03))</calculatedColumnFormula>
    </tableColumn>
    <tableColumn id="18" name="Total" dataDxfId="1" dataCellStyle="Currency">
      <calculatedColumnFormula>IF(ISTEXT(Q2),P2,P2+Q2)</calculatedColumnFormula>
    </tableColumn>
    <tableColumn id="19" name="Status" dataDxfId="0">
      <calculatedColumnFormula>IF(ISBLANK(I2),"Open",IF(P2=I2,"Paid",IF(P2&gt;I2,TEXT(P2-I2,"$#,##0.00") &amp;" due",TEXT(-(P2-I2),"$#,##0.00") &amp;" credit")))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/>
  </sheetViews>
  <sheetFormatPr defaultRowHeight="15" x14ac:dyDescent="0.25"/>
  <cols>
    <col min="1" max="1" width="9.5703125" customWidth="1"/>
    <col min="2" max="2" width="12.7109375" customWidth="1"/>
    <col min="3" max="3" width="12.85546875" customWidth="1"/>
    <col min="4" max="4" width="10.42578125" bestFit="1" customWidth="1"/>
    <col min="5" max="5" width="12.28515625" customWidth="1"/>
    <col min="6" max="8" width="12.7109375" customWidth="1"/>
    <col min="9" max="9" width="14" style="45" customWidth="1"/>
    <col min="10" max="10" width="9.7109375" style="43" customWidth="1"/>
    <col min="11" max="11" width="11.140625" customWidth="1"/>
    <col min="12" max="12" width="9" style="1" customWidth="1"/>
    <col min="13" max="13" width="17" style="1" customWidth="1"/>
    <col min="14" max="14" width="9" style="40" customWidth="1"/>
    <col min="15" max="15" width="7.140625" style="25" customWidth="1"/>
    <col min="16" max="16" width="11.42578125" style="45" customWidth="1"/>
    <col min="17" max="17" width="16.140625" style="45" customWidth="1"/>
    <col min="18" max="18" width="10.5703125" style="45" customWidth="1"/>
    <col min="19" max="19" width="12.85546875" style="55" customWidth="1"/>
  </cols>
  <sheetData>
    <row r="1" spans="1:19" s="54" customFormat="1" ht="30" x14ac:dyDescent="0.25">
      <c r="A1" s="49" t="s">
        <v>0</v>
      </c>
      <c r="B1" s="30" t="s">
        <v>1</v>
      </c>
      <c r="C1" s="30" t="s">
        <v>2</v>
      </c>
      <c r="D1" s="30" t="s">
        <v>4</v>
      </c>
      <c r="E1" s="30" t="s">
        <v>6</v>
      </c>
      <c r="F1" s="31" t="s">
        <v>150</v>
      </c>
      <c r="G1" s="31" t="s">
        <v>3</v>
      </c>
      <c r="H1" s="31" t="s">
        <v>207</v>
      </c>
      <c r="I1" s="38" t="s">
        <v>208</v>
      </c>
      <c r="J1" s="41" t="s">
        <v>209</v>
      </c>
      <c r="K1" s="30" t="s">
        <v>5</v>
      </c>
      <c r="L1" s="32" t="s">
        <v>203</v>
      </c>
      <c r="M1" s="32" t="s">
        <v>206</v>
      </c>
      <c r="N1" s="38" t="s">
        <v>201</v>
      </c>
      <c r="O1" s="33" t="s">
        <v>202</v>
      </c>
      <c r="P1" s="53" t="s">
        <v>213</v>
      </c>
      <c r="Q1" s="53" t="s">
        <v>215</v>
      </c>
      <c r="R1" s="53" t="s">
        <v>216</v>
      </c>
      <c r="S1" s="54" t="s">
        <v>214</v>
      </c>
    </row>
    <row r="2" spans="1:19" x14ac:dyDescent="0.25">
      <c r="A2" s="50" t="s">
        <v>7</v>
      </c>
      <c r="B2" s="10" t="s">
        <v>8</v>
      </c>
      <c r="C2" s="10" t="s">
        <v>9</v>
      </c>
      <c r="D2" s="10" t="s">
        <v>11</v>
      </c>
      <c r="E2" s="15" t="s">
        <v>12</v>
      </c>
      <c r="F2" s="11">
        <v>40349</v>
      </c>
      <c r="G2" s="11">
        <v>40353</v>
      </c>
      <c r="H2" s="11">
        <f>EOMONTH(F2+45,1)</f>
        <v>40451</v>
      </c>
      <c r="I2" s="46">
        <v>5215</v>
      </c>
      <c r="J2" s="42">
        <f t="shared" ref="J2:J33" ca="1" si="0">NETWORKDAYS(F2,NOW(),Holidays)</f>
        <v>35</v>
      </c>
      <c r="K2" s="12">
        <f t="shared" ref="K2:K33" si="1">G2-F2</f>
        <v>4</v>
      </c>
      <c r="L2" s="27" t="s">
        <v>178</v>
      </c>
      <c r="M2" s="27" t="str">
        <f>CONCATENATE(VLOOKUP(L2,ProductsServices[],3,FALSE)," ",VLOOKUP(L2,ProductsServices[],4,FALSE)," ",VLOOKUP(L2,ProductsServices[],5,FALSE),": ",VLOOKUP(L2,ProductsServices[],6,FALSE)," (",UPPER(VLOOKUP(L2,ProductsServices[],2,FALSE)),")")</f>
        <v>Microsoft Office 2010: Home &amp; Student (SOFTWARE)</v>
      </c>
      <c r="N2" s="39">
        <f>VLOOKUP(L2,ProductsServices[],7,FALSE)</f>
        <v>149</v>
      </c>
      <c r="O2" s="34">
        <v>35</v>
      </c>
      <c r="P2" s="45">
        <f t="shared" ref="P2:P51" si="2">N2*O2</f>
        <v>5215</v>
      </c>
      <c r="Q2" s="45" t="str">
        <f>IF(P2&gt;200,"Free Shipping",IF(P2&gt;100,10,P2*0.03))</f>
        <v>Free Shipping</v>
      </c>
      <c r="R2" s="45">
        <f>IF(ISTEXT(Q2),P2,P2+Q2)</f>
        <v>5215</v>
      </c>
      <c r="S2" s="55" t="str">
        <f t="shared" ref="S2:S51" si="3">IF(ISBLANK(I2),"Open",IF(P2=I2,"Paid",IF(P2&gt;I2,TEXT(P2-I2,"$#,##0.00") &amp;" due",TEXT(-(P2-I2),"$#,##0.00") &amp;" credit")))</f>
        <v>Paid</v>
      </c>
    </row>
    <row r="3" spans="1:19" x14ac:dyDescent="0.25">
      <c r="A3" s="51" t="s">
        <v>13</v>
      </c>
      <c r="B3" s="6" t="s">
        <v>14</v>
      </c>
      <c r="C3" s="6" t="s">
        <v>15</v>
      </c>
      <c r="D3" s="6" t="s">
        <v>16</v>
      </c>
      <c r="E3" s="9" t="s">
        <v>17</v>
      </c>
      <c r="F3" s="7">
        <v>40330</v>
      </c>
      <c r="G3" s="7">
        <v>40334</v>
      </c>
      <c r="H3" s="11">
        <f t="shared" ref="H3:H51" si="4">EOMONTH(F3+45,1)</f>
        <v>40421</v>
      </c>
      <c r="I3" s="47">
        <v>1395</v>
      </c>
      <c r="J3" s="42">
        <f t="shared" ca="1" si="0"/>
        <v>49</v>
      </c>
      <c r="K3" s="8">
        <f t="shared" si="1"/>
        <v>4</v>
      </c>
      <c r="L3" s="26" t="s">
        <v>179</v>
      </c>
      <c r="M3" s="27" t="str">
        <f>CONCATENATE(VLOOKUP(L3,ProductsServices[],3,FALSE)," ",VLOOKUP(L3,ProductsServices[],4,FALSE)," ",VLOOKUP(L3,ProductsServices[],5,FALSE),": ",VLOOKUP(L3,ProductsServices[],6,FALSE)," (",UPPER(VLOOKUP(L3,ProductsServices[],2,FALSE)),")")</f>
        <v>Microsoft Office 2010: Home &amp; Business (SOFTWARE)</v>
      </c>
      <c r="N3" s="39">
        <f>VLOOKUP(L3,ProductsServices[],7,FALSE)</f>
        <v>279</v>
      </c>
      <c r="O3" s="35">
        <v>5</v>
      </c>
      <c r="P3" s="45">
        <f t="shared" si="2"/>
        <v>1395</v>
      </c>
      <c r="Q3" s="45" t="str">
        <f t="shared" ref="Q3:Q51" si="5">IF(P3&gt;200,"Free Shipping",IF(P3&gt;100,10,P3*0.03))</f>
        <v>Free Shipping</v>
      </c>
      <c r="R3" s="45">
        <f t="shared" ref="R3:R51" si="6">IF(ISTEXT(Q3),P3,P3+Q3)</f>
        <v>1395</v>
      </c>
      <c r="S3" s="55" t="str">
        <f t="shared" si="3"/>
        <v>Paid</v>
      </c>
    </row>
    <row r="4" spans="1:19" x14ac:dyDescent="0.25">
      <c r="A4" s="50" t="s">
        <v>18</v>
      </c>
      <c r="B4" s="10" t="s">
        <v>19</v>
      </c>
      <c r="C4" s="10" t="s">
        <v>20</v>
      </c>
      <c r="D4" s="10" t="s">
        <v>21</v>
      </c>
      <c r="E4" s="13" t="s">
        <v>17</v>
      </c>
      <c r="F4" s="11">
        <v>40407</v>
      </c>
      <c r="G4" s="11">
        <v>40408</v>
      </c>
      <c r="H4" s="11">
        <f t="shared" si="4"/>
        <v>40512</v>
      </c>
      <c r="I4" s="46">
        <v>2000</v>
      </c>
      <c r="J4" s="42">
        <f t="shared" ca="1" si="0"/>
        <v>-8</v>
      </c>
      <c r="K4" s="12">
        <f t="shared" si="1"/>
        <v>1</v>
      </c>
      <c r="L4" s="27" t="s">
        <v>180</v>
      </c>
      <c r="M4" s="27" t="str">
        <f>CONCATENATE(VLOOKUP(L4,ProductsServices[],3,FALSE)," ",VLOOKUP(L4,ProductsServices[],4,FALSE)," ",VLOOKUP(L4,ProductsServices[],5,FALSE),": ",VLOOKUP(L4,ProductsServices[],6,FALSE)," (",UPPER(VLOOKUP(L4,ProductsServices[],2,FALSE)),")")</f>
        <v>Microsoft Office 2010: Professional (SOFTWARE)</v>
      </c>
      <c r="N4" s="39">
        <f>VLOOKUP(L4,ProductsServices[],7,FALSE)</f>
        <v>499</v>
      </c>
      <c r="O4" s="36">
        <v>4</v>
      </c>
      <c r="P4" s="45">
        <f t="shared" si="2"/>
        <v>1996</v>
      </c>
      <c r="Q4" s="45" t="str">
        <f t="shared" si="5"/>
        <v>Free Shipping</v>
      </c>
      <c r="R4" s="45">
        <f t="shared" si="6"/>
        <v>1996</v>
      </c>
      <c r="S4" s="55" t="str">
        <f t="shared" si="3"/>
        <v>$4.00 credit</v>
      </c>
    </row>
    <row r="5" spans="1:19" x14ac:dyDescent="0.25">
      <c r="A5" s="51" t="s">
        <v>22</v>
      </c>
      <c r="B5" s="6" t="s">
        <v>23</v>
      </c>
      <c r="C5" s="6" t="s">
        <v>24</v>
      </c>
      <c r="D5" s="6" t="s">
        <v>11</v>
      </c>
      <c r="E5" s="9" t="s">
        <v>25</v>
      </c>
      <c r="F5" s="7">
        <v>40337</v>
      </c>
      <c r="G5" s="7">
        <v>40338</v>
      </c>
      <c r="H5" s="11">
        <f t="shared" si="4"/>
        <v>40421</v>
      </c>
      <c r="I5" s="47">
        <v>1490</v>
      </c>
      <c r="J5" s="42">
        <f t="shared" ca="1" si="0"/>
        <v>44</v>
      </c>
      <c r="K5" s="8">
        <f t="shared" si="1"/>
        <v>1</v>
      </c>
      <c r="L5" s="26" t="s">
        <v>178</v>
      </c>
      <c r="M5" s="27" t="str">
        <f>CONCATENATE(VLOOKUP(L5,ProductsServices[],3,FALSE)," ",VLOOKUP(L5,ProductsServices[],4,FALSE)," ",VLOOKUP(L5,ProductsServices[],5,FALSE),": ",VLOOKUP(L5,ProductsServices[],6,FALSE)," (",UPPER(VLOOKUP(L5,ProductsServices[],2,FALSE)),")")</f>
        <v>Microsoft Office 2010: Home &amp; Student (SOFTWARE)</v>
      </c>
      <c r="N5" s="39">
        <f>VLOOKUP(L5,ProductsServices[],7,FALSE)</f>
        <v>149</v>
      </c>
      <c r="O5" s="37">
        <v>10</v>
      </c>
      <c r="P5" s="45">
        <f t="shared" si="2"/>
        <v>1490</v>
      </c>
      <c r="Q5" s="45" t="str">
        <f t="shared" si="5"/>
        <v>Free Shipping</v>
      </c>
      <c r="R5" s="45">
        <f t="shared" si="6"/>
        <v>1490</v>
      </c>
      <c r="S5" s="55" t="str">
        <f t="shared" si="3"/>
        <v>Paid</v>
      </c>
    </row>
    <row r="6" spans="1:19" x14ac:dyDescent="0.25">
      <c r="A6" s="50" t="s">
        <v>26</v>
      </c>
      <c r="B6" s="10" t="s">
        <v>27</v>
      </c>
      <c r="C6" s="10" t="s">
        <v>28</v>
      </c>
      <c r="D6" s="10" t="s">
        <v>16</v>
      </c>
      <c r="E6" s="13" t="s">
        <v>25</v>
      </c>
      <c r="F6" s="11">
        <v>40444</v>
      </c>
      <c r="G6" s="11">
        <v>40451</v>
      </c>
      <c r="H6" s="11">
        <f t="shared" si="4"/>
        <v>40543</v>
      </c>
      <c r="I6" s="46">
        <v>1674</v>
      </c>
      <c r="J6" s="42">
        <f t="shared" ca="1" si="0"/>
        <v>-35</v>
      </c>
      <c r="K6" s="12">
        <f t="shared" si="1"/>
        <v>7</v>
      </c>
      <c r="L6" s="27" t="s">
        <v>179</v>
      </c>
      <c r="M6" s="27" t="str">
        <f>CONCATENATE(VLOOKUP(L6,ProductsServices[],3,FALSE)," ",VLOOKUP(L6,ProductsServices[],4,FALSE)," ",VLOOKUP(L6,ProductsServices[],5,FALSE),": ",VLOOKUP(L6,ProductsServices[],6,FALSE)," (",UPPER(VLOOKUP(L6,ProductsServices[],2,FALSE)),")")</f>
        <v>Microsoft Office 2010: Home &amp; Business (SOFTWARE)</v>
      </c>
      <c r="N6" s="39">
        <f>VLOOKUP(L6,ProductsServices[],7,FALSE)</f>
        <v>279</v>
      </c>
      <c r="O6" s="36">
        <v>6</v>
      </c>
      <c r="P6" s="45">
        <f t="shared" si="2"/>
        <v>1674</v>
      </c>
      <c r="Q6" s="45" t="str">
        <f t="shared" si="5"/>
        <v>Free Shipping</v>
      </c>
      <c r="R6" s="45">
        <f t="shared" si="6"/>
        <v>1674</v>
      </c>
      <c r="S6" s="55" t="str">
        <f t="shared" si="3"/>
        <v>Paid</v>
      </c>
    </row>
    <row r="7" spans="1:19" x14ac:dyDescent="0.25">
      <c r="A7" s="51" t="s">
        <v>29</v>
      </c>
      <c r="B7" s="6" t="s">
        <v>30</v>
      </c>
      <c r="C7" s="6" t="s">
        <v>31</v>
      </c>
      <c r="D7" s="6" t="s">
        <v>11</v>
      </c>
      <c r="E7" s="9" t="s">
        <v>32</v>
      </c>
      <c r="F7" s="7">
        <v>40446</v>
      </c>
      <c r="G7" s="7">
        <v>40451</v>
      </c>
      <c r="H7" s="11">
        <f t="shared" si="4"/>
        <v>40543</v>
      </c>
      <c r="I7" s="47">
        <v>9486</v>
      </c>
      <c r="J7" s="42">
        <f t="shared" ca="1" si="0"/>
        <v>-36</v>
      </c>
      <c r="K7" s="8">
        <f t="shared" si="1"/>
        <v>5</v>
      </c>
      <c r="L7" s="26" t="s">
        <v>179</v>
      </c>
      <c r="M7" s="27" t="str">
        <f>CONCATENATE(VLOOKUP(L7,ProductsServices[],3,FALSE)," ",VLOOKUP(L7,ProductsServices[],4,FALSE)," ",VLOOKUP(L7,ProductsServices[],5,FALSE),": ",VLOOKUP(L7,ProductsServices[],6,FALSE)," (",UPPER(VLOOKUP(L7,ProductsServices[],2,FALSE)),")")</f>
        <v>Microsoft Office 2010: Home &amp; Business (SOFTWARE)</v>
      </c>
      <c r="N7" s="39">
        <f>VLOOKUP(L7,ProductsServices[],7,FALSE)</f>
        <v>279</v>
      </c>
      <c r="O7" s="35">
        <v>34</v>
      </c>
      <c r="P7" s="45">
        <f t="shared" si="2"/>
        <v>9486</v>
      </c>
      <c r="Q7" s="45" t="str">
        <f t="shared" si="5"/>
        <v>Free Shipping</v>
      </c>
      <c r="R7" s="45">
        <f t="shared" si="6"/>
        <v>9486</v>
      </c>
      <c r="S7" s="55" t="str">
        <f t="shared" si="3"/>
        <v>Paid</v>
      </c>
    </row>
    <row r="8" spans="1:19" x14ac:dyDescent="0.25">
      <c r="A8" s="50" t="s">
        <v>33</v>
      </c>
      <c r="B8" s="10" t="s">
        <v>34</v>
      </c>
      <c r="C8" s="10" t="s">
        <v>35</v>
      </c>
      <c r="D8" s="10" t="s">
        <v>16</v>
      </c>
      <c r="E8" s="13" t="s">
        <v>17</v>
      </c>
      <c r="F8" s="11">
        <v>40364</v>
      </c>
      <c r="G8" s="11">
        <v>40366</v>
      </c>
      <c r="H8" s="11">
        <f t="shared" si="4"/>
        <v>40451</v>
      </c>
      <c r="I8" s="46">
        <v>5489</v>
      </c>
      <c r="J8" s="42">
        <f t="shared" ca="1" si="0"/>
        <v>25</v>
      </c>
      <c r="K8" s="12">
        <f t="shared" si="1"/>
        <v>2</v>
      </c>
      <c r="L8" s="27" t="s">
        <v>180</v>
      </c>
      <c r="M8" s="27" t="str">
        <f>CONCATENATE(VLOOKUP(L8,ProductsServices[],3,FALSE)," ",VLOOKUP(L8,ProductsServices[],4,FALSE)," ",VLOOKUP(L8,ProductsServices[],5,FALSE),": ",VLOOKUP(L8,ProductsServices[],6,FALSE)," (",UPPER(VLOOKUP(L8,ProductsServices[],2,FALSE)),")")</f>
        <v>Microsoft Office 2010: Professional (SOFTWARE)</v>
      </c>
      <c r="N8" s="39">
        <f>VLOOKUP(L8,ProductsServices[],7,FALSE)</f>
        <v>499</v>
      </c>
      <c r="O8" s="36">
        <v>11</v>
      </c>
      <c r="P8" s="45">
        <f t="shared" si="2"/>
        <v>5489</v>
      </c>
      <c r="Q8" s="45" t="str">
        <f t="shared" si="5"/>
        <v>Free Shipping</v>
      </c>
      <c r="R8" s="45">
        <f t="shared" si="6"/>
        <v>5489</v>
      </c>
      <c r="S8" s="55" t="str">
        <f t="shared" si="3"/>
        <v>Paid</v>
      </c>
    </row>
    <row r="9" spans="1:19" x14ac:dyDescent="0.25">
      <c r="A9" s="51" t="s">
        <v>36</v>
      </c>
      <c r="B9" s="6" t="s">
        <v>37</v>
      </c>
      <c r="C9" s="6" t="s">
        <v>38</v>
      </c>
      <c r="D9" s="6" t="s">
        <v>21</v>
      </c>
      <c r="E9" s="14" t="s">
        <v>12</v>
      </c>
      <c r="F9" s="7">
        <v>40439</v>
      </c>
      <c r="G9" s="7">
        <v>40440</v>
      </c>
      <c r="H9" s="11">
        <f t="shared" si="4"/>
        <v>40543</v>
      </c>
      <c r="I9" s="47">
        <v>3000</v>
      </c>
      <c r="J9" s="42">
        <f t="shared" ca="1" si="0"/>
        <v>-31</v>
      </c>
      <c r="K9" s="8">
        <f t="shared" si="1"/>
        <v>1</v>
      </c>
      <c r="L9" s="26" t="s">
        <v>180</v>
      </c>
      <c r="M9" s="27" t="str">
        <f>CONCATENATE(VLOOKUP(L9,ProductsServices[],3,FALSE)," ",VLOOKUP(L9,ProductsServices[],4,FALSE)," ",VLOOKUP(L9,ProductsServices[],5,FALSE),": ",VLOOKUP(L9,ProductsServices[],6,FALSE)," (",UPPER(VLOOKUP(L9,ProductsServices[],2,FALSE)),")")</f>
        <v>Microsoft Office 2010: Professional (SOFTWARE)</v>
      </c>
      <c r="N9" s="39">
        <f>VLOOKUP(L9,ProductsServices[],7,FALSE)</f>
        <v>499</v>
      </c>
      <c r="O9" s="35">
        <v>13</v>
      </c>
      <c r="P9" s="45">
        <f t="shared" si="2"/>
        <v>6487</v>
      </c>
      <c r="Q9" s="45" t="str">
        <f t="shared" si="5"/>
        <v>Free Shipping</v>
      </c>
      <c r="R9" s="45">
        <f t="shared" si="6"/>
        <v>6487</v>
      </c>
      <c r="S9" s="55" t="str">
        <f t="shared" si="3"/>
        <v>$3,487.00 due</v>
      </c>
    </row>
    <row r="10" spans="1:19" x14ac:dyDescent="0.25">
      <c r="A10" s="50" t="s">
        <v>39</v>
      </c>
      <c r="B10" s="10" t="s">
        <v>37</v>
      </c>
      <c r="C10" s="10" t="s">
        <v>40</v>
      </c>
      <c r="D10" s="10" t="s">
        <v>21</v>
      </c>
      <c r="E10" s="15" t="s">
        <v>12</v>
      </c>
      <c r="F10" s="11">
        <v>40443</v>
      </c>
      <c r="G10" s="11">
        <v>40443</v>
      </c>
      <c r="H10" s="11">
        <f t="shared" si="4"/>
        <v>40543</v>
      </c>
      <c r="I10" s="46">
        <v>5580</v>
      </c>
      <c r="J10" s="42">
        <f t="shared" ca="1" si="0"/>
        <v>-34</v>
      </c>
      <c r="K10" s="12">
        <f t="shared" si="1"/>
        <v>0</v>
      </c>
      <c r="L10" s="27" t="s">
        <v>179</v>
      </c>
      <c r="M10" s="27" t="str">
        <f>CONCATENATE(VLOOKUP(L10,ProductsServices[],3,FALSE)," ",VLOOKUP(L10,ProductsServices[],4,FALSE)," ",VLOOKUP(L10,ProductsServices[],5,FALSE),": ",VLOOKUP(L10,ProductsServices[],6,FALSE)," (",UPPER(VLOOKUP(L10,ProductsServices[],2,FALSE)),")")</f>
        <v>Microsoft Office 2010: Home &amp; Business (SOFTWARE)</v>
      </c>
      <c r="N10" s="39">
        <f>VLOOKUP(L10,ProductsServices[],7,FALSE)</f>
        <v>279</v>
      </c>
      <c r="O10" s="36">
        <v>20</v>
      </c>
      <c r="P10" s="45">
        <f t="shared" si="2"/>
        <v>5580</v>
      </c>
      <c r="Q10" s="45" t="str">
        <f t="shared" si="5"/>
        <v>Free Shipping</v>
      </c>
      <c r="R10" s="45">
        <f t="shared" si="6"/>
        <v>5580</v>
      </c>
      <c r="S10" s="55" t="str">
        <f t="shared" si="3"/>
        <v>Paid</v>
      </c>
    </row>
    <row r="11" spans="1:19" x14ac:dyDescent="0.25">
      <c r="A11" s="51" t="s">
        <v>41</v>
      </c>
      <c r="B11" s="6" t="s">
        <v>42</v>
      </c>
      <c r="C11" s="6" t="s">
        <v>43</v>
      </c>
      <c r="D11" s="6" t="s">
        <v>11</v>
      </c>
      <c r="E11" s="9" t="s">
        <v>17</v>
      </c>
      <c r="F11" s="7">
        <v>40378</v>
      </c>
      <c r="G11" s="7">
        <v>40379</v>
      </c>
      <c r="H11" s="11">
        <f t="shared" si="4"/>
        <v>40482</v>
      </c>
      <c r="I11" s="47">
        <v>9485</v>
      </c>
      <c r="J11" s="42">
        <f t="shared" ca="1" si="0"/>
        <v>15</v>
      </c>
      <c r="K11" s="8">
        <f t="shared" si="1"/>
        <v>1</v>
      </c>
      <c r="L11" s="26" t="s">
        <v>179</v>
      </c>
      <c r="M11" s="27" t="str">
        <f>CONCATENATE(VLOOKUP(L11,ProductsServices[],3,FALSE)," ",VLOOKUP(L11,ProductsServices[],4,FALSE)," ",VLOOKUP(L11,ProductsServices[],5,FALSE),": ",VLOOKUP(L11,ProductsServices[],6,FALSE)," (",UPPER(VLOOKUP(L11,ProductsServices[],2,FALSE)),")")</f>
        <v>Microsoft Office 2010: Home &amp; Business (SOFTWARE)</v>
      </c>
      <c r="N11" s="39">
        <f>VLOOKUP(L11,ProductsServices[],7,FALSE)</f>
        <v>279</v>
      </c>
      <c r="O11" s="35">
        <v>34</v>
      </c>
      <c r="P11" s="45">
        <f t="shared" si="2"/>
        <v>9486</v>
      </c>
      <c r="Q11" s="45" t="str">
        <f t="shared" si="5"/>
        <v>Free Shipping</v>
      </c>
      <c r="R11" s="45">
        <f t="shared" si="6"/>
        <v>9486</v>
      </c>
      <c r="S11" s="55" t="str">
        <f t="shared" si="3"/>
        <v>$1.00 due</v>
      </c>
    </row>
    <row r="12" spans="1:19" x14ac:dyDescent="0.25">
      <c r="A12" s="50" t="s">
        <v>44</v>
      </c>
      <c r="B12" s="10" t="s">
        <v>45</v>
      </c>
      <c r="C12" s="10" t="s">
        <v>46</v>
      </c>
      <c r="D12" s="10" t="s">
        <v>11</v>
      </c>
      <c r="E12" s="13" t="s">
        <v>17</v>
      </c>
      <c r="F12" s="11">
        <v>40410</v>
      </c>
      <c r="G12" s="11">
        <v>40411</v>
      </c>
      <c r="H12" s="11">
        <f t="shared" si="4"/>
        <v>40512</v>
      </c>
      <c r="I12" s="46">
        <v>6986</v>
      </c>
      <c r="J12" s="42">
        <f t="shared" ca="1" si="0"/>
        <v>-11</v>
      </c>
      <c r="K12" s="12">
        <f t="shared" si="1"/>
        <v>1</v>
      </c>
      <c r="L12" s="27" t="s">
        <v>180</v>
      </c>
      <c r="M12" s="27" t="str">
        <f>CONCATENATE(VLOOKUP(L12,ProductsServices[],3,FALSE)," ",VLOOKUP(L12,ProductsServices[],4,FALSE)," ",VLOOKUP(L12,ProductsServices[],5,FALSE),": ",VLOOKUP(L12,ProductsServices[],6,FALSE)," (",UPPER(VLOOKUP(L12,ProductsServices[],2,FALSE)),")")</f>
        <v>Microsoft Office 2010: Professional (SOFTWARE)</v>
      </c>
      <c r="N12" s="39">
        <f>VLOOKUP(L12,ProductsServices[],7,FALSE)</f>
        <v>499</v>
      </c>
      <c r="O12" s="36">
        <v>14</v>
      </c>
      <c r="P12" s="45">
        <f t="shared" si="2"/>
        <v>6986</v>
      </c>
      <c r="Q12" s="45" t="str">
        <f t="shared" si="5"/>
        <v>Free Shipping</v>
      </c>
      <c r="R12" s="45">
        <f t="shared" si="6"/>
        <v>6986</v>
      </c>
      <c r="S12" s="55" t="str">
        <f t="shared" si="3"/>
        <v>Paid</v>
      </c>
    </row>
    <row r="13" spans="1:19" x14ac:dyDescent="0.25">
      <c r="A13" s="51" t="s">
        <v>47</v>
      </c>
      <c r="B13" s="6" t="s">
        <v>48</v>
      </c>
      <c r="C13" s="6" t="s">
        <v>49</v>
      </c>
      <c r="D13" s="6" t="s">
        <v>11</v>
      </c>
      <c r="E13" s="9" t="s">
        <v>25</v>
      </c>
      <c r="F13" s="7">
        <v>40333</v>
      </c>
      <c r="G13" s="7">
        <v>40336</v>
      </c>
      <c r="H13" s="11">
        <f t="shared" si="4"/>
        <v>40421</v>
      </c>
      <c r="I13" s="47">
        <v>7984</v>
      </c>
      <c r="J13" s="42">
        <f t="shared" ca="1" si="0"/>
        <v>46</v>
      </c>
      <c r="K13" s="8">
        <f t="shared" si="1"/>
        <v>3</v>
      </c>
      <c r="L13" s="26" t="s">
        <v>180</v>
      </c>
      <c r="M13" s="27" t="str">
        <f>CONCATENATE(VLOOKUP(L13,ProductsServices[],3,FALSE)," ",VLOOKUP(L13,ProductsServices[],4,FALSE)," ",VLOOKUP(L13,ProductsServices[],5,FALSE),": ",VLOOKUP(L13,ProductsServices[],6,FALSE)," (",UPPER(VLOOKUP(L13,ProductsServices[],2,FALSE)),")")</f>
        <v>Microsoft Office 2010: Professional (SOFTWARE)</v>
      </c>
      <c r="N13" s="39">
        <f>VLOOKUP(L13,ProductsServices[],7,FALSE)</f>
        <v>499</v>
      </c>
      <c r="O13" s="35">
        <v>16</v>
      </c>
      <c r="P13" s="45">
        <f t="shared" si="2"/>
        <v>7984</v>
      </c>
      <c r="Q13" s="45" t="str">
        <f t="shared" si="5"/>
        <v>Free Shipping</v>
      </c>
      <c r="R13" s="45">
        <f t="shared" si="6"/>
        <v>7984</v>
      </c>
      <c r="S13" s="55" t="str">
        <f t="shared" si="3"/>
        <v>Paid</v>
      </c>
    </row>
    <row r="14" spans="1:19" x14ac:dyDescent="0.25">
      <c r="A14" s="50" t="s">
        <v>50</v>
      </c>
      <c r="B14" s="10" t="s">
        <v>51</v>
      </c>
      <c r="C14" s="10" t="s">
        <v>52</v>
      </c>
      <c r="D14" s="10" t="s">
        <v>16</v>
      </c>
      <c r="E14" s="15" t="s">
        <v>12</v>
      </c>
      <c r="F14" s="11">
        <v>40404</v>
      </c>
      <c r="G14" s="11">
        <v>40407</v>
      </c>
      <c r="H14" s="11">
        <f t="shared" si="4"/>
        <v>40482</v>
      </c>
      <c r="I14" s="46"/>
      <c r="J14" s="42">
        <f t="shared" ca="1" si="0"/>
        <v>-6</v>
      </c>
      <c r="K14" s="12">
        <f t="shared" si="1"/>
        <v>3</v>
      </c>
      <c r="L14" s="27" t="s">
        <v>178</v>
      </c>
      <c r="M14" s="27" t="str">
        <f>CONCATENATE(VLOOKUP(L14,ProductsServices[],3,FALSE)," ",VLOOKUP(L14,ProductsServices[],4,FALSE)," ",VLOOKUP(L14,ProductsServices[],5,FALSE),": ",VLOOKUP(L14,ProductsServices[],6,FALSE)," (",UPPER(VLOOKUP(L14,ProductsServices[],2,FALSE)),")")</f>
        <v>Microsoft Office 2010: Home &amp; Student (SOFTWARE)</v>
      </c>
      <c r="N14" s="39">
        <f>VLOOKUP(L14,ProductsServices[],7,FALSE)</f>
        <v>149</v>
      </c>
      <c r="O14" s="34">
        <v>36</v>
      </c>
      <c r="P14" s="45">
        <f t="shared" si="2"/>
        <v>5364</v>
      </c>
      <c r="Q14" s="45" t="str">
        <f t="shared" si="5"/>
        <v>Free Shipping</v>
      </c>
      <c r="R14" s="45">
        <f t="shared" si="6"/>
        <v>5364</v>
      </c>
      <c r="S14" s="55" t="str">
        <f t="shared" si="3"/>
        <v>Open</v>
      </c>
    </row>
    <row r="15" spans="1:19" x14ac:dyDescent="0.25">
      <c r="A15" s="51" t="s">
        <v>53</v>
      </c>
      <c r="B15" s="6" t="s">
        <v>54</v>
      </c>
      <c r="C15" s="6" t="s">
        <v>55</v>
      </c>
      <c r="D15" s="6" t="s">
        <v>11</v>
      </c>
      <c r="E15" s="9" t="s">
        <v>25</v>
      </c>
      <c r="F15" s="7">
        <v>40379</v>
      </c>
      <c r="G15" s="7">
        <v>40381</v>
      </c>
      <c r="H15" s="11">
        <f t="shared" si="4"/>
        <v>40482</v>
      </c>
      <c r="I15" s="47"/>
      <c r="J15" s="42">
        <f t="shared" ca="1" si="0"/>
        <v>14</v>
      </c>
      <c r="K15" s="8">
        <f t="shared" si="1"/>
        <v>2</v>
      </c>
      <c r="L15" s="26" t="s">
        <v>178</v>
      </c>
      <c r="M15" s="27" t="str">
        <f>CONCATENATE(VLOOKUP(L15,ProductsServices[],3,FALSE)," ",VLOOKUP(L15,ProductsServices[],4,FALSE)," ",VLOOKUP(L15,ProductsServices[],5,FALSE),": ",VLOOKUP(L15,ProductsServices[],6,FALSE)," (",UPPER(VLOOKUP(L15,ProductsServices[],2,FALSE)),")")</f>
        <v>Microsoft Office 2010: Home &amp; Student (SOFTWARE)</v>
      </c>
      <c r="N15" s="39">
        <f>VLOOKUP(L15,ProductsServices[],7,FALSE)</f>
        <v>149</v>
      </c>
      <c r="O15" s="37">
        <v>57</v>
      </c>
      <c r="P15" s="45">
        <f t="shared" si="2"/>
        <v>8493</v>
      </c>
      <c r="Q15" s="45" t="str">
        <f t="shared" si="5"/>
        <v>Free Shipping</v>
      </c>
      <c r="R15" s="45">
        <f t="shared" si="6"/>
        <v>8493</v>
      </c>
      <c r="S15" s="55" t="str">
        <f t="shared" si="3"/>
        <v>Open</v>
      </c>
    </row>
    <row r="16" spans="1:19" x14ac:dyDescent="0.25">
      <c r="A16" s="50" t="s">
        <v>56</v>
      </c>
      <c r="B16" s="10" t="s">
        <v>57</v>
      </c>
      <c r="C16" s="10" t="s">
        <v>58</v>
      </c>
      <c r="D16" s="10" t="s">
        <v>11</v>
      </c>
      <c r="E16" s="13" t="s">
        <v>25</v>
      </c>
      <c r="F16" s="11">
        <v>40427</v>
      </c>
      <c r="G16" s="11">
        <v>40429</v>
      </c>
      <c r="H16" s="11">
        <f t="shared" si="4"/>
        <v>40512</v>
      </c>
      <c r="I16" s="46"/>
      <c r="J16" s="42">
        <f t="shared" ca="1" si="0"/>
        <v>-22</v>
      </c>
      <c r="K16" s="12">
        <f t="shared" si="1"/>
        <v>2</v>
      </c>
      <c r="L16" s="27" t="s">
        <v>180</v>
      </c>
      <c r="M16" s="27" t="str">
        <f>CONCATENATE(VLOOKUP(L16,ProductsServices[],3,FALSE)," ",VLOOKUP(L16,ProductsServices[],4,FALSE)," ",VLOOKUP(L16,ProductsServices[],5,FALSE),": ",VLOOKUP(L16,ProductsServices[],6,FALSE)," (",UPPER(VLOOKUP(L16,ProductsServices[],2,FALSE)),")")</f>
        <v>Microsoft Office 2010: Professional (SOFTWARE)</v>
      </c>
      <c r="N16" s="39">
        <f>VLOOKUP(L16,ProductsServices[],7,FALSE)</f>
        <v>499</v>
      </c>
      <c r="O16" s="36">
        <v>10</v>
      </c>
      <c r="P16" s="45">
        <f t="shared" si="2"/>
        <v>4990</v>
      </c>
      <c r="Q16" s="45" t="str">
        <f t="shared" si="5"/>
        <v>Free Shipping</v>
      </c>
      <c r="R16" s="45">
        <f t="shared" si="6"/>
        <v>4990</v>
      </c>
      <c r="S16" s="55" t="str">
        <f t="shared" si="3"/>
        <v>Open</v>
      </c>
    </row>
    <row r="17" spans="1:19" x14ac:dyDescent="0.25">
      <c r="A17" s="51" t="s">
        <v>59</v>
      </c>
      <c r="B17" s="6" t="s">
        <v>60</v>
      </c>
      <c r="C17" s="6" t="s">
        <v>61</v>
      </c>
      <c r="D17" s="6" t="s">
        <v>16</v>
      </c>
      <c r="E17" s="9" t="s">
        <v>17</v>
      </c>
      <c r="F17" s="7">
        <v>40307</v>
      </c>
      <c r="G17" s="7">
        <v>40310</v>
      </c>
      <c r="H17" s="11">
        <f t="shared" si="4"/>
        <v>40390</v>
      </c>
      <c r="I17" s="47">
        <v>3069</v>
      </c>
      <c r="J17" s="42">
        <f t="shared" ca="1" si="0"/>
        <v>64</v>
      </c>
      <c r="K17" s="8">
        <f t="shared" si="1"/>
        <v>3</v>
      </c>
      <c r="L17" s="26" t="s">
        <v>179</v>
      </c>
      <c r="M17" s="27" t="str">
        <f>CONCATENATE(VLOOKUP(L17,ProductsServices[],3,FALSE)," ",VLOOKUP(L17,ProductsServices[],4,FALSE)," ",VLOOKUP(L17,ProductsServices[],5,FALSE),": ",VLOOKUP(L17,ProductsServices[],6,FALSE)," (",UPPER(VLOOKUP(L17,ProductsServices[],2,FALSE)),")")</f>
        <v>Microsoft Office 2010: Home &amp; Business (SOFTWARE)</v>
      </c>
      <c r="N17" s="39">
        <f>VLOOKUP(L17,ProductsServices[],7,FALSE)</f>
        <v>279</v>
      </c>
      <c r="O17" s="35">
        <v>11</v>
      </c>
      <c r="P17" s="45">
        <f t="shared" si="2"/>
        <v>3069</v>
      </c>
      <c r="Q17" s="45" t="str">
        <f t="shared" si="5"/>
        <v>Free Shipping</v>
      </c>
      <c r="R17" s="45">
        <f t="shared" si="6"/>
        <v>3069</v>
      </c>
      <c r="S17" s="55" t="str">
        <f t="shared" si="3"/>
        <v>Paid</v>
      </c>
    </row>
    <row r="18" spans="1:19" x14ac:dyDescent="0.25">
      <c r="A18" s="50" t="s">
        <v>62</v>
      </c>
      <c r="B18" s="10" t="s">
        <v>63</v>
      </c>
      <c r="C18" s="10" t="s">
        <v>64</v>
      </c>
      <c r="D18" s="10" t="s">
        <v>16</v>
      </c>
      <c r="E18" s="13" t="s">
        <v>25</v>
      </c>
      <c r="F18" s="11">
        <v>40422</v>
      </c>
      <c r="G18" s="11">
        <v>40428</v>
      </c>
      <c r="H18" s="11">
        <f t="shared" si="4"/>
        <v>40512</v>
      </c>
      <c r="I18" s="46"/>
      <c r="J18" s="42">
        <f t="shared" ca="1" si="0"/>
        <v>-19</v>
      </c>
      <c r="K18" s="12">
        <f t="shared" si="1"/>
        <v>6</v>
      </c>
      <c r="L18" s="27" t="s">
        <v>180</v>
      </c>
      <c r="M18" s="27" t="str">
        <f>CONCATENATE(VLOOKUP(L18,ProductsServices[],3,FALSE)," ",VLOOKUP(L18,ProductsServices[],4,FALSE)," ",VLOOKUP(L18,ProductsServices[],5,FALSE),": ",VLOOKUP(L18,ProductsServices[],6,FALSE)," (",UPPER(VLOOKUP(L18,ProductsServices[],2,FALSE)),")")</f>
        <v>Microsoft Office 2010: Professional (SOFTWARE)</v>
      </c>
      <c r="N18" s="39">
        <f>VLOOKUP(L18,ProductsServices[],7,FALSE)</f>
        <v>499</v>
      </c>
      <c r="O18" s="36">
        <v>11</v>
      </c>
      <c r="P18" s="45">
        <f t="shared" si="2"/>
        <v>5489</v>
      </c>
      <c r="Q18" s="45" t="str">
        <f t="shared" si="5"/>
        <v>Free Shipping</v>
      </c>
      <c r="R18" s="45">
        <f t="shared" si="6"/>
        <v>5489</v>
      </c>
      <c r="S18" s="55" t="str">
        <f t="shared" si="3"/>
        <v>Open</v>
      </c>
    </row>
    <row r="19" spans="1:19" x14ac:dyDescent="0.25">
      <c r="A19" s="51" t="s">
        <v>65</v>
      </c>
      <c r="B19" s="6" t="s">
        <v>66</v>
      </c>
      <c r="C19" s="6" t="s">
        <v>67</v>
      </c>
      <c r="D19" s="6" t="s">
        <v>11</v>
      </c>
      <c r="E19" s="14" t="s">
        <v>12</v>
      </c>
      <c r="F19" s="7">
        <v>40304</v>
      </c>
      <c r="G19" s="7">
        <v>40308</v>
      </c>
      <c r="H19" s="11">
        <f t="shared" si="4"/>
        <v>40390</v>
      </c>
      <c r="I19" s="47">
        <v>2500</v>
      </c>
      <c r="J19" s="42">
        <f t="shared" ca="1" si="0"/>
        <v>66</v>
      </c>
      <c r="K19" s="8">
        <f t="shared" si="1"/>
        <v>4</v>
      </c>
      <c r="L19" s="26" t="s">
        <v>180</v>
      </c>
      <c r="M19" s="27" t="str">
        <f>CONCATENATE(VLOOKUP(L19,ProductsServices[],3,FALSE)," ",VLOOKUP(L19,ProductsServices[],4,FALSE)," ",VLOOKUP(L19,ProductsServices[],5,FALSE),": ",VLOOKUP(L19,ProductsServices[],6,FALSE)," (",UPPER(VLOOKUP(L19,ProductsServices[],2,FALSE)),")")</f>
        <v>Microsoft Office 2010: Professional (SOFTWARE)</v>
      </c>
      <c r="N19" s="39">
        <f>VLOOKUP(L19,ProductsServices[],7,FALSE)</f>
        <v>499</v>
      </c>
      <c r="O19" s="35">
        <v>11</v>
      </c>
      <c r="P19" s="45">
        <f t="shared" si="2"/>
        <v>5489</v>
      </c>
      <c r="Q19" s="45" t="str">
        <f t="shared" si="5"/>
        <v>Free Shipping</v>
      </c>
      <c r="R19" s="45">
        <f t="shared" si="6"/>
        <v>5489</v>
      </c>
      <c r="S19" s="55" t="str">
        <f t="shared" si="3"/>
        <v>$2,989.00 due</v>
      </c>
    </row>
    <row r="20" spans="1:19" x14ac:dyDescent="0.25">
      <c r="A20" s="50" t="s">
        <v>68</v>
      </c>
      <c r="B20" s="10" t="s">
        <v>69</v>
      </c>
      <c r="C20" s="10" t="s">
        <v>70</v>
      </c>
      <c r="D20" s="10" t="s">
        <v>16</v>
      </c>
      <c r="E20" s="15" t="s">
        <v>12</v>
      </c>
      <c r="F20" s="11">
        <v>40395</v>
      </c>
      <c r="G20" s="11">
        <v>40400</v>
      </c>
      <c r="H20" s="11">
        <f t="shared" si="4"/>
        <v>40482</v>
      </c>
      <c r="I20" s="46"/>
      <c r="J20" s="42">
        <f t="shared" ca="1" si="0"/>
        <v>2</v>
      </c>
      <c r="K20" s="12">
        <f t="shared" si="1"/>
        <v>5</v>
      </c>
      <c r="L20" s="27" t="s">
        <v>180</v>
      </c>
      <c r="M20" s="27" t="str">
        <f>CONCATENATE(VLOOKUP(L20,ProductsServices[],3,FALSE)," ",VLOOKUP(L20,ProductsServices[],4,FALSE)," ",VLOOKUP(L20,ProductsServices[],5,FALSE),": ",VLOOKUP(L20,ProductsServices[],6,FALSE)," (",UPPER(VLOOKUP(L20,ProductsServices[],2,FALSE)),")")</f>
        <v>Microsoft Office 2010: Professional (SOFTWARE)</v>
      </c>
      <c r="N20" s="39">
        <f>VLOOKUP(L20,ProductsServices[],7,FALSE)</f>
        <v>499</v>
      </c>
      <c r="O20" s="36">
        <v>17</v>
      </c>
      <c r="P20" s="45">
        <f t="shared" si="2"/>
        <v>8483</v>
      </c>
      <c r="Q20" s="45" t="str">
        <f t="shared" si="5"/>
        <v>Free Shipping</v>
      </c>
      <c r="R20" s="45">
        <f t="shared" si="6"/>
        <v>8483</v>
      </c>
      <c r="S20" s="55" t="str">
        <f t="shared" si="3"/>
        <v>Open</v>
      </c>
    </row>
    <row r="21" spans="1:19" x14ac:dyDescent="0.25">
      <c r="A21" s="51" t="s">
        <v>71</v>
      </c>
      <c r="B21" s="6" t="s">
        <v>72</v>
      </c>
      <c r="C21" s="6" t="s">
        <v>73</v>
      </c>
      <c r="D21" s="6" t="s">
        <v>21</v>
      </c>
      <c r="E21" s="14" t="s">
        <v>12</v>
      </c>
      <c r="F21" s="7">
        <v>40437</v>
      </c>
      <c r="G21" s="7">
        <v>40439</v>
      </c>
      <c r="H21" s="11">
        <f t="shared" si="4"/>
        <v>40512</v>
      </c>
      <c r="I21" s="47"/>
      <c r="J21" s="42">
        <f t="shared" ca="1" si="0"/>
        <v>-30</v>
      </c>
      <c r="K21" s="8">
        <f t="shared" si="1"/>
        <v>2</v>
      </c>
      <c r="L21" s="26" t="s">
        <v>179</v>
      </c>
      <c r="M21" s="27" t="str">
        <f>CONCATENATE(VLOOKUP(L21,ProductsServices[],3,FALSE)," ",VLOOKUP(L21,ProductsServices[],4,FALSE)," ",VLOOKUP(L21,ProductsServices[],5,FALSE),": ",VLOOKUP(L21,ProductsServices[],6,FALSE)," (",UPPER(VLOOKUP(L21,ProductsServices[],2,FALSE)),")")</f>
        <v>Microsoft Office 2010: Home &amp; Business (SOFTWARE)</v>
      </c>
      <c r="N21" s="39">
        <f>VLOOKUP(L21,ProductsServices[],7,FALSE)</f>
        <v>279</v>
      </c>
      <c r="O21" s="35">
        <v>20</v>
      </c>
      <c r="P21" s="45">
        <f t="shared" si="2"/>
        <v>5580</v>
      </c>
      <c r="Q21" s="45" t="str">
        <f t="shared" si="5"/>
        <v>Free Shipping</v>
      </c>
      <c r="R21" s="45">
        <f t="shared" si="6"/>
        <v>5580</v>
      </c>
      <c r="S21" s="55" t="str">
        <f t="shared" si="3"/>
        <v>Open</v>
      </c>
    </row>
    <row r="22" spans="1:19" x14ac:dyDescent="0.25">
      <c r="A22" s="50" t="s">
        <v>74</v>
      </c>
      <c r="B22" s="10" t="s">
        <v>72</v>
      </c>
      <c r="C22" s="10" t="s">
        <v>75</v>
      </c>
      <c r="D22" s="10" t="s">
        <v>16</v>
      </c>
      <c r="E22" s="13" t="s">
        <v>25</v>
      </c>
      <c r="F22" s="11">
        <v>40451</v>
      </c>
      <c r="G22" s="11">
        <v>40452</v>
      </c>
      <c r="H22" s="11">
        <f t="shared" si="4"/>
        <v>40543</v>
      </c>
      <c r="I22" s="46"/>
      <c r="J22" s="42">
        <f t="shared" ca="1" si="0"/>
        <v>-40</v>
      </c>
      <c r="K22" s="12">
        <f t="shared" si="1"/>
        <v>1</v>
      </c>
      <c r="L22" s="27" t="s">
        <v>178</v>
      </c>
      <c r="M22" s="27" t="str">
        <f>CONCATENATE(VLOOKUP(L22,ProductsServices[],3,FALSE)," ",VLOOKUP(L22,ProductsServices[],4,FALSE)," ",VLOOKUP(L22,ProductsServices[],5,FALSE),": ",VLOOKUP(L22,ProductsServices[],6,FALSE)," (",UPPER(VLOOKUP(L22,ProductsServices[],2,FALSE)),")")</f>
        <v>Microsoft Office 2010: Home &amp; Student (SOFTWARE)</v>
      </c>
      <c r="N22" s="39">
        <f>VLOOKUP(L22,ProductsServices[],7,FALSE)</f>
        <v>149</v>
      </c>
      <c r="O22" s="34">
        <v>60</v>
      </c>
      <c r="P22" s="45">
        <f t="shared" si="2"/>
        <v>8940</v>
      </c>
      <c r="Q22" s="45" t="str">
        <f t="shared" si="5"/>
        <v>Free Shipping</v>
      </c>
      <c r="R22" s="45">
        <f t="shared" si="6"/>
        <v>8940</v>
      </c>
      <c r="S22" s="55" t="str">
        <f t="shared" si="3"/>
        <v>Open</v>
      </c>
    </row>
    <row r="23" spans="1:19" x14ac:dyDescent="0.25">
      <c r="A23" s="51" t="s">
        <v>76</v>
      </c>
      <c r="B23" s="6" t="s">
        <v>77</v>
      </c>
      <c r="C23" s="6" t="s">
        <v>78</v>
      </c>
      <c r="D23" s="6" t="s">
        <v>11</v>
      </c>
      <c r="E23" s="9" t="s">
        <v>25</v>
      </c>
      <c r="F23" s="7">
        <v>40407</v>
      </c>
      <c r="G23" s="7">
        <v>40410</v>
      </c>
      <c r="H23" s="11">
        <f t="shared" si="4"/>
        <v>40512</v>
      </c>
      <c r="I23" s="47"/>
      <c r="J23" s="42">
        <f t="shared" ca="1" si="0"/>
        <v>-8</v>
      </c>
      <c r="K23" s="8">
        <f t="shared" si="1"/>
        <v>3</v>
      </c>
      <c r="L23" s="26" t="s">
        <v>179</v>
      </c>
      <c r="M23" s="27" t="str">
        <f>CONCATENATE(VLOOKUP(L23,ProductsServices[],3,FALSE)," ",VLOOKUP(L23,ProductsServices[],4,FALSE)," ",VLOOKUP(L23,ProductsServices[],5,FALSE),": ",VLOOKUP(L23,ProductsServices[],6,FALSE)," (",UPPER(VLOOKUP(L23,ProductsServices[],2,FALSE)),")")</f>
        <v>Microsoft Office 2010: Home &amp; Business (SOFTWARE)</v>
      </c>
      <c r="N23" s="39">
        <f>VLOOKUP(L23,ProductsServices[],7,FALSE)</f>
        <v>279</v>
      </c>
      <c r="O23" s="35">
        <v>5</v>
      </c>
      <c r="P23" s="45">
        <f t="shared" si="2"/>
        <v>1395</v>
      </c>
      <c r="Q23" s="45" t="str">
        <f t="shared" si="5"/>
        <v>Free Shipping</v>
      </c>
      <c r="R23" s="45">
        <f t="shared" si="6"/>
        <v>1395</v>
      </c>
      <c r="S23" s="55" t="str">
        <f t="shared" si="3"/>
        <v>Open</v>
      </c>
    </row>
    <row r="24" spans="1:19" x14ac:dyDescent="0.25">
      <c r="A24" s="50" t="s">
        <v>79</v>
      </c>
      <c r="B24" s="10" t="s">
        <v>77</v>
      </c>
      <c r="C24" s="10" t="s">
        <v>80</v>
      </c>
      <c r="D24" s="10" t="s">
        <v>21</v>
      </c>
      <c r="E24" s="15" t="s">
        <v>17</v>
      </c>
      <c r="F24" s="11">
        <v>40310</v>
      </c>
      <c r="G24" s="11">
        <v>40318</v>
      </c>
      <c r="H24" s="11">
        <f t="shared" si="4"/>
        <v>40390</v>
      </c>
      <c r="I24" s="46">
        <v>6500</v>
      </c>
      <c r="J24" s="42">
        <f t="shared" ca="1" si="0"/>
        <v>62</v>
      </c>
      <c r="K24" s="12">
        <f t="shared" si="1"/>
        <v>8</v>
      </c>
      <c r="L24" s="27" t="s">
        <v>180</v>
      </c>
      <c r="M24" s="27" t="str">
        <f>CONCATENATE(VLOOKUP(L24,ProductsServices[],3,FALSE)," ",VLOOKUP(L24,ProductsServices[],4,FALSE)," ",VLOOKUP(L24,ProductsServices[],5,FALSE),": ",VLOOKUP(L24,ProductsServices[],6,FALSE)," (",UPPER(VLOOKUP(L24,ProductsServices[],2,FALSE)),")")</f>
        <v>Microsoft Office 2010: Professional (SOFTWARE)</v>
      </c>
      <c r="N24" s="39">
        <f>VLOOKUP(L24,ProductsServices[],7,FALSE)</f>
        <v>499</v>
      </c>
      <c r="O24" s="36">
        <v>13</v>
      </c>
      <c r="P24" s="45">
        <f t="shared" si="2"/>
        <v>6487</v>
      </c>
      <c r="Q24" s="45" t="str">
        <f t="shared" si="5"/>
        <v>Free Shipping</v>
      </c>
      <c r="R24" s="45">
        <f t="shared" si="6"/>
        <v>6487</v>
      </c>
      <c r="S24" s="55" t="str">
        <f t="shared" si="3"/>
        <v>$13.00 credit</v>
      </c>
    </row>
    <row r="25" spans="1:19" x14ac:dyDescent="0.25">
      <c r="A25" s="51" t="s">
        <v>81</v>
      </c>
      <c r="B25" s="6" t="s">
        <v>82</v>
      </c>
      <c r="C25" s="6" t="s">
        <v>83</v>
      </c>
      <c r="D25" s="6" t="s">
        <v>16</v>
      </c>
      <c r="E25" s="9" t="s">
        <v>12</v>
      </c>
      <c r="F25" s="7">
        <v>40377</v>
      </c>
      <c r="G25" s="7">
        <v>40380</v>
      </c>
      <c r="H25" s="11">
        <f t="shared" si="4"/>
        <v>40482</v>
      </c>
      <c r="I25" s="47"/>
      <c r="J25" s="42">
        <f t="shared" ca="1" si="0"/>
        <v>15</v>
      </c>
      <c r="K25" s="8">
        <f t="shared" si="1"/>
        <v>3</v>
      </c>
      <c r="L25" s="26" t="s">
        <v>179</v>
      </c>
      <c r="M25" s="27" t="str">
        <f>CONCATENATE(VLOOKUP(L25,ProductsServices[],3,FALSE)," ",VLOOKUP(L25,ProductsServices[],4,FALSE)," ",VLOOKUP(L25,ProductsServices[],5,FALSE),": ",VLOOKUP(L25,ProductsServices[],6,FALSE)," (",UPPER(VLOOKUP(L25,ProductsServices[],2,FALSE)),")")</f>
        <v>Microsoft Office 2010: Home &amp; Business (SOFTWARE)</v>
      </c>
      <c r="N25" s="39">
        <f>VLOOKUP(L25,ProductsServices[],7,FALSE)</f>
        <v>279</v>
      </c>
      <c r="O25" s="35">
        <v>27</v>
      </c>
      <c r="P25" s="45">
        <f t="shared" si="2"/>
        <v>7533</v>
      </c>
      <c r="Q25" s="45" t="str">
        <f t="shared" si="5"/>
        <v>Free Shipping</v>
      </c>
      <c r="R25" s="45">
        <f t="shared" si="6"/>
        <v>7533</v>
      </c>
      <c r="S25" s="55" t="str">
        <f t="shared" si="3"/>
        <v>Open</v>
      </c>
    </row>
    <row r="26" spans="1:19" x14ac:dyDescent="0.25">
      <c r="A26" s="50" t="s">
        <v>84</v>
      </c>
      <c r="B26" s="10" t="s">
        <v>85</v>
      </c>
      <c r="C26" s="10" t="s">
        <v>86</v>
      </c>
      <c r="D26" s="10" t="s">
        <v>16</v>
      </c>
      <c r="E26" s="13" t="s">
        <v>25</v>
      </c>
      <c r="F26" s="11">
        <v>40427</v>
      </c>
      <c r="G26" s="11">
        <v>40430</v>
      </c>
      <c r="H26" s="11">
        <f t="shared" si="4"/>
        <v>40512</v>
      </c>
      <c r="I26" s="46"/>
      <c r="J26" s="42">
        <f t="shared" ca="1" si="0"/>
        <v>-22</v>
      </c>
      <c r="K26" s="12">
        <f t="shared" si="1"/>
        <v>3</v>
      </c>
      <c r="L26" s="27" t="s">
        <v>179</v>
      </c>
      <c r="M26" s="27" t="str">
        <f>CONCATENATE(VLOOKUP(L26,ProductsServices[],3,FALSE)," ",VLOOKUP(L26,ProductsServices[],4,FALSE)," ",VLOOKUP(L26,ProductsServices[],5,FALSE),": ",VLOOKUP(L26,ProductsServices[],6,FALSE)," (",UPPER(VLOOKUP(L26,ProductsServices[],2,FALSE)),")")</f>
        <v>Microsoft Office 2010: Home &amp; Business (SOFTWARE)</v>
      </c>
      <c r="N26" s="39">
        <f>VLOOKUP(L26,ProductsServices[],7,FALSE)</f>
        <v>279</v>
      </c>
      <c r="O26" s="36">
        <v>23</v>
      </c>
      <c r="P26" s="45">
        <f t="shared" si="2"/>
        <v>6417</v>
      </c>
      <c r="Q26" s="45" t="str">
        <f t="shared" si="5"/>
        <v>Free Shipping</v>
      </c>
      <c r="R26" s="45">
        <f t="shared" si="6"/>
        <v>6417</v>
      </c>
      <c r="S26" s="55" t="str">
        <f t="shared" si="3"/>
        <v>Open</v>
      </c>
    </row>
    <row r="27" spans="1:19" x14ac:dyDescent="0.25">
      <c r="A27" s="51" t="s">
        <v>87</v>
      </c>
      <c r="B27" s="6" t="s">
        <v>88</v>
      </c>
      <c r="C27" s="6" t="s">
        <v>89</v>
      </c>
      <c r="D27" s="6" t="s">
        <v>21</v>
      </c>
      <c r="E27" s="14" t="s">
        <v>17</v>
      </c>
      <c r="F27" s="7">
        <v>40306</v>
      </c>
      <c r="G27" s="7">
        <v>40310</v>
      </c>
      <c r="H27" s="11">
        <f t="shared" si="4"/>
        <v>40390</v>
      </c>
      <c r="I27" s="47">
        <v>9980</v>
      </c>
      <c r="J27" s="42">
        <f t="shared" ca="1" si="0"/>
        <v>64</v>
      </c>
      <c r="K27" s="8">
        <f t="shared" si="1"/>
        <v>4</v>
      </c>
      <c r="L27" s="26" t="s">
        <v>180</v>
      </c>
      <c r="M27" s="27" t="str">
        <f>CONCATENATE(VLOOKUP(L27,ProductsServices[],3,FALSE)," ",VLOOKUP(L27,ProductsServices[],4,FALSE)," ",VLOOKUP(L27,ProductsServices[],5,FALSE),": ",VLOOKUP(L27,ProductsServices[],6,FALSE)," (",UPPER(VLOOKUP(L27,ProductsServices[],2,FALSE)),")")</f>
        <v>Microsoft Office 2010: Professional (SOFTWARE)</v>
      </c>
      <c r="N27" s="39">
        <f>VLOOKUP(L27,ProductsServices[],7,FALSE)</f>
        <v>499</v>
      </c>
      <c r="O27" s="35">
        <v>20</v>
      </c>
      <c r="P27" s="45">
        <f t="shared" si="2"/>
        <v>9980</v>
      </c>
      <c r="Q27" s="45" t="str">
        <f t="shared" si="5"/>
        <v>Free Shipping</v>
      </c>
      <c r="R27" s="45">
        <f t="shared" si="6"/>
        <v>9980</v>
      </c>
      <c r="S27" s="55" t="str">
        <f t="shared" si="3"/>
        <v>Paid</v>
      </c>
    </row>
    <row r="28" spans="1:19" x14ac:dyDescent="0.25">
      <c r="A28" s="50" t="s">
        <v>90</v>
      </c>
      <c r="B28" s="10" t="s">
        <v>91</v>
      </c>
      <c r="C28" s="10" t="s">
        <v>92</v>
      </c>
      <c r="D28" s="10" t="s">
        <v>16</v>
      </c>
      <c r="E28" s="13" t="s">
        <v>25</v>
      </c>
      <c r="F28" s="11">
        <v>40354</v>
      </c>
      <c r="G28" s="11">
        <v>40360</v>
      </c>
      <c r="H28" s="11">
        <f t="shared" si="4"/>
        <v>40451</v>
      </c>
      <c r="I28" s="46">
        <v>1497</v>
      </c>
      <c r="J28" s="42">
        <f t="shared" ca="1" si="0"/>
        <v>31</v>
      </c>
      <c r="K28" s="12">
        <f t="shared" si="1"/>
        <v>6</v>
      </c>
      <c r="L28" s="27" t="s">
        <v>180</v>
      </c>
      <c r="M28" s="27" t="str">
        <f>CONCATENATE(VLOOKUP(L28,ProductsServices[],3,FALSE)," ",VLOOKUP(L28,ProductsServices[],4,FALSE)," ",VLOOKUP(L28,ProductsServices[],5,FALSE),": ",VLOOKUP(L28,ProductsServices[],6,FALSE)," (",UPPER(VLOOKUP(L28,ProductsServices[],2,FALSE)),")")</f>
        <v>Microsoft Office 2010: Professional (SOFTWARE)</v>
      </c>
      <c r="N28" s="39">
        <f>VLOOKUP(L28,ProductsServices[],7,FALSE)</f>
        <v>499</v>
      </c>
      <c r="O28" s="36">
        <v>3</v>
      </c>
      <c r="P28" s="45">
        <f t="shared" si="2"/>
        <v>1497</v>
      </c>
      <c r="Q28" s="45" t="str">
        <f t="shared" si="5"/>
        <v>Free Shipping</v>
      </c>
      <c r="R28" s="45">
        <f t="shared" si="6"/>
        <v>1497</v>
      </c>
      <c r="S28" s="55" t="str">
        <f t="shared" si="3"/>
        <v>Paid</v>
      </c>
    </row>
    <row r="29" spans="1:19" x14ac:dyDescent="0.25">
      <c r="A29" s="51" t="s">
        <v>93</v>
      </c>
      <c r="B29" s="6" t="s">
        <v>94</v>
      </c>
      <c r="C29" s="6" t="s">
        <v>95</v>
      </c>
      <c r="D29" s="6" t="s">
        <v>16</v>
      </c>
      <c r="E29" s="14" t="s">
        <v>12</v>
      </c>
      <c r="F29" s="7">
        <v>40377</v>
      </c>
      <c r="G29" s="7">
        <v>40380</v>
      </c>
      <c r="H29" s="11">
        <f t="shared" si="4"/>
        <v>40482</v>
      </c>
      <c r="I29" s="47"/>
      <c r="J29" s="42">
        <f t="shared" ca="1" si="0"/>
        <v>15</v>
      </c>
      <c r="K29" s="8">
        <f t="shared" si="1"/>
        <v>3</v>
      </c>
      <c r="L29" s="26" t="s">
        <v>179</v>
      </c>
      <c r="M29" s="27" t="str">
        <f>CONCATENATE(VLOOKUP(L29,ProductsServices[],3,FALSE)," ",VLOOKUP(L29,ProductsServices[],4,FALSE)," ",VLOOKUP(L29,ProductsServices[],5,FALSE),": ",VLOOKUP(L29,ProductsServices[],6,FALSE)," (",UPPER(VLOOKUP(L29,ProductsServices[],2,FALSE)),")")</f>
        <v>Microsoft Office 2010: Home &amp; Business (SOFTWARE)</v>
      </c>
      <c r="N29" s="39">
        <f>VLOOKUP(L29,ProductsServices[],7,FALSE)</f>
        <v>279</v>
      </c>
      <c r="O29" s="35">
        <v>8</v>
      </c>
      <c r="P29" s="45">
        <f t="shared" si="2"/>
        <v>2232</v>
      </c>
      <c r="Q29" s="45" t="str">
        <f t="shared" si="5"/>
        <v>Free Shipping</v>
      </c>
      <c r="R29" s="45">
        <f t="shared" si="6"/>
        <v>2232</v>
      </c>
      <c r="S29" s="55" t="str">
        <f t="shared" si="3"/>
        <v>Open</v>
      </c>
    </row>
    <row r="30" spans="1:19" x14ac:dyDescent="0.25">
      <c r="A30" s="50" t="s">
        <v>96</v>
      </c>
      <c r="B30" s="10" t="s">
        <v>97</v>
      </c>
      <c r="C30" s="10" t="s">
        <v>98</v>
      </c>
      <c r="D30" s="10" t="s">
        <v>11</v>
      </c>
      <c r="E30" s="13" t="s">
        <v>25</v>
      </c>
      <c r="F30" s="11">
        <v>40343</v>
      </c>
      <c r="G30" s="11">
        <v>40349</v>
      </c>
      <c r="H30" s="11">
        <f t="shared" si="4"/>
        <v>40421</v>
      </c>
      <c r="I30" s="46">
        <v>5513</v>
      </c>
      <c r="J30" s="42">
        <f t="shared" ca="1" si="0"/>
        <v>40</v>
      </c>
      <c r="K30" s="12">
        <f t="shared" si="1"/>
        <v>6</v>
      </c>
      <c r="L30" s="27" t="s">
        <v>178</v>
      </c>
      <c r="M30" s="27" t="str">
        <f>CONCATENATE(VLOOKUP(L30,ProductsServices[],3,FALSE)," ",VLOOKUP(L30,ProductsServices[],4,FALSE)," ",VLOOKUP(L30,ProductsServices[],5,FALSE),": ",VLOOKUP(L30,ProductsServices[],6,FALSE)," (",UPPER(VLOOKUP(L30,ProductsServices[],2,FALSE)),")")</f>
        <v>Microsoft Office 2010: Home &amp; Student (SOFTWARE)</v>
      </c>
      <c r="N30" s="39">
        <f>VLOOKUP(L30,ProductsServices[],7,FALSE)</f>
        <v>149</v>
      </c>
      <c r="O30" s="34">
        <v>37</v>
      </c>
      <c r="P30" s="45">
        <f t="shared" si="2"/>
        <v>5513</v>
      </c>
      <c r="Q30" s="45" t="str">
        <f t="shared" si="5"/>
        <v>Free Shipping</v>
      </c>
      <c r="R30" s="45">
        <f t="shared" si="6"/>
        <v>5513</v>
      </c>
      <c r="S30" s="55" t="str">
        <f t="shared" si="3"/>
        <v>Paid</v>
      </c>
    </row>
    <row r="31" spans="1:19" x14ac:dyDescent="0.25">
      <c r="A31" s="51" t="s">
        <v>99</v>
      </c>
      <c r="B31" s="6" t="s">
        <v>97</v>
      </c>
      <c r="C31" s="6" t="s">
        <v>100</v>
      </c>
      <c r="D31" s="6" t="s">
        <v>21</v>
      </c>
      <c r="E31" s="14" t="s">
        <v>17</v>
      </c>
      <c r="F31" s="7">
        <v>40306</v>
      </c>
      <c r="G31" s="7">
        <v>40307</v>
      </c>
      <c r="H31" s="11">
        <f t="shared" si="4"/>
        <v>40390</v>
      </c>
      <c r="I31" s="47">
        <v>100</v>
      </c>
      <c r="J31" s="42">
        <f t="shared" ca="1" si="0"/>
        <v>64</v>
      </c>
      <c r="K31" s="8">
        <f t="shared" si="1"/>
        <v>1</v>
      </c>
      <c r="L31" s="26" t="s">
        <v>178</v>
      </c>
      <c r="M31" s="27" t="str">
        <f>CONCATENATE(VLOOKUP(L31,ProductsServices[],3,FALSE)," ",VLOOKUP(L31,ProductsServices[],4,FALSE)," ",VLOOKUP(L31,ProductsServices[],5,FALSE),": ",VLOOKUP(L31,ProductsServices[],6,FALSE)," (",UPPER(VLOOKUP(L31,ProductsServices[],2,FALSE)),")")</f>
        <v>Microsoft Office 2010: Home &amp; Student (SOFTWARE)</v>
      </c>
      <c r="N31" s="39">
        <f>VLOOKUP(L31,ProductsServices[],7,FALSE)</f>
        <v>149</v>
      </c>
      <c r="O31" s="37">
        <v>24</v>
      </c>
      <c r="P31" s="45">
        <f t="shared" si="2"/>
        <v>3576</v>
      </c>
      <c r="Q31" s="45" t="str">
        <f t="shared" si="5"/>
        <v>Free Shipping</v>
      </c>
      <c r="R31" s="45">
        <f t="shared" si="6"/>
        <v>3576</v>
      </c>
      <c r="S31" s="55" t="str">
        <f t="shared" si="3"/>
        <v>$3,476.00 due</v>
      </c>
    </row>
    <row r="32" spans="1:19" x14ac:dyDescent="0.25">
      <c r="A32" s="50" t="s">
        <v>101</v>
      </c>
      <c r="B32" s="10" t="s">
        <v>102</v>
      </c>
      <c r="C32" s="10" t="s">
        <v>103</v>
      </c>
      <c r="D32" s="10" t="s">
        <v>16</v>
      </c>
      <c r="E32" s="13" t="s">
        <v>25</v>
      </c>
      <c r="F32" s="11">
        <v>40343</v>
      </c>
      <c r="G32" s="11">
        <v>40349</v>
      </c>
      <c r="H32" s="11">
        <f t="shared" si="4"/>
        <v>40421</v>
      </c>
      <c r="I32" s="46">
        <v>4491</v>
      </c>
      <c r="J32" s="42">
        <f t="shared" ca="1" si="0"/>
        <v>40</v>
      </c>
      <c r="K32" s="12">
        <f t="shared" si="1"/>
        <v>6</v>
      </c>
      <c r="L32" s="27" t="s">
        <v>180</v>
      </c>
      <c r="M32" s="27" t="str">
        <f>CONCATENATE(VLOOKUP(L32,ProductsServices[],3,FALSE)," ",VLOOKUP(L32,ProductsServices[],4,FALSE)," ",VLOOKUP(L32,ProductsServices[],5,FALSE),": ",VLOOKUP(L32,ProductsServices[],6,FALSE)," (",UPPER(VLOOKUP(L32,ProductsServices[],2,FALSE)),")")</f>
        <v>Microsoft Office 2010: Professional (SOFTWARE)</v>
      </c>
      <c r="N32" s="39">
        <f>VLOOKUP(L32,ProductsServices[],7,FALSE)</f>
        <v>499</v>
      </c>
      <c r="O32" s="36">
        <v>9</v>
      </c>
      <c r="P32" s="45">
        <f t="shared" si="2"/>
        <v>4491</v>
      </c>
      <c r="Q32" s="45" t="str">
        <f t="shared" si="5"/>
        <v>Free Shipping</v>
      </c>
      <c r="R32" s="45">
        <f t="shared" si="6"/>
        <v>4491</v>
      </c>
      <c r="S32" s="55" t="str">
        <f t="shared" si="3"/>
        <v>Paid</v>
      </c>
    </row>
    <row r="33" spans="1:19" x14ac:dyDescent="0.25">
      <c r="A33" s="51" t="s">
        <v>104</v>
      </c>
      <c r="B33" s="6" t="s">
        <v>105</v>
      </c>
      <c r="C33" s="6" t="s">
        <v>106</v>
      </c>
      <c r="D33" s="6" t="s">
        <v>21</v>
      </c>
      <c r="E33" s="14" t="s">
        <v>12</v>
      </c>
      <c r="F33" s="7">
        <v>40436</v>
      </c>
      <c r="G33" s="7">
        <v>40437</v>
      </c>
      <c r="H33" s="11">
        <f t="shared" si="4"/>
        <v>40512</v>
      </c>
      <c r="I33" s="47"/>
      <c r="J33" s="42">
        <f t="shared" ca="1" si="0"/>
        <v>-29</v>
      </c>
      <c r="K33" s="8">
        <f t="shared" si="1"/>
        <v>1</v>
      </c>
      <c r="L33" s="26" t="s">
        <v>178</v>
      </c>
      <c r="M33" s="27" t="str">
        <f>CONCATENATE(VLOOKUP(L33,ProductsServices[],3,FALSE)," ",VLOOKUP(L33,ProductsServices[],4,FALSE)," ",VLOOKUP(L33,ProductsServices[],5,FALSE),": ",VLOOKUP(L33,ProductsServices[],6,FALSE)," (",UPPER(VLOOKUP(L33,ProductsServices[],2,FALSE)),")")</f>
        <v>Microsoft Office 2010: Home &amp; Student (SOFTWARE)</v>
      </c>
      <c r="N33" s="39">
        <f>VLOOKUP(L33,ProductsServices[],7,FALSE)</f>
        <v>149</v>
      </c>
      <c r="O33" s="37">
        <v>8</v>
      </c>
      <c r="P33" s="45">
        <f t="shared" si="2"/>
        <v>1192</v>
      </c>
      <c r="Q33" s="45" t="str">
        <f t="shared" si="5"/>
        <v>Free Shipping</v>
      </c>
      <c r="R33" s="45">
        <f t="shared" si="6"/>
        <v>1192</v>
      </c>
      <c r="S33" s="55" t="str">
        <f t="shared" si="3"/>
        <v>Open</v>
      </c>
    </row>
    <row r="34" spans="1:19" x14ac:dyDescent="0.25">
      <c r="A34" s="50" t="s">
        <v>107</v>
      </c>
      <c r="B34" s="10" t="s">
        <v>108</v>
      </c>
      <c r="C34" s="10" t="s">
        <v>109</v>
      </c>
      <c r="D34" s="10" t="s">
        <v>21</v>
      </c>
      <c r="E34" s="13" t="s">
        <v>25</v>
      </c>
      <c r="F34" s="11">
        <v>40428</v>
      </c>
      <c r="G34" s="11">
        <v>40430</v>
      </c>
      <c r="H34" s="11">
        <f t="shared" si="4"/>
        <v>40512</v>
      </c>
      <c r="I34" s="46"/>
      <c r="J34" s="42">
        <f t="shared" ref="J34:J51" ca="1" si="7">NETWORKDAYS(F34,NOW(),Holidays)</f>
        <v>-23</v>
      </c>
      <c r="K34" s="12">
        <f t="shared" ref="K34:K51" si="8">G34-F34</f>
        <v>2</v>
      </c>
      <c r="L34" s="27" t="s">
        <v>179</v>
      </c>
      <c r="M34" s="27" t="str">
        <f>CONCATENATE(VLOOKUP(L34,ProductsServices[],3,FALSE)," ",VLOOKUP(L34,ProductsServices[],4,FALSE)," ",VLOOKUP(L34,ProductsServices[],5,FALSE),": ",VLOOKUP(L34,ProductsServices[],6,FALSE)," (",UPPER(VLOOKUP(L34,ProductsServices[],2,FALSE)),")")</f>
        <v>Microsoft Office 2010: Home &amp; Business (SOFTWARE)</v>
      </c>
      <c r="N34" s="39">
        <f>VLOOKUP(L34,ProductsServices[],7,FALSE)</f>
        <v>279</v>
      </c>
      <c r="O34" s="36">
        <v>34</v>
      </c>
      <c r="P34" s="45">
        <f t="shared" si="2"/>
        <v>9486</v>
      </c>
      <c r="Q34" s="45" t="str">
        <f t="shared" si="5"/>
        <v>Free Shipping</v>
      </c>
      <c r="R34" s="45">
        <f t="shared" si="6"/>
        <v>9486</v>
      </c>
      <c r="S34" s="55" t="str">
        <f t="shared" si="3"/>
        <v>Open</v>
      </c>
    </row>
    <row r="35" spans="1:19" x14ac:dyDescent="0.25">
      <c r="A35" s="51" t="s">
        <v>110</v>
      </c>
      <c r="B35" s="6" t="s">
        <v>105</v>
      </c>
      <c r="C35" s="6" t="s">
        <v>111</v>
      </c>
      <c r="D35" s="6" t="s">
        <v>11</v>
      </c>
      <c r="E35" s="14" t="s">
        <v>17</v>
      </c>
      <c r="F35" s="7">
        <v>40444</v>
      </c>
      <c r="G35" s="7">
        <v>40446</v>
      </c>
      <c r="H35" s="11">
        <f t="shared" si="4"/>
        <v>40543</v>
      </c>
      <c r="I35" s="47"/>
      <c r="J35" s="42">
        <f t="shared" ca="1" si="7"/>
        <v>-35</v>
      </c>
      <c r="K35" s="8">
        <f t="shared" si="8"/>
        <v>2</v>
      </c>
      <c r="L35" s="26" t="s">
        <v>178</v>
      </c>
      <c r="M35" s="27" t="str">
        <f>CONCATENATE(VLOOKUP(L35,ProductsServices[],3,FALSE)," ",VLOOKUP(L35,ProductsServices[],4,FALSE)," ",VLOOKUP(L35,ProductsServices[],5,FALSE),": ",VLOOKUP(L35,ProductsServices[],6,FALSE)," (",UPPER(VLOOKUP(L35,ProductsServices[],2,FALSE)),")")</f>
        <v>Microsoft Office 2010: Home &amp; Student (SOFTWARE)</v>
      </c>
      <c r="N35" s="39">
        <f>VLOOKUP(L35,ProductsServices[],7,FALSE)</f>
        <v>149</v>
      </c>
      <c r="O35" s="37">
        <v>53</v>
      </c>
      <c r="P35" s="45">
        <f t="shared" si="2"/>
        <v>7897</v>
      </c>
      <c r="Q35" s="45" t="str">
        <f t="shared" si="5"/>
        <v>Free Shipping</v>
      </c>
      <c r="R35" s="45">
        <f t="shared" si="6"/>
        <v>7897</v>
      </c>
      <c r="S35" s="55" t="str">
        <f t="shared" si="3"/>
        <v>Open</v>
      </c>
    </row>
    <row r="36" spans="1:19" x14ac:dyDescent="0.25">
      <c r="A36" s="50" t="s">
        <v>112</v>
      </c>
      <c r="B36" s="10" t="s">
        <v>113</v>
      </c>
      <c r="C36" s="10" t="s">
        <v>114</v>
      </c>
      <c r="D36" s="10" t="s">
        <v>16</v>
      </c>
      <c r="E36" s="15" t="s">
        <v>17</v>
      </c>
      <c r="F36" s="11">
        <v>40351</v>
      </c>
      <c r="G36" s="11">
        <v>40352</v>
      </c>
      <c r="H36" s="11">
        <f t="shared" si="4"/>
        <v>40451</v>
      </c>
      <c r="I36" s="46">
        <v>5489</v>
      </c>
      <c r="J36" s="42">
        <f t="shared" ca="1" si="7"/>
        <v>34</v>
      </c>
      <c r="K36" s="12">
        <f t="shared" si="8"/>
        <v>1</v>
      </c>
      <c r="L36" s="27" t="s">
        <v>180</v>
      </c>
      <c r="M36" s="27" t="str">
        <f>CONCATENATE(VLOOKUP(L36,ProductsServices[],3,FALSE)," ",VLOOKUP(L36,ProductsServices[],4,FALSE)," ",VLOOKUP(L36,ProductsServices[],5,FALSE),": ",VLOOKUP(L36,ProductsServices[],6,FALSE)," (",UPPER(VLOOKUP(L36,ProductsServices[],2,FALSE)),")")</f>
        <v>Microsoft Office 2010: Professional (SOFTWARE)</v>
      </c>
      <c r="N36" s="39">
        <f>VLOOKUP(L36,ProductsServices[],7,FALSE)</f>
        <v>499</v>
      </c>
      <c r="O36" s="36">
        <v>11</v>
      </c>
      <c r="P36" s="45">
        <f t="shared" si="2"/>
        <v>5489</v>
      </c>
      <c r="Q36" s="45" t="str">
        <f t="shared" si="5"/>
        <v>Free Shipping</v>
      </c>
      <c r="R36" s="45">
        <f t="shared" si="6"/>
        <v>5489</v>
      </c>
      <c r="S36" s="55" t="str">
        <f t="shared" si="3"/>
        <v>Paid</v>
      </c>
    </row>
    <row r="37" spans="1:19" x14ac:dyDescent="0.25">
      <c r="A37" s="51" t="s">
        <v>115</v>
      </c>
      <c r="B37" s="6" t="s">
        <v>113</v>
      </c>
      <c r="C37" s="6" t="s">
        <v>116</v>
      </c>
      <c r="D37" s="6" t="s">
        <v>16</v>
      </c>
      <c r="E37" s="14" t="s">
        <v>12</v>
      </c>
      <c r="F37" s="7">
        <v>40422</v>
      </c>
      <c r="G37" s="7">
        <v>40424</v>
      </c>
      <c r="H37" s="11">
        <f t="shared" si="4"/>
        <v>40512</v>
      </c>
      <c r="I37" s="47"/>
      <c r="J37" s="42">
        <f t="shared" ca="1" si="7"/>
        <v>-19</v>
      </c>
      <c r="K37" s="8">
        <f t="shared" si="8"/>
        <v>2</v>
      </c>
      <c r="L37" s="26" t="s">
        <v>180</v>
      </c>
      <c r="M37" s="27" t="str">
        <f>CONCATENATE(VLOOKUP(L37,ProductsServices[],3,FALSE)," ",VLOOKUP(L37,ProductsServices[],4,FALSE)," ",VLOOKUP(L37,ProductsServices[],5,FALSE),": ",VLOOKUP(L37,ProductsServices[],6,FALSE)," (",UPPER(VLOOKUP(L37,ProductsServices[],2,FALSE)),")")</f>
        <v>Microsoft Office 2010: Professional (SOFTWARE)</v>
      </c>
      <c r="N37" s="39">
        <f>VLOOKUP(L37,ProductsServices[],7,FALSE)</f>
        <v>499</v>
      </c>
      <c r="O37" s="35">
        <v>11</v>
      </c>
      <c r="P37" s="45">
        <f t="shared" si="2"/>
        <v>5489</v>
      </c>
      <c r="Q37" s="45" t="str">
        <f t="shared" si="5"/>
        <v>Free Shipping</v>
      </c>
      <c r="R37" s="45">
        <f t="shared" si="6"/>
        <v>5489</v>
      </c>
      <c r="S37" s="55" t="str">
        <f t="shared" si="3"/>
        <v>Open</v>
      </c>
    </row>
    <row r="38" spans="1:19" x14ac:dyDescent="0.25">
      <c r="A38" s="50" t="s">
        <v>117</v>
      </c>
      <c r="B38" s="10" t="s">
        <v>113</v>
      </c>
      <c r="C38" s="10" t="s">
        <v>118</v>
      </c>
      <c r="D38" s="10" t="s">
        <v>16</v>
      </c>
      <c r="E38" s="15" t="s">
        <v>12</v>
      </c>
      <c r="F38" s="11">
        <v>40341</v>
      </c>
      <c r="G38" s="11">
        <v>40344</v>
      </c>
      <c r="H38" s="11">
        <f t="shared" si="4"/>
        <v>40421</v>
      </c>
      <c r="I38" s="46">
        <v>4000</v>
      </c>
      <c r="J38" s="42">
        <f t="shared" ca="1" si="7"/>
        <v>40</v>
      </c>
      <c r="K38" s="12">
        <f t="shared" si="8"/>
        <v>3</v>
      </c>
      <c r="L38" s="27" t="s">
        <v>178</v>
      </c>
      <c r="M38" s="27" t="str">
        <f>CONCATENATE(VLOOKUP(L38,ProductsServices[],3,FALSE)," ",VLOOKUP(L38,ProductsServices[],4,FALSE)," ",VLOOKUP(L38,ProductsServices[],5,FALSE),": ",VLOOKUP(L38,ProductsServices[],6,FALSE)," (",UPPER(VLOOKUP(L38,ProductsServices[],2,FALSE)),")")</f>
        <v>Microsoft Office 2010: Home &amp; Student (SOFTWARE)</v>
      </c>
      <c r="N38" s="39">
        <f>VLOOKUP(L38,ProductsServices[],7,FALSE)</f>
        <v>149</v>
      </c>
      <c r="O38" s="34">
        <v>31</v>
      </c>
      <c r="P38" s="45">
        <f t="shared" si="2"/>
        <v>4619</v>
      </c>
      <c r="Q38" s="45" t="str">
        <f t="shared" si="5"/>
        <v>Free Shipping</v>
      </c>
      <c r="R38" s="45">
        <f t="shared" si="6"/>
        <v>4619</v>
      </c>
      <c r="S38" s="55" t="str">
        <f t="shared" si="3"/>
        <v>$619.00 due</v>
      </c>
    </row>
    <row r="39" spans="1:19" x14ac:dyDescent="0.25">
      <c r="A39" s="51" t="s">
        <v>90</v>
      </c>
      <c r="B39" s="6" t="s">
        <v>119</v>
      </c>
      <c r="C39" s="6" t="s">
        <v>120</v>
      </c>
      <c r="D39" s="6" t="s">
        <v>21</v>
      </c>
      <c r="E39" s="9" t="s">
        <v>25</v>
      </c>
      <c r="F39" s="7">
        <v>40304</v>
      </c>
      <c r="G39" s="7">
        <v>40307</v>
      </c>
      <c r="H39" s="11">
        <f t="shared" si="4"/>
        <v>40390</v>
      </c>
      <c r="I39" s="47">
        <v>3576</v>
      </c>
      <c r="J39" s="42">
        <f t="shared" ca="1" si="7"/>
        <v>66</v>
      </c>
      <c r="K39" s="8">
        <f t="shared" si="8"/>
        <v>3</v>
      </c>
      <c r="L39" s="26" t="s">
        <v>178</v>
      </c>
      <c r="M39" s="27" t="str">
        <f>CONCATENATE(VLOOKUP(L39,ProductsServices[],3,FALSE)," ",VLOOKUP(L39,ProductsServices[],4,FALSE)," ",VLOOKUP(L39,ProductsServices[],5,FALSE),": ",VLOOKUP(L39,ProductsServices[],6,FALSE)," (",UPPER(VLOOKUP(L39,ProductsServices[],2,FALSE)),")")</f>
        <v>Microsoft Office 2010: Home &amp; Student (SOFTWARE)</v>
      </c>
      <c r="N39" s="39">
        <f>VLOOKUP(L39,ProductsServices[],7,FALSE)</f>
        <v>149</v>
      </c>
      <c r="O39" s="37">
        <v>24</v>
      </c>
      <c r="P39" s="45">
        <f t="shared" si="2"/>
        <v>3576</v>
      </c>
      <c r="Q39" s="45" t="str">
        <f t="shared" si="5"/>
        <v>Free Shipping</v>
      </c>
      <c r="R39" s="45">
        <f t="shared" si="6"/>
        <v>3576</v>
      </c>
      <c r="S39" s="55" t="str">
        <f t="shared" si="3"/>
        <v>Paid</v>
      </c>
    </row>
    <row r="40" spans="1:19" x14ac:dyDescent="0.25">
      <c r="A40" s="50" t="s">
        <v>121</v>
      </c>
      <c r="B40" s="10" t="s">
        <v>122</v>
      </c>
      <c r="C40" s="10" t="s">
        <v>123</v>
      </c>
      <c r="D40" s="10" t="s">
        <v>21</v>
      </c>
      <c r="E40" s="13" t="s">
        <v>25</v>
      </c>
      <c r="F40" s="11">
        <v>40374</v>
      </c>
      <c r="G40" s="11">
        <v>40379</v>
      </c>
      <c r="H40" s="11">
        <f t="shared" si="4"/>
        <v>40451</v>
      </c>
      <c r="I40" s="46">
        <v>5859</v>
      </c>
      <c r="J40" s="42">
        <f t="shared" ca="1" si="7"/>
        <v>17</v>
      </c>
      <c r="K40" s="12">
        <f t="shared" si="8"/>
        <v>5</v>
      </c>
      <c r="L40" s="27" t="s">
        <v>179</v>
      </c>
      <c r="M40" s="27" t="str">
        <f>CONCATENATE(VLOOKUP(L40,ProductsServices[],3,FALSE)," ",VLOOKUP(L40,ProductsServices[],4,FALSE)," ",VLOOKUP(L40,ProductsServices[],5,FALSE),": ",VLOOKUP(L40,ProductsServices[],6,FALSE)," (",UPPER(VLOOKUP(L40,ProductsServices[],2,FALSE)),")")</f>
        <v>Microsoft Office 2010: Home &amp; Business (SOFTWARE)</v>
      </c>
      <c r="N40" s="39">
        <f>VLOOKUP(L40,ProductsServices[],7,FALSE)</f>
        <v>279</v>
      </c>
      <c r="O40" s="36">
        <v>21</v>
      </c>
      <c r="P40" s="45">
        <f t="shared" si="2"/>
        <v>5859</v>
      </c>
      <c r="Q40" s="45" t="str">
        <f t="shared" si="5"/>
        <v>Free Shipping</v>
      </c>
      <c r="R40" s="45">
        <f t="shared" si="6"/>
        <v>5859</v>
      </c>
      <c r="S40" s="55" t="str">
        <f t="shared" si="3"/>
        <v>Paid</v>
      </c>
    </row>
    <row r="41" spans="1:19" x14ac:dyDescent="0.25">
      <c r="A41" s="51" t="s">
        <v>124</v>
      </c>
      <c r="B41" s="6" t="s">
        <v>122</v>
      </c>
      <c r="C41" s="6" t="s">
        <v>125</v>
      </c>
      <c r="D41" s="6" t="s">
        <v>11</v>
      </c>
      <c r="E41" s="14" t="s">
        <v>17</v>
      </c>
      <c r="F41" s="7">
        <v>40446</v>
      </c>
      <c r="G41" s="7">
        <v>40447</v>
      </c>
      <c r="H41" s="11">
        <f t="shared" si="4"/>
        <v>40543</v>
      </c>
      <c r="I41" s="47"/>
      <c r="J41" s="42">
        <f t="shared" ca="1" si="7"/>
        <v>-36</v>
      </c>
      <c r="K41" s="8">
        <f t="shared" si="8"/>
        <v>1</v>
      </c>
      <c r="L41" s="26" t="s">
        <v>180</v>
      </c>
      <c r="M41" s="27" t="str">
        <f>CONCATENATE(VLOOKUP(L41,ProductsServices[],3,FALSE)," ",VLOOKUP(L41,ProductsServices[],4,FALSE)," ",VLOOKUP(L41,ProductsServices[],5,FALSE),": ",VLOOKUP(L41,ProductsServices[],6,FALSE)," (",UPPER(VLOOKUP(L41,ProductsServices[],2,FALSE)),")")</f>
        <v>Microsoft Office 2010: Professional (SOFTWARE)</v>
      </c>
      <c r="N41" s="39">
        <f>VLOOKUP(L41,ProductsServices[],7,FALSE)</f>
        <v>499</v>
      </c>
      <c r="O41" s="35">
        <v>15</v>
      </c>
      <c r="P41" s="45">
        <f t="shared" si="2"/>
        <v>7485</v>
      </c>
      <c r="Q41" s="45" t="str">
        <f t="shared" si="5"/>
        <v>Free Shipping</v>
      </c>
      <c r="R41" s="45">
        <f t="shared" si="6"/>
        <v>7485</v>
      </c>
      <c r="S41" s="55" t="str">
        <f t="shared" si="3"/>
        <v>Open</v>
      </c>
    </row>
    <row r="42" spans="1:19" x14ac:dyDescent="0.25">
      <c r="A42" s="50" t="s">
        <v>126</v>
      </c>
      <c r="B42" s="10" t="s">
        <v>122</v>
      </c>
      <c r="C42" s="10" t="s">
        <v>127</v>
      </c>
      <c r="D42" s="10" t="s">
        <v>16</v>
      </c>
      <c r="E42" s="13" t="s">
        <v>25</v>
      </c>
      <c r="F42" s="11">
        <v>40409</v>
      </c>
      <c r="G42" s="11">
        <v>40411</v>
      </c>
      <c r="H42" s="11">
        <f t="shared" si="4"/>
        <v>40512</v>
      </c>
      <c r="I42" s="46"/>
      <c r="J42" s="42">
        <f t="shared" ca="1" si="7"/>
        <v>-10</v>
      </c>
      <c r="K42" s="12">
        <f t="shared" si="8"/>
        <v>2</v>
      </c>
      <c r="L42" s="27" t="s">
        <v>180</v>
      </c>
      <c r="M42" s="27" t="str">
        <f>CONCATENATE(VLOOKUP(L42,ProductsServices[],3,FALSE)," ",VLOOKUP(L42,ProductsServices[],4,FALSE)," ",VLOOKUP(L42,ProductsServices[],5,FALSE),": ",VLOOKUP(L42,ProductsServices[],6,FALSE)," (",UPPER(VLOOKUP(L42,ProductsServices[],2,FALSE)),")")</f>
        <v>Microsoft Office 2010: Professional (SOFTWARE)</v>
      </c>
      <c r="N42" s="39">
        <f>VLOOKUP(L42,ProductsServices[],7,FALSE)</f>
        <v>499</v>
      </c>
      <c r="O42" s="36">
        <v>14</v>
      </c>
      <c r="P42" s="45">
        <f t="shared" si="2"/>
        <v>6986</v>
      </c>
      <c r="Q42" s="45" t="str">
        <f t="shared" si="5"/>
        <v>Free Shipping</v>
      </c>
      <c r="R42" s="45">
        <f t="shared" si="6"/>
        <v>6986</v>
      </c>
      <c r="S42" s="55" t="str">
        <f t="shared" si="3"/>
        <v>Open</v>
      </c>
    </row>
    <row r="43" spans="1:19" x14ac:dyDescent="0.25">
      <c r="A43" s="51" t="s">
        <v>128</v>
      </c>
      <c r="B43" s="6" t="s">
        <v>122</v>
      </c>
      <c r="C43" s="6" t="s">
        <v>129</v>
      </c>
      <c r="D43" s="6" t="s">
        <v>11</v>
      </c>
      <c r="E43" s="14" t="s">
        <v>12</v>
      </c>
      <c r="F43" s="7">
        <v>40373</v>
      </c>
      <c r="G43" s="7">
        <v>40377</v>
      </c>
      <c r="H43" s="11">
        <f t="shared" si="4"/>
        <v>40451</v>
      </c>
      <c r="I43" s="47">
        <v>1953</v>
      </c>
      <c r="J43" s="42">
        <f t="shared" ca="1" si="7"/>
        <v>18</v>
      </c>
      <c r="K43" s="8">
        <f t="shared" si="8"/>
        <v>4</v>
      </c>
      <c r="L43" s="26" t="s">
        <v>179</v>
      </c>
      <c r="M43" s="27" t="str">
        <f>CONCATENATE(VLOOKUP(L43,ProductsServices[],3,FALSE)," ",VLOOKUP(L43,ProductsServices[],4,FALSE)," ",VLOOKUP(L43,ProductsServices[],5,FALSE),": ",VLOOKUP(L43,ProductsServices[],6,FALSE)," (",UPPER(VLOOKUP(L43,ProductsServices[],2,FALSE)),")")</f>
        <v>Microsoft Office 2010: Home &amp; Business (SOFTWARE)</v>
      </c>
      <c r="N43" s="39">
        <f>VLOOKUP(L43,ProductsServices[],7,FALSE)</f>
        <v>279</v>
      </c>
      <c r="O43" s="35">
        <v>7</v>
      </c>
      <c r="P43" s="45">
        <f t="shared" si="2"/>
        <v>1953</v>
      </c>
      <c r="Q43" s="45" t="str">
        <f t="shared" si="5"/>
        <v>Free Shipping</v>
      </c>
      <c r="R43" s="45">
        <f t="shared" si="6"/>
        <v>1953</v>
      </c>
      <c r="S43" s="55" t="str">
        <f t="shared" si="3"/>
        <v>Paid</v>
      </c>
    </row>
    <row r="44" spans="1:19" x14ac:dyDescent="0.25">
      <c r="A44" s="50" t="s">
        <v>130</v>
      </c>
      <c r="B44" s="10" t="s">
        <v>131</v>
      </c>
      <c r="C44" s="10" t="s">
        <v>132</v>
      </c>
      <c r="D44" s="10" t="s">
        <v>21</v>
      </c>
      <c r="E44" s="13" t="s">
        <v>25</v>
      </c>
      <c r="F44" s="11">
        <v>40448</v>
      </c>
      <c r="G44" s="11">
        <v>40451</v>
      </c>
      <c r="H44" s="11">
        <f t="shared" si="4"/>
        <v>40543</v>
      </c>
      <c r="I44" s="46"/>
      <c r="J44" s="42">
        <f t="shared" ca="1" si="7"/>
        <v>-37</v>
      </c>
      <c r="K44" s="12">
        <f t="shared" si="8"/>
        <v>3</v>
      </c>
      <c r="L44" s="27" t="s">
        <v>178</v>
      </c>
      <c r="M44" s="27" t="str">
        <f>CONCATENATE(VLOOKUP(L44,ProductsServices[],3,FALSE)," ",VLOOKUP(L44,ProductsServices[],4,FALSE)," ",VLOOKUP(L44,ProductsServices[],5,FALSE),": ",VLOOKUP(L44,ProductsServices[],6,FALSE)," (",UPPER(VLOOKUP(L44,ProductsServices[],2,FALSE)),")")</f>
        <v>Microsoft Office 2010: Home &amp; Student (SOFTWARE)</v>
      </c>
      <c r="N44" s="39">
        <f>VLOOKUP(L44,ProductsServices[],7,FALSE)</f>
        <v>149</v>
      </c>
      <c r="O44" s="34">
        <v>23</v>
      </c>
      <c r="P44" s="45">
        <f t="shared" si="2"/>
        <v>3427</v>
      </c>
      <c r="Q44" s="45" t="str">
        <f t="shared" si="5"/>
        <v>Free Shipping</v>
      </c>
      <c r="R44" s="45">
        <f t="shared" si="6"/>
        <v>3427</v>
      </c>
      <c r="S44" s="55" t="str">
        <f t="shared" si="3"/>
        <v>Open</v>
      </c>
    </row>
    <row r="45" spans="1:19" x14ac:dyDescent="0.25">
      <c r="A45" s="51" t="s">
        <v>133</v>
      </c>
      <c r="B45" s="6" t="s">
        <v>134</v>
      </c>
      <c r="C45" s="6" t="s">
        <v>135</v>
      </c>
      <c r="D45" s="6" t="s">
        <v>21</v>
      </c>
      <c r="E45" s="9" t="s">
        <v>25</v>
      </c>
      <c r="F45" s="7">
        <v>40412</v>
      </c>
      <c r="G45" s="7">
        <v>40415</v>
      </c>
      <c r="H45" s="11">
        <f t="shared" si="4"/>
        <v>40512</v>
      </c>
      <c r="I45" s="47"/>
      <c r="J45" s="42">
        <f t="shared" ca="1" si="7"/>
        <v>-11</v>
      </c>
      <c r="K45" s="8">
        <f t="shared" si="8"/>
        <v>3</v>
      </c>
      <c r="L45" s="26" t="s">
        <v>180</v>
      </c>
      <c r="M45" s="27" t="str">
        <f>CONCATENATE(VLOOKUP(L45,ProductsServices[],3,FALSE)," ",VLOOKUP(L45,ProductsServices[],4,FALSE)," ",VLOOKUP(L45,ProductsServices[],5,FALSE),": ",VLOOKUP(L45,ProductsServices[],6,FALSE)," (",UPPER(VLOOKUP(L45,ProductsServices[],2,FALSE)),")")</f>
        <v>Microsoft Office 2010: Professional (SOFTWARE)</v>
      </c>
      <c r="N45" s="39">
        <f>VLOOKUP(L45,ProductsServices[],7,FALSE)</f>
        <v>499</v>
      </c>
      <c r="O45" s="35">
        <v>0</v>
      </c>
      <c r="P45" s="45">
        <f t="shared" si="2"/>
        <v>0</v>
      </c>
      <c r="Q45" s="45">
        <f t="shared" si="5"/>
        <v>0</v>
      </c>
      <c r="R45" s="45">
        <f t="shared" si="6"/>
        <v>0</v>
      </c>
      <c r="S45" s="55" t="str">
        <f t="shared" si="3"/>
        <v>Open</v>
      </c>
    </row>
    <row r="46" spans="1:19" x14ac:dyDescent="0.25">
      <c r="A46" s="50" t="s">
        <v>136</v>
      </c>
      <c r="B46" s="10" t="s">
        <v>134</v>
      </c>
      <c r="C46" s="10" t="s">
        <v>137</v>
      </c>
      <c r="D46" s="10" t="s">
        <v>11</v>
      </c>
      <c r="E46" s="13" t="s">
        <v>25</v>
      </c>
      <c r="F46" s="11">
        <v>40395</v>
      </c>
      <c r="G46" s="11">
        <v>40399</v>
      </c>
      <c r="H46" s="11">
        <f t="shared" si="4"/>
        <v>40482</v>
      </c>
      <c r="I46" s="46"/>
      <c r="J46" s="42">
        <f t="shared" ca="1" si="7"/>
        <v>2</v>
      </c>
      <c r="K46" s="12">
        <f t="shared" si="8"/>
        <v>4</v>
      </c>
      <c r="L46" s="27" t="s">
        <v>178</v>
      </c>
      <c r="M46" s="27" t="str">
        <f>CONCATENATE(VLOOKUP(L46,ProductsServices[],3,FALSE)," ",VLOOKUP(L46,ProductsServices[],4,FALSE)," ",VLOOKUP(L46,ProductsServices[],5,FALSE),": ",VLOOKUP(L46,ProductsServices[],6,FALSE)," (",UPPER(VLOOKUP(L46,ProductsServices[],2,FALSE)),")")</f>
        <v>Microsoft Office 2010: Home &amp; Student (SOFTWARE)</v>
      </c>
      <c r="N46" s="39">
        <f>VLOOKUP(L46,ProductsServices[],7,FALSE)</f>
        <v>149</v>
      </c>
      <c r="O46" s="34">
        <v>46</v>
      </c>
      <c r="P46" s="45">
        <f t="shared" si="2"/>
        <v>6854</v>
      </c>
      <c r="Q46" s="45" t="str">
        <f t="shared" si="5"/>
        <v>Free Shipping</v>
      </c>
      <c r="R46" s="45">
        <f t="shared" si="6"/>
        <v>6854</v>
      </c>
      <c r="S46" s="55" t="str">
        <f t="shared" si="3"/>
        <v>Open</v>
      </c>
    </row>
    <row r="47" spans="1:19" x14ac:dyDescent="0.25">
      <c r="A47" s="51" t="s">
        <v>138</v>
      </c>
      <c r="B47" s="6" t="s">
        <v>134</v>
      </c>
      <c r="C47" s="6" t="s">
        <v>139</v>
      </c>
      <c r="D47" s="6" t="s">
        <v>21</v>
      </c>
      <c r="E47" s="14" t="s">
        <v>17</v>
      </c>
      <c r="F47" s="7">
        <v>40445</v>
      </c>
      <c r="G47" s="7">
        <v>40449</v>
      </c>
      <c r="H47" s="11">
        <f t="shared" si="4"/>
        <v>40543</v>
      </c>
      <c r="I47" s="47"/>
      <c r="J47" s="42">
        <f t="shared" ca="1" si="7"/>
        <v>-36</v>
      </c>
      <c r="K47" s="8">
        <f t="shared" si="8"/>
        <v>4</v>
      </c>
      <c r="L47" s="26" t="s">
        <v>179</v>
      </c>
      <c r="M47" s="27" t="str">
        <f>CONCATENATE(VLOOKUP(L47,ProductsServices[],3,FALSE)," ",VLOOKUP(L47,ProductsServices[],4,FALSE)," ",VLOOKUP(L47,ProductsServices[],5,FALSE),": ",VLOOKUP(L47,ProductsServices[],6,FALSE)," (",UPPER(VLOOKUP(L47,ProductsServices[],2,FALSE)),")")</f>
        <v>Microsoft Office 2010: Home &amp; Business (SOFTWARE)</v>
      </c>
      <c r="N47" s="39">
        <f>VLOOKUP(L47,ProductsServices[],7,FALSE)</f>
        <v>279</v>
      </c>
      <c r="O47" s="35">
        <v>16</v>
      </c>
      <c r="P47" s="45">
        <f t="shared" si="2"/>
        <v>4464</v>
      </c>
      <c r="Q47" s="45" t="str">
        <f t="shared" si="5"/>
        <v>Free Shipping</v>
      </c>
      <c r="R47" s="45">
        <f t="shared" si="6"/>
        <v>4464</v>
      </c>
      <c r="S47" s="55" t="str">
        <f t="shared" si="3"/>
        <v>Open</v>
      </c>
    </row>
    <row r="48" spans="1:19" x14ac:dyDescent="0.25">
      <c r="A48" s="50" t="s">
        <v>140</v>
      </c>
      <c r="B48" s="10" t="s">
        <v>141</v>
      </c>
      <c r="C48" s="10" t="s">
        <v>142</v>
      </c>
      <c r="D48" s="10" t="s">
        <v>21</v>
      </c>
      <c r="E48" s="15" t="s">
        <v>12</v>
      </c>
      <c r="F48" s="11">
        <v>40317</v>
      </c>
      <c r="G48" s="11">
        <v>40319</v>
      </c>
      <c r="H48" s="11">
        <f t="shared" si="4"/>
        <v>40421</v>
      </c>
      <c r="I48" s="46">
        <v>3119</v>
      </c>
      <c r="J48" s="42">
        <f t="shared" ca="1" si="7"/>
        <v>57</v>
      </c>
      <c r="K48" s="12">
        <f t="shared" si="8"/>
        <v>2</v>
      </c>
      <c r="L48" s="27" t="s">
        <v>178</v>
      </c>
      <c r="M48" s="27" t="str">
        <f>CONCATENATE(VLOOKUP(L48,ProductsServices[],3,FALSE)," ",VLOOKUP(L48,ProductsServices[],4,FALSE)," ",VLOOKUP(L48,ProductsServices[],5,FALSE),": ",VLOOKUP(L48,ProductsServices[],6,FALSE)," (",UPPER(VLOOKUP(L48,ProductsServices[],2,FALSE)),")")</f>
        <v>Microsoft Office 2010: Home &amp; Student (SOFTWARE)</v>
      </c>
      <c r="N48" s="39">
        <f>VLOOKUP(L48,ProductsServices[],7,FALSE)</f>
        <v>149</v>
      </c>
      <c r="O48" s="34">
        <v>21</v>
      </c>
      <c r="P48" s="45">
        <f t="shared" si="2"/>
        <v>3129</v>
      </c>
      <c r="Q48" s="45" t="str">
        <f t="shared" si="5"/>
        <v>Free Shipping</v>
      </c>
      <c r="R48" s="45">
        <f t="shared" si="6"/>
        <v>3129</v>
      </c>
      <c r="S48" s="55" t="str">
        <f t="shared" si="3"/>
        <v>$10.00 due</v>
      </c>
    </row>
    <row r="49" spans="1:19" x14ac:dyDescent="0.25">
      <c r="A49" s="51" t="s">
        <v>143</v>
      </c>
      <c r="B49" s="6" t="s">
        <v>144</v>
      </c>
      <c r="C49" s="6" t="s">
        <v>58</v>
      </c>
      <c r="D49" s="6" t="s">
        <v>21</v>
      </c>
      <c r="E49" s="14" t="s">
        <v>12</v>
      </c>
      <c r="F49" s="7">
        <v>40394</v>
      </c>
      <c r="G49" s="7">
        <v>40397</v>
      </c>
      <c r="H49" s="11">
        <f t="shared" si="4"/>
        <v>40482</v>
      </c>
      <c r="I49" s="47"/>
      <c r="J49" s="42">
        <f t="shared" ca="1" si="7"/>
        <v>3</v>
      </c>
      <c r="K49" s="8">
        <f t="shared" si="8"/>
        <v>3</v>
      </c>
      <c r="L49" s="26" t="s">
        <v>178</v>
      </c>
      <c r="M49" s="27" t="str">
        <f>CONCATENATE(VLOOKUP(L49,ProductsServices[],3,FALSE)," ",VLOOKUP(L49,ProductsServices[],4,FALSE)," ",VLOOKUP(L49,ProductsServices[],5,FALSE),": ",VLOOKUP(L49,ProductsServices[],6,FALSE)," (",UPPER(VLOOKUP(L49,ProductsServices[],2,FALSE)),")")</f>
        <v>Microsoft Office 2010: Home &amp; Student (SOFTWARE)</v>
      </c>
      <c r="N49" s="39">
        <f>VLOOKUP(L49,ProductsServices[],7,FALSE)</f>
        <v>149</v>
      </c>
      <c r="O49" s="37">
        <v>13</v>
      </c>
      <c r="P49" s="45">
        <f t="shared" si="2"/>
        <v>1937</v>
      </c>
      <c r="Q49" s="45" t="str">
        <f t="shared" si="5"/>
        <v>Free Shipping</v>
      </c>
      <c r="R49" s="45">
        <f t="shared" si="6"/>
        <v>1937</v>
      </c>
      <c r="S49" s="55" t="str">
        <f t="shared" si="3"/>
        <v>Open</v>
      </c>
    </row>
    <row r="50" spans="1:19" x14ac:dyDescent="0.25">
      <c r="A50" s="50" t="s">
        <v>145</v>
      </c>
      <c r="B50" s="10" t="s">
        <v>146</v>
      </c>
      <c r="C50" s="10" t="s">
        <v>147</v>
      </c>
      <c r="D50" s="10" t="s">
        <v>16</v>
      </c>
      <c r="E50" s="13" t="s">
        <v>25</v>
      </c>
      <c r="F50" s="11">
        <v>40338</v>
      </c>
      <c r="G50" s="11">
        <v>40342</v>
      </c>
      <c r="H50" s="11">
        <f t="shared" si="4"/>
        <v>40421</v>
      </c>
      <c r="I50" s="46">
        <v>1674</v>
      </c>
      <c r="J50" s="42">
        <f t="shared" ca="1" si="7"/>
        <v>43</v>
      </c>
      <c r="K50" s="12">
        <f t="shared" si="8"/>
        <v>4</v>
      </c>
      <c r="L50" s="27" t="s">
        <v>179</v>
      </c>
      <c r="M50" s="27" t="str">
        <f>CONCATENATE(VLOOKUP(L50,ProductsServices[],3,FALSE)," ",VLOOKUP(L50,ProductsServices[],4,FALSE)," ",VLOOKUP(L50,ProductsServices[],5,FALSE),": ",VLOOKUP(L50,ProductsServices[],6,FALSE)," (",UPPER(VLOOKUP(L50,ProductsServices[],2,FALSE)),")")</f>
        <v>Microsoft Office 2010: Home &amp; Business (SOFTWARE)</v>
      </c>
      <c r="N50" s="39">
        <f>VLOOKUP(L50,ProductsServices[],7,FALSE)</f>
        <v>279</v>
      </c>
      <c r="O50" s="36">
        <v>6</v>
      </c>
      <c r="P50" s="45">
        <f t="shared" si="2"/>
        <v>1674</v>
      </c>
      <c r="Q50" s="45" t="str">
        <f t="shared" si="5"/>
        <v>Free Shipping</v>
      </c>
      <c r="R50" s="45">
        <f t="shared" si="6"/>
        <v>1674</v>
      </c>
      <c r="S50" s="55" t="str">
        <f t="shared" si="3"/>
        <v>Paid</v>
      </c>
    </row>
    <row r="51" spans="1:19" x14ac:dyDescent="0.25">
      <c r="A51" s="52" t="s">
        <v>148</v>
      </c>
      <c r="B51" s="3" t="s">
        <v>77</v>
      </c>
      <c r="C51" s="3" t="s">
        <v>149</v>
      </c>
      <c r="D51" s="3" t="s">
        <v>16</v>
      </c>
      <c r="E51" s="5" t="s">
        <v>17</v>
      </c>
      <c r="F51" s="2">
        <v>40426</v>
      </c>
      <c r="G51" s="2">
        <v>40427</v>
      </c>
      <c r="H51" s="11">
        <f t="shared" si="4"/>
        <v>40512</v>
      </c>
      <c r="I51" s="48"/>
      <c r="J51" s="42">
        <f t="shared" ca="1" si="7"/>
        <v>-21</v>
      </c>
      <c r="K51" s="4">
        <f t="shared" si="8"/>
        <v>1</v>
      </c>
      <c r="L51" s="28" t="s">
        <v>178</v>
      </c>
      <c r="M51" s="27" t="str">
        <f>CONCATENATE(VLOOKUP(L51,ProductsServices[],3,FALSE)," ",VLOOKUP(L51,ProductsServices[],4,FALSE)," ",VLOOKUP(L51,ProductsServices[],5,FALSE),": ",VLOOKUP(L51,ProductsServices[],6,FALSE)," (",UPPER(VLOOKUP(L51,ProductsServices[],2,FALSE)),")")</f>
        <v>Microsoft Office 2010: Home &amp; Student (SOFTWARE)</v>
      </c>
      <c r="N51" s="39">
        <f>VLOOKUP(L51,ProductsServices[],7,FALSE)</f>
        <v>149</v>
      </c>
      <c r="O51" s="29">
        <v>37</v>
      </c>
      <c r="P51" s="45">
        <f t="shared" si="2"/>
        <v>5513</v>
      </c>
      <c r="Q51" s="45" t="str">
        <f t="shared" si="5"/>
        <v>Free Shipping</v>
      </c>
      <c r="R51" s="45">
        <f t="shared" si="6"/>
        <v>5513</v>
      </c>
      <c r="S51" s="55" t="str">
        <f t="shared" si="3"/>
        <v>Open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G2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23" bestFit="1" customWidth="1"/>
    <col min="8" max="8" width="10" customWidth="1"/>
  </cols>
  <sheetData>
    <row r="1" spans="1:7" x14ac:dyDescent="0.25">
      <c r="A1" s="18" t="s">
        <v>151</v>
      </c>
      <c r="B1" s="18" t="s">
        <v>154</v>
      </c>
      <c r="C1" s="19" t="s">
        <v>153</v>
      </c>
      <c r="D1" s="18" t="s">
        <v>158</v>
      </c>
      <c r="E1" s="18" t="s">
        <v>157</v>
      </c>
      <c r="F1" s="19" t="s">
        <v>152</v>
      </c>
      <c r="G1" s="24" t="s">
        <v>201</v>
      </c>
    </row>
    <row r="2" spans="1:7" x14ac:dyDescent="0.25">
      <c r="A2" s="18" t="s">
        <v>178</v>
      </c>
      <c r="B2" s="18" t="s">
        <v>156</v>
      </c>
      <c r="C2" s="20" t="s">
        <v>155</v>
      </c>
      <c r="D2" s="18" t="s">
        <v>159</v>
      </c>
      <c r="E2" s="18">
        <v>2010</v>
      </c>
      <c r="F2" s="20" t="s">
        <v>10</v>
      </c>
      <c r="G2" s="24">
        <v>149</v>
      </c>
    </row>
    <row r="3" spans="1:7" x14ac:dyDescent="0.25">
      <c r="A3" s="18" t="s">
        <v>179</v>
      </c>
      <c r="B3" s="18" t="s">
        <v>156</v>
      </c>
      <c r="C3" s="20" t="s">
        <v>155</v>
      </c>
      <c r="D3" s="18" t="s">
        <v>159</v>
      </c>
      <c r="E3" s="18">
        <v>2010</v>
      </c>
      <c r="F3" s="20" t="s">
        <v>204</v>
      </c>
      <c r="G3" s="24">
        <v>279</v>
      </c>
    </row>
    <row r="4" spans="1:7" x14ac:dyDescent="0.25">
      <c r="A4" s="18" t="s">
        <v>180</v>
      </c>
      <c r="B4" s="18" t="s">
        <v>156</v>
      </c>
      <c r="C4" s="20" t="s">
        <v>155</v>
      </c>
      <c r="D4" s="18" t="s">
        <v>159</v>
      </c>
      <c r="E4" s="18">
        <v>2010</v>
      </c>
      <c r="F4" s="20" t="s">
        <v>205</v>
      </c>
      <c r="G4" s="24">
        <v>499</v>
      </c>
    </row>
    <row r="5" spans="1:7" x14ac:dyDescent="0.25">
      <c r="A5" s="18" t="s">
        <v>181</v>
      </c>
      <c r="B5" s="18" t="s">
        <v>160</v>
      </c>
      <c r="C5" s="20" t="s">
        <v>161</v>
      </c>
      <c r="D5" s="18" t="s">
        <v>159</v>
      </c>
      <c r="E5" s="18">
        <v>2010</v>
      </c>
      <c r="F5" s="20" t="s">
        <v>162</v>
      </c>
      <c r="G5" s="24">
        <v>189</v>
      </c>
    </row>
    <row r="6" spans="1:7" x14ac:dyDescent="0.25">
      <c r="A6" s="18" t="s">
        <v>182</v>
      </c>
      <c r="B6" s="18" t="s">
        <v>160</v>
      </c>
      <c r="C6" s="20" t="s">
        <v>161</v>
      </c>
      <c r="D6" s="18" t="s">
        <v>159</v>
      </c>
      <c r="E6" s="18">
        <v>2010</v>
      </c>
      <c r="F6" s="20" t="s">
        <v>163</v>
      </c>
      <c r="G6" s="24">
        <v>189</v>
      </c>
    </row>
    <row r="7" spans="1:7" x14ac:dyDescent="0.25">
      <c r="A7" s="18" t="s">
        <v>183</v>
      </c>
      <c r="B7" s="18" t="s">
        <v>160</v>
      </c>
      <c r="C7" s="20" t="s">
        <v>161</v>
      </c>
      <c r="D7" s="18" t="s">
        <v>164</v>
      </c>
      <c r="E7" s="18">
        <v>2010</v>
      </c>
      <c r="F7" s="20" t="s">
        <v>165</v>
      </c>
      <c r="G7" s="24">
        <v>165</v>
      </c>
    </row>
    <row r="8" spans="1:7" x14ac:dyDescent="0.25">
      <c r="A8" s="18" t="s">
        <v>184</v>
      </c>
      <c r="B8" s="18" t="s">
        <v>160</v>
      </c>
      <c r="C8" s="20" t="s">
        <v>161</v>
      </c>
      <c r="D8" s="18" t="s">
        <v>164</v>
      </c>
      <c r="E8" s="18">
        <v>2010</v>
      </c>
      <c r="F8" s="20" t="s">
        <v>166</v>
      </c>
      <c r="G8" s="24">
        <v>172</v>
      </c>
    </row>
    <row r="9" spans="1:7" x14ac:dyDescent="0.25">
      <c r="A9" s="18" t="s">
        <v>185</v>
      </c>
      <c r="B9" s="18" t="s">
        <v>160</v>
      </c>
      <c r="C9" s="20" t="s">
        <v>161</v>
      </c>
      <c r="D9" s="18" t="s">
        <v>167</v>
      </c>
      <c r="E9" s="18">
        <v>7</v>
      </c>
      <c r="F9" s="20"/>
      <c r="G9" s="24">
        <v>185</v>
      </c>
    </row>
    <row r="10" spans="1:7" x14ac:dyDescent="0.25">
      <c r="A10" s="18" t="s">
        <v>186</v>
      </c>
      <c r="B10" s="18" t="s">
        <v>160</v>
      </c>
      <c r="C10" s="20" t="s">
        <v>161</v>
      </c>
      <c r="D10" s="18" t="s">
        <v>198</v>
      </c>
      <c r="E10" s="18"/>
      <c r="F10" s="20" t="s">
        <v>199</v>
      </c>
      <c r="G10" s="24">
        <v>132</v>
      </c>
    </row>
    <row r="11" spans="1:7" x14ac:dyDescent="0.25">
      <c r="A11" s="18" t="s">
        <v>189</v>
      </c>
      <c r="B11" s="18" t="s">
        <v>169</v>
      </c>
      <c r="C11" s="20" t="s">
        <v>168</v>
      </c>
      <c r="D11" s="18" t="s">
        <v>164</v>
      </c>
      <c r="E11" s="18">
        <v>2010</v>
      </c>
      <c r="F11" s="20" t="s">
        <v>170</v>
      </c>
      <c r="G11" s="24">
        <v>99</v>
      </c>
    </row>
    <row r="12" spans="1:7" x14ac:dyDescent="0.25">
      <c r="A12" s="18" t="s">
        <v>190</v>
      </c>
      <c r="B12" s="18" t="s">
        <v>169</v>
      </c>
      <c r="C12" s="20" t="s">
        <v>168</v>
      </c>
      <c r="D12" s="18" t="s">
        <v>164</v>
      </c>
      <c r="E12" s="18">
        <v>2010</v>
      </c>
      <c r="F12" s="20" t="s">
        <v>171</v>
      </c>
      <c r="G12" s="24">
        <v>99</v>
      </c>
    </row>
    <row r="13" spans="1:7" x14ac:dyDescent="0.25">
      <c r="A13" s="18" t="s">
        <v>191</v>
      </c>
      <c r="B13" s="18" t="s">
        <v>169</v>
      </c>
      <c r="C13" s="20" t="s">
        <v>168</v>
      </c>
      <c r="D13" s="18" t="s">
        <v>164</v>
      </c>
      <c r="E13" s="18">
        <v>2010</v>
      </c>
      <c r="F13" s="20" t="s">
        <v>172</v>
      </c>
      <c r="G13" s="24">
        <v>99</v>
      </c>
    </row>
    <row r="14" spans="1:7" x14ac:dyDescent="0.25">
      <c r="A14" s="18" t="s">
        <v>192</v>
      </c>
      <c r="B14" s="18" t="s">
        <v>169</v>
      </c>
      <c r="C14" s="20" t="s">
        <v>168</v>
      </c>
      <c r="D14" s="18" t="s">
        <v>164</v>
      </c>
      <c r="E14" s="18">
        <v>2010</v>
      </c>
      <c r="F14" s="20" t="s">
        <v>173</v>
      </c>
      <c r="G14" s="24">
        <v>99</v>
      </c>
    </row>
    <row r="15" spans="1:7" x14ac:dyDescent="0.25">
      <c r="A15" s="18" t="s">
        <v>193</v>
      </c>
      <c r="B15" s="18" t="s">
        <v>169</v>
      </c>
      <c r="C15" s="20" t="s">
        <v>168</v>
      </c>
      <c r="D15" s="18" t="s">
        <v>164</v>
      </c>
      <c r="E15" s="18">
        <v>2010</v>
      </c>
      <c r="F15" s="20" t="s">
        <v>174</v>
      </c>
      <c r="G15" s="24">
        <v>99</v>
      </c>
    </row>
    <row r="16" spans="1:7" x14ac:dyDescent="0.25">
      <c r="A16" s="18" t="s">
        <v>194</v>
      </c>
      <c r="B16" s="18" t="s">
        <v>169</v>
      </c>
      <c r="C16" s="20" t="s">
        <v>168</v>
      </c>
      <c r="D16" s="18" t="s">
        <v>164</v>
      </c>
      <c r="E16" s="18">
        <v>2010</v>
      </c>
      <c r="F16" s="20" t="s">
        <v>175</v>
      </c>
      <c r="G16" s="24">
        <v>99</v>
      </c>
    </row>
    <row r="17" spans="1:7" x14ac:dyDescent="0.25">
      <c r="A17" s="18" t="s">
        <v>195</v>
      </c>
      <c r="B17" s="18" t="s">
        <v>177</v>
      </c>
      <c r="C17" s="20" t="s">
        <v>168</v>
      </c>
      <c r="D17" s="18" t="s">
        <v>164</v>
      </c>
      <c r="E17" s="18">
        <v>2010</v>
      </c>
      <c r="F17" s="20" t="s">
        <v>176</v>
      </c>
      <c r="G17" s="24">
        <v>225</v>
      </c>
    </row>
    <row r="18" spans="1:7" x14ac:dyDescent="0.25">
      <c r="A18" s="18" t="s">
        <v>196</v>
      </c>
      <c r="B18" s="18" t="s">
        <v>177</v>
      </c>
      <c r="C18" s="20" t="s">
        <v>168</v>
      </c>
      <c r="D18" s="18" t="s">
        <v>164</v>
      </c>
      <c r="E18" s="18">
        <v>2010</v>
      </c>
      <c r="F18" s="20" t="s">
        <v>200</v>
      </c>
      <c r="G18" s="24">
        <v>225</v>
      </c>
    </row>
    <row r="19" spans="1:7" x14ac:dyDescent="0.25">
      <c r="A19" s="18" t="s">
        <v>197</v>
      </c>
      <c r="B19" s="18" t="s">
        <v>177</v>
      </c>
      <c r="C19" s="20" t="s">
        <v>168</v>
      </c>
      <c r="D19" s="18" t="s">
        <v>164</v>
      </c>
      <c r="E19" s="18">
        <v>2010</v>
      </c>
      <c r="F19" s="20" t="s">
        <v>166</v>
      </c>
      <c r="G19" s="24">
        <v>225</v>
      </c>
    </row>
    <row r="20" spans="1:7" x14ac:dyDescent="0.25">
      <c r="A20" s="18" t="s">
        <v>188</v>
      </c>
      <c r="B20" s="18" t="s">
        <v>169</v>
      </c>
      <c r="C20" s="20" t="s">
        <v>168</v>
      </c>
      <c r="D20" s="18"/>
      <c r="E20" s="18"/>
      <c r="F20" s="20" t="s">
        <v>187</v>
      </c>
      <c r="G20" s="24">
        <v>600</v>
      </c>
    </row>
    <row r="21" spans="1:7" x14ac:dyDescent="0.25">
      <c r="D21" s="17"/>
      <c r="G21" s="21"/>
    </row>
    <row r="22" spans="1:7" x14ac:dyDescent="0.25">
      <c r="D22" s="16"/>
      <c r="G22" s="22"/>
    </row>
    <row r="23" spans="1:7" x14ac:dyDescent="0.25">
      <c r="D23" s="17"/>
      <c r="G23" s="21"/>
    </row>
    <row r="24" spans="1:7" x14ac:dyDescent="0.25">
      <c r="D24" s="16"/>
      <c r="G24" s="22"/>
    </row>
    <row r="25" spans="1:7" x14ac:dyDescent="0.25">
      <c r="D25" s="17"/>
      <c r="G25" s="21"/>
    </row>
    <row r="26" spans="1:7" x14ac:dyDescent="0.25">
      <c r="D26" s="16"/>
      <c r="G26" s="22"/>
    </row>
    <row r="27" spans="1:7" x14ac:dyDescent="0.25">
      <c r="D27" s="17"/>
      <c r="G27" s="21"/>
    </row>
    <row r="28" spans="1:7" x14ac:dyDescent="0.25">
      <c r="D28" s="16"/>
      <c r="G28" s="22"/>
    </row>
    <row r="29" spans="1:7" x14ac:dyDescent="0.25">
      <c r="D29" s="17"/>
      <c r="G29" s="21"/>
    </row>
    <row r="30" spans="1:7" x14ac:dyDescent="0.25">
      <c r="D30" s="16"/>
      <c r="G30" s="22"/>
    </row>
    <row r="31" spans="1:7" x14ac:dyDescent="0.25">
      <c r="D31" s="17"/>
      <c r="G31" s="21"/>
    </row>
    <row r="32" spans="1:7" x14ac:dyDescent="0.25">
      <c r="D32" s="16"/>
      <c r="G32" s="22"/>
    </row>
    <row r="33" spans="4:7" x14ac:dyDescent="0.25">
      <c r="D33" s="17"/>
      <c r="G33" s="21"/>
    </row>
    <row r="34" spans="4:7" x14ac:dyDescent="0.25">
      <c r="D34" s="16"/>
      <c r="G34" s="22"/>
    </row>
    <row r="35" spans="4:7" x14ac:dyDescent="0.25">
      <c r="D35" s="17"/>
      <c r="G35" s="21"/>
    </row>
    <row r="36" spans="4:7" x14ac:dyDescent="0.25">
      <c r="D36" s="16"/>
      <c r="G36" s="22"/>
    </row>
    <row r="37" spans="4:7" x14ac:dyDescent="0.25">
      <c r="D37" s="17"/>
      <c r="G37" s="21"/>
    </row>
    <row r="38" spans="4:7" x14ac:dyDescent="0.25">
      <c r="D38" s="16"/>
      <c r="G38" s="22"/>
    </row>
    <row r="39" spans="4:7" x14ac:dyDescent="0.25">
      <c r="D39" s="17"/>
      <c r="G39" s="21"/>
    </row>
    <row r="40" spans="4:7" x14ac:dyDescent="0.25">
      <c r="D40" s="16"/>
      <c r="G40" s="22"/>
    </row>
    <row r="41" spans="4:7" x14ac:dyDescent="0.25">
      <c r="D41" s="17"/>
      <c r="G41" s="21"/>
    </row>
    <row r="42" spans="4:7" x14ac:dyDescent="0.25">
      <c r="D42" s="16"/>
      <c r="G42" s="22"/>
    </row>
    <row r="43" spans="4:7" x14ac:dyDescent="0.25">
      <c r="D43" s="17"/>
      <c r="G43" s="21"/>
    </row>
    <row r="44" spans="4:7" x14ac:dyDescent="0.25">
      <c r="D44" s="16"/>
      <c r="G44" s="22"/>
    </row>
    <row r="45" spans="4:7" x14ac:dyDescent="0.25">
      <c r="D45" s="17"/>
      <c r="G45" s="21"/>
    </row>
    <row r="46" spans="4:7" x14ac:dyDescent="0.25">
      <c r="D46" s="16"/>
      <c r="G46" s="22"/>
    </row>
    <row r="47" spans="4:7" x14ac:dyDescent="0.25">
      <c r="D47" s="17"/>
      <c r="G47" s="21"/>
    </row>
    <row r="48" spans="4:7" x14ac:dyDescent="0.25">
      <c r="D48" s="16"/>
      <c r="G48" s="22"/>
    </row>
    <row r="49" spans="4:7" x14ac:dyDescent="0.25">
      <c r="D49" s="17"/>
      <c r="G49" s="21"/>
    </row>
    <row r="50" spans="4:7" x14ac:dyDescent="0.25">
      <c r="D50" s="16"/>
      <c r="G50" s="22"/>
    </row>
    <row r="51" spans="4:7" x14ac:dyDescent="0.25">
      <c r="D51" s="17"/>
      <c r="G51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7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210</v>
      </c>
      <c r="B1" s="44">
        <f>DATE(2010,1,1)</f>
        <v>40179</v>
      </c>
    </row>
    <row r="2" spans="1:2" x14ac:dyDescent="0.25">
      <c r="A2" t="s">
        <v>211</v>
      </c>
      <c r="B2" s="44">
        <f>DATE(2010,5,31)</f>
        <v>40329</v>
      </c>
    </row>
    <row r="3" spans="1:2" x14ac:dyDescent="0.25">
      <c r="A3" t="s">
        <v>212</v>
      </c>
      <c r="B3" s="44">
        <f>DATE(2010,7,4)</f>
        <v>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Software Sales</vt:lpstr>
      <vt:lpstr>Products Services</vt:lpstr>
      <vt:lpstr>Holidays</vt:lpstr>
      <vt:lpstr>Holidays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Click Thru</cp:lastModifiedBy>
  <dcterms:created xsi:type="dcterms:W3CDTF">2010-07-14T19:28:36Z</dcterms:created>
  <dcterms:modified xsi:type="dcterms:W3CDTF">2010-08-06T18:12:19Z</dcterms:modified>
</cp:coreProperties>
</file>