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oftware Sales" sheetId="1" r:id="rId1"/>
    <sheet name="Products Services" sheetId="2" r:id="rId2"/>
    <sheet name="Holidays" sheetId="3" r:id="rId3"/>
  </sheets>
  <definedNames>
    <definedName name="Holidays">Holidays!$B$1:$B$7</definedName>
    <definedName name="Totals">'Software Sales'!$R:$R</definedName>
  </definedNames>
  <calcPr calcId="144525"/>
</workbook>
</file>

<file path=xl/calcChain.xml><?xml version="1.0" encoding="utf-8"?>
<calcChain xmlns="http://schemas.openxmlformats.org/spreadsheetml/2006/main">
  <c r="R64" i="1" l="1"/>
  <c r="R45" i="1"/>
  <c r="R27" i="1"/>
  <c r="R22" i="1"/>
  <c r="R71" i="1"/>
  <c r="R65" i="1"/>
  <c r="R46" i="1"/>
  <c r="R28" i="1"/>
  <c r="R23" i="1"/>
  <c r="S52" i="1" l="1"/>
  <c r="S5" i="1"/>
  <c r="S6" i="1"/>
  <c r="S7" i="1"/>
  <c r="S54" i="1"/>
  <c r="S55" i="1"/>
  <c r="S8" i="1"/>
  <c r="S9" i="1"/>
  <c r="S56" i="1"/>
  <c r="S10" i="1"/>
  <c r="S57" i="1"/>
  <c r="S58" i="1"/>
  <c r="S14" i="1"/>
  <c r="S40" i="1"/>
  <c r="S59" i="1"/>
  <c r="S42" i="1"/>
  <c r="S17" i="1"/>
  <c r="S18" i="1"/>
  <c r="S19" i="1"/>
  <c r="S20" i="1"/>
  <c r="S43" i="1"/>
  <c r="S63" i="1"/>
  <c r="S44" i="1"/>
  <c r="J31" i="1" l="1"/>
  <c r="J32" i="1"/>
  <c r="J2" i="1"/>
  <c r="J3" i="1"/>
  <c r="J26" i="1"/>
  <c r="J33" i="1"/>
  <c r="J50" i="1"/>
  <c r="J51" i="1"/>
  <c r="J34" i="1"/>
  <c r="J35" i="1"/>
  <c r="J4" i="1"/>
  <c r="J52" i="1"/>
  <c r="J5" i="1"/>
  <c r="J6" i="1"/>
  <c r="J36" i="1"/>
  <c r="J7" i="1"/>
  <c r="J53" i="1"/>
  <c r="J54" i="1"/>
  <c r="J55" i="1"/>
  <c r="J8" i="1"/>
  <c r="J9" i="1"/>
  <c r="J37" i="1"/>
  <c r="J56" i="1"/>
  <c r="J10" i="1"/>
  <c r="J38" i="1"/>
  <c r="J11" i="1"/>
  <c r="J57" i="1"/>
  <c r="J12" i="1"/>
  <c r="J39" i="1"/>
  <c r="J13" i="1"/>
  <c r="J58" i="1"/>
  <c r="J14" i="1"/>
  <c r="J40" i="1"/>
  <c r="J41" i="1"/>
  <c r="J59" i="1"/>
  <c r="J60" i="1"/>
  <c r="J15" i="1"/>
  <c r="J16" i="1"/>
  <c r="J42" i="1"/>
  <c r="J17" i="1"/>
  <c r="J61" i="1"/>
  <c r="J18" i="1"/>
  <c r="J19" i="1"/>
  <c r="J20" i="1"/>
  <c r="J43" i="1"/>
  <c r="J62" i="1"/>
  <c r="J63" i="1"/>
  <c r="J21" i="1"/>
  <c r="J44" i="1"/>
  <c r="J49" i="1" l="1"/>
  <c r="B3" i="3"/>
  <c r="B2" i="3"/>
  <c r="B1" i="3"/>
  <c r="H31" i="1"/>
  <c r="H32" i="1"/>
  <c r="H2" i="1"/>
  <c r="H3" i="1"/>
  <c r="H26" i="1"/>
  <c r="H33" i="1"/>
  <c r="H50" i="1"/>
  <c r="H51" i="1"/>
  <c r="H34" i="1"/>
  <c r="H35" i="1"/>
  <c r="H4" i="1"/>
  <c r="H52" i="1"/>
  <c r="H5" i="1"/>
  <c r="H6" i="1"/>
  <c r="H36" i="1"/>
  <c r="H7" i="1"/>
  <c r="H53" i="1"/>
  <c r="H54" i="1"/>
  <c r="H55" i="1"/>
  <c r="H8" i="1"/>
  <c r="H9" i="1"/>
  <c r="H37" i="1"/>
  <c r="H56" i="1"/>
  <c r="H10" i="1"/>
  <c r="H38" i="1"/>
  <c r="H11" i="1"/>
  <c r="H57" i="1"/>
  <c r="H12" i="1"/>
  <c r="H39" i="1"/>
  <c r="H13" i="1"/>
  <c r="H58" i="1"/>
  <c r="H14" i="1"/>
  <c r="H40" i="1"/>
  <c r="H41" i="1"/>
  <c r="H59" i="1"/>
  <c r="H60" i="1"/>
  <c r="H15" i="1"/>
  <c r="H16" i="1"/>
  <c r="H42" i="1"/>
  <c r="H17" i="1"/>
  <c r="H61" i="1"/>
  <c r="H18" i="1"/>
  <c r="H19" i="1"/>
  <c r="H20" i="1"/>
  <c r="H43" i="1"/>
  <c r="H62" i="1"/>
  <c r="H63" i="1"/>
  <c r="H21" i="1"/>
  <c r="H44" i="1"/>
  <c r="H49" i="1"/>
  <c r="M31" i="1" l="1"/>
  <c r="M32" i="1"/>
  <c r="M2" i="1"/>
  <c r="M3" i="1"/>
  <c r="M26" i="1"/>
  <c r="M33" i="1"/>
  <c r="M50" i="1"/>
  <c r="M51" i="1"/>
  <c r="M34" i="1"/>
  <c r="M35" i="1"/>
  <c r="M4" i="1"/>
  <c r="M52" i="1"/>
  <c r="M5" i="1"/>
  <c r="M6" i="1"/>
  <c r="M36" i="1"/>
  <c r="M7" i="1"/>
  <c r="M53" i="1"/>
  <c r="M54" i="1"/>
  <c r="M55" i="1"/>
  <c r="M8" i="1"/>
  <c r="M9" i="1"/>
  <c r="M37" i="1"/>
  <c r="M56" i="1"/>
  <c r="M10" i="1"/>
  <c r="M38" i="1"/>
  <c r="M11" i="1"/>
  <c r="M57" i="1"/>
  <c r="M12" i="1"/>
  <c r="M39" i="1"/>
  <c r="M13" i="1"/>
  <c r="M58" i="1"/>
  <c r="M14" i="1"/>
  <c r="M40" i="1"/>
  <c r="M41" i="1"/>
  <c r="M59" i="1"/>
  <c r="M60" i="1"/>
  <c r="M15" i="1"/>
  <c r="M16" i="1"/>
  <c r="M42" i="1"/>
  <c r="M17" i="1"/>
  <c r="M61" i="1"/>
  <c r="M18" i="1"/>
  <c r="M19" i="1"/>
  <c r="M20" i="1"/>
  <c r="M43" i="1"/>
  <c r="M62" i="1"/>
  <c r="M63" i="1"/>
  <c r="M21" i="1"/>
  <c r="M44" i="1"/>
  <c r="M49" i="1"/>
  <c r="N31" i="1"/>
  <c r="P31" i="1" s="1"/>
  <c r="N32" i="1"/>
  <c r="P32" i="1" s="1"/>
  <c r="N2" i="1"/>
  <c r="P2" i="1" s="1"/>
  <c r="N3" i="1"/>
  <c r="P3" i="1" s="1"/>
  <c r="N26" i="1"/>
  <c r="P26" i="1" s="1"/>
  <c r="N33" i="1"/>
  <c r="P33" i="1" s="1"/>
  <c r="N50" i="1"/>
  <c r="P50" i="1" s="1"/>
  <c r="N51" i="1"/>
  <c r="P51" i="1" s="1"/>
  <c r="N34" i="1"/>
  <c r="P34" i="1" s="1"/>
  <c r="N35" i="1"/>
  <c r="P35" i="1" s="1"/>
  <c r="N4" i="1"/>
  <c r="P4" i="1" s="1"/>
  <c r="N52" i="1"/>
  <c r="P52" i="1" s="1"/>
  <c r="Q52" i="1" s="1"/>
  <c r="R52" i="1" s="1"/>
  <c r="N5" i="1"/>
  <c r="P5" i="1" s="1"/>
  <c r="Q5" i="1" s="1"/>
  <c r="R5" i="1" s="1"/>
  <c r="N6" i="1"/>
  <c r="P6" i="1" s="1"/>
  <c r="Q6" i="1" s="1"/>
  <c r="R6" i="1" s="1"/>
  <c r="N36" i="1"/>
  <c r="P36" i="1" s="1"/>
  <c r="N7" i="1"/>
  <c r="P7" i="1" s="1"/>
  <c r="Q7" i="1" s="1"/>
  <c r="R7" i="1" s="1"/>
  <c r="N53" i="1"/>
  <c r="P53" i="1" s="1"/>
  <c r="N54" i="1"/>
  <c r="P54" i="1" s="1"/>
  <c r="Q54" i="1" s="1"/>
  <c r="R54" i="1" s="1"/>
  <c r="N55" i="1"/>
  <c r="P55" i="1" s="1"/>
  <c r="Q55" i="1" s="1"/>
  <c r="R55" i="1" s="1"/>
  <c r="N8" i="1"/>
  <c r="P8" i="1" s="1"/>
  <c r="Q8" i="1" s="1"/>
  <c r="R8" i="1" s="1"/>
  <c r="N9" i="1"/>
  <c r="P9" i="1" s="1"/>
  <c r="Q9" i="1" s="1"/>
  <c r="R9" i="1" s="1"/>
  <c r="N37" i="1"/>
  <c r="P37" i="1" s="1"/>
  <c r="N56" i="1"/>
  <c r="P56" i="1" s="1"/>
  <c r="Q56" i="1" s="1"/>
  <c r="R56" i="1" s="1"/>
  <c r="N10" i="1"/>
  <c r="P10" i="1" s="1"/>
  <c r="Q10" i="1" s="1"/>
  <c r="R10" i="1" s="1"/>
  <c r="N38" i="1"/>
  <c r="P38" i="1" s="1"/>
  <c r="N11" i="1"/>
  <c r="P11" i="1" s="1"/>
  <c r="N57" i="1"/>
  <c r="P57" i="1" s="1"/>
  <c r="Q57" i="1" s="1"/>
  <c r="R57" i="1" s="1"/>
  <c r="N12" i="1"/>
  <c r="P12" i="1" s="1"/>
  <c r="N39" i="1"/>
  <c r="P39" i="1" s="1"/>
  <c r="N13" i="1"/>
  <c r="P13" i="1" s="1"/>
  <c r="N58" i="1"/>
  <c r="P58" i="1" s="1"/>
  <c r="Q58" i="1" s="1"/>
  <c r="R58" i="1" s="1"/>
  <c r="N14" i="1"/>
  <c r="P14" i="1" s="1"/>
  <c r="Q14" i="1" s="1"/>
  <c r="R14" i="1" s="1"/>
  <c r="N40" i="1"/>
  <c r="P40" i="1" s="1"/>
  <c r="Q40" i="1" s="1"/>
  <c r="R40" i="1" s="1"/>
  <c r="N41" i="1"/>
  <c r="P41" i="1" s="1"/>
  <c r="N59" i="1"/>
  <c r="P59" i="1" s="1"/>
  <c r="Q59" i="1" s="1"/>
  <c r="R59" i="1" s="1"/>
  <c r="N60" i="1"/>
  <c r="P60" i="1" s="1"/>
  <c r="N15" i="1"/>
  <c r="P15" i="1" s="1"/>
  <c r="N16" i="1"/>
  <c r="P16" i="1" s="1"/>
  <c r="N42" i="1"/>
  <c r="P42" i="1" s="1"/>
  <c r="Q42" i="1" s="1"/>
  <c r="R42" i="1" s="1"/>
  <c r="N17" i="1"/>
  <c r="P17" i="1" s="1"/>
  <c r="Q17" i="1" s="1"/>
  <c r="R17" i="1" s="1"/>
  <c r="N61" i="1"/>
  <c r="P61" i="1" s="1"/>
  <c r="N18" i="1"/>
  <c r="P18" i="1" s="1"/>
  <c r="Q18" i="1" s="1"/>
  <c r="R18" i="1" s="1"/>
  <c r="N19" i="1"/>
  <c r="P19" i="1" s="1"/>
  <c r="Q19" i="1" s="1"/>
  <c r="R19" i="1" s="1"/>
  <c r="N20" i="1"/>
  <c r="P20" i="1" s="1"/>
  <c r="Q20" i="1" s="1"/>
  <c r="R20" i="1" s="1"/>
  <c r="N43" i="1"/>
  <c r="P43" i="1" s="1"/>
  <c r="Q43" i="1" s="1"/>
  <c r="R43" i="1" s="1"/>
  <c r="N62" i="1"/>
  <c r="P62" i="1" s="1"/>
  <c r="N63" i="1"/>
  <c r="P63" i="1" s="1"/>
  <c r="Q63" i="1" s="1"/>
  <c r="R63" i="1" s="1"/>
  <c r="N21" i="1"/>
  <c r="P21" i="1" s="1"/>
  <c r="N44" i="1"/>
  <c r="P44" i="1" s="1"/>
  <c r="Q44" i="1" s="1"/>
  <c r="R44" i="1" s="1"/>
  <c r="N49" i="1"/>
  <c r="P49" i="1" s="1"/>
  <c r="S21" i="1" l="1"/>
  <c r="Q21" i="1"/>
  <c r="R21" i="1" s="1"/>
  <c r="S16" i="1"/>
  <c r="Q16" i="1"/>
  <c r="R16" i="1" s="1"/>
  <c r="S60" i="1"/>
  <c r="Q60" i="1"/>
  <c r="R60" i="1" s="1"/>
  <c r="S41" i="1"/>
  <c r="Q41" i="1"/>
  <c r="R41" i="1" s="1"/>
  <c r="S13" i="1"/>
  <c r="Q13" i="1"/>
  <c r="R13" i="1" s="1"/>
  <c r="S12" i="1"/>
  <c r="Q12" i="1"/>
  <c r="R12" i="1" s="1"/>
  <c r="S11" i="1"/>
  <c r="Q11" i="1"/>
  <c r="R11" i="1" s="1"/>
  <c r="S37" i="1"/>
  <c r="Q37" i="1"/>
  <c r="R37" i="1" s="1"/>
  <c r="S35" i="1"/>
  <c r="Q35" i="1"/>
  <c r="R35" i="1" s="1"/>
  <c r="S51" i="1"/>
  <c r="Q51" i="1"/>
  <c r="R51" i="1" s="1"/>
  <c r="S33" i="1"/>
  <c r="Q33" i="1"/>
  <c r="R33" i="1" s="1"/>
  <c r="S3" i="1"/>
  <c r="Q3" i="1"/>
  <c r="R3" i="1" s="1"/>
  <c r="S32" i="1"/>
  <c r="Q32" i="1"/>
  <c r="R32" i="1" s="1"/>
  <c r="Q49" i="1"/>
  <c r="R49" i="1" s="1"/>
  <c r="S49" i="1"/>
  <c r="S62" i="1"/>
  <c r="Q62" i="1"/>
  <c r="R62" i="1" s="1"/>
  <c r="S61" i="1"/>
  <c r="Q61" i="1"/>
  <c r="R61" i="1" s="1"/>
  <c r="S15" i="1"/>
  <c r="Q15" i="1"/>
  <c r="R15" i="1" s="1"/>
  <c r="S39" i="1"/>
  <c r="Q39" i="1"/>
  <c r="R39" i="1" s="1"/>
  <c r="S38" i="1"/>
  <c r="Q38" i="1"/>
  <c r="R38" i="1" s="1"/>
  <c r="S53" i="1"/>
  <c r="Q53" i="1"/>
  <c r="R53" i="1" s="1"/>
  <c r="S36" i="1"/>
  <c r="Q36" i="1"/>
  <c r="R36" i="1" s="1"/>
  <c r="S4" i="1"/>
  <c r="Q4" i="1"/>
  <c r="R4" i="1" s="1"/>
  <c r="S34" i="1"/>
  <c r="Q34" i="1"/>
  <c r="R34" i="1" s="1"/>
  <c r="S50" i="1"/>
  <c r="Q50" i="1"/>
  <c r="R50" i="1" s="1"/>
  <c r="S26" i="1"/>
  <c r="Q26" i="1"/>
  <c r="R26" i="1" s="1"/>
  <c r="S2" i="1"/>
  <c r="Q2" i="1"/>
  <c r="R2" i="1" s="1"/>
  <c r="S31" i="1"/>
  <c r="Q31" i="1"/>
  <c r="R31" i="1" s="1"/>
  <c r="K44" i="1"/>
  <c r="K21" i="1"/>
  <c r="K63" i="1"/>
  <c r="K62" i="1"/>
  <c r="K43" i="1"/>
  <c r="K20" i="1"/>
  <c r="K19" i="1"/>
  <c r="K18" i="1"/>
  <c r="K61" i="1"/>
  <c r="K17" i="1"/>
  <c r="K42" i="1"/>
  <c r="K16" i="1"/>
  <c r="K15" i="1"/>
  <c r="K60" i="1"/>
  <c r="K59" i="1"/>
  <c r="K41" i="1"/>
  <c r="K40" i="1"/>
  <c r="K14" i="1"/>
  <c r="K58" i="1"/>
  <c r="K13" i="1"/>
  <c r="K39" i="1"/>
  <c r="K12" i="1"/>
  <c r="K57" i="1"/>
  <c r="K11" i="1"/>
  <c r="K38" i="1"/>
  <c r="K10" i="1"/>
  <c r="K56" i="1"/>
  <c r="K37" i="1"/>
  <c r="K9" i="1"/>
  <c r="K8" i="1"/>
  <c r="K55" i="1"/>
  <c r="K54" i="1"/>
  <c r="K53" i="1"/>
  <c r="K7" i="1"/>
  <c r="K36" i="1"/>
  <c r="K6" i="1"/>
  <c r="K5" i="1"/>
  <c r="K52" i="1"/>
  <c r="K4" i="1"/>
  <c r="K35" i="1"/>
  <c r="K34" i="1"/>
  <c r="K51" i="1"/>
  <c r="K50" i="1"/>
  <c r="K33" i="1"/>
  <c r="K26" i="1"/>
  <c r="K3" i="1"/>
  <c r="K2" i="1"/>
  <c r="K32" i="1"/>
  <c r="K31" i="1"/>
  <c r="K49" i="1"/>
  <c r="R47" i="1" l="1"/>
  <c r="R48" i="1"/>
  <c r="R24" i="1"/>
  <c r="R25" i="1"/>
  <c r="R29" i="1"/>
  <c r="R30" i="1"/>
  <c r="R67" i="1"/>
  <c r="R68" i="1"/>
  <c r="R70" i="1" l="1"/>
  <c r="R69" i="1"/>
</calcChain>
</file>

<file path=xl/sharedStrings.xml><?xml version="1.0" encoding="utf-8"?>
<sst xmlns="http://schemas.openxmlformats.org/spreadsheetml/2006/main" count="442" uniqueCount="227">
  <si>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</si>
  <si>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</si>
  <si>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</si>
  <si>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</si>
  <si>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</si>
  <si>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</si>
  <si>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</si>
  <si>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</si>
  <si>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</si>
  <si>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</si>
  <si>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</si>
  <si>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</si>
  <si>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</si>
  <si>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</si>
  <si>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</si>
  <si>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</si>
  <si>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</si>
  <si>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</si>
  <si>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</si>
  <si>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</si>
  <si>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</si>
  <si>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</si>
  <si>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</si>
  <si>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</si>
  <si>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</si>
  <si>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</si>
  <si>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</si>
  <si>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</si>
  <si>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</si>
  <si>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</si>
  <si>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</si>
  <si>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</si>
  <si>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</si>
  <si>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</si>
  <si>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</si>
  <si>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</si>
  <si>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</si>
  <si>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</si>
  <si>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</si>
  <si>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</si>
  <si>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</si>
  <si>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</si>
  <si>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</si>
  <si>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</si>
  <si>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</si>
  <si>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</si>
  <si>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</si>
  <si>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</si>
  <si>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</si>
  <si>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</si>
  <si>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</si>
  <si>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</si>
  <si>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</si>
  <si>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</si>
  <si>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</si>
  <si>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</si>
  <si>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</si>
  <si>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</si>
  <si>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</si>
  <si>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</si>
  <si>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</si>
  <si>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</si>
  <si>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</si>
  <si>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</si>
  <si>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</si>
  <si>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</si>
  <si>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</si>
  <si>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</si>
  <si>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</si>
  <si>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</si>
  <si>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</si>
  <si>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</si>
  <si>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</si>
  <si>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</si>
  <si>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</si>
  <si>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</si>
  <si>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</si>
  <si>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</si>
  <si>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</si>
  <si>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</si>
  <si>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</si>
  <si>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</si>
  <si>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</si>
  <si>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</si>
  <si>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</si>
  <si>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</si>
  <si>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</si>
  <si>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</si>
  <si>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</si>
  <si>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</si>
  <si>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</si>
  <si>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</si>
  <si>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</si>
  <si>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</si>
  <si>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</si>
  <si>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</si>
  <si>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</si>
  <si>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</si>
  <si>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</si>
  <si>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</si>
  <si>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</si>
  <si>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</si>
  <si>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</si>
  <si>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</si>
  <si>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</si>
  <si>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</si>
  <si>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</si>
  <si>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</si>
  <si>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</si>
  <si>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</si>
  <si>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</si>
  <si>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</si>
  <si>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</si>
  <si>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</si>
  <si>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</si>
  <si>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</si>
  <si>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</si>
  <si>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</si>
  <si>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</si>
  <si>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</si>
  <si>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</si>
  <si>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</si>
  <si>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</si>
  <si>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</si>
  <si>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</si>
  <si>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</si>
  <si>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</si>
  <si>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</si>
  <si>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</si>
  <si>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</si>
  <si>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</si>
  <si>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</si>
  <si>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</si>
  <si>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</si>
  <si>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</si>
  <si>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</si>
  <si>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</si>
  <si>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</si>
  <si>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</si>
  <si>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</si>
  <si>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</si>
  <si>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</si>
  <si>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</si>
  <si>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</si>
  <si>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</si>
  <si>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</si>
  <si>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</si>
  <si>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</si>
  <si>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</si>
  <si>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</si>
  <si>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</si>
  <si>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</si>
  <si>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</si>
  <si>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</si>
  <si>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</si>
  <si>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</si>
  <si>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</si>
  <si>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</si>
  <si>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</si>
  <si>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</si>
  <si>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</si>
  <si>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</si>
  <si>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</si>
  <si>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</si>
  <si>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</si>
  <si>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</si>
  <si>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</si>
  <si>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</si>
  <si>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</si>
  <si>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</si>
  <si>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</si>
  <si>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</si>
  <si>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</si>
  <si>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</si>
  <si>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</si>
  <si>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</si>
  <si>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</si>
  <si>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</si>
  <si>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</si>
  <si>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</si>
  <si>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</si>
  <si>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</si>
  <si>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</si>
  <si>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</si>
  <si>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</si>
  <si>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</si>
  <si>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</si>
  <si>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</si>
  <si>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</si>
  <si>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</si>
  <si>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</si>
  <si>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</si>
  <si>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</si>
  <si>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</si>
  <si>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</si>
  <si>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</si>
  <si>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</si>
  <si>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</si>
  <si>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</si>
  <si>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</si>
  <si>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</si>
  <si>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</si>
  <si>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</si>
  <si>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</si>
  <si>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</si>
  <si>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</si>
  <si>
    <t>Description</t>
  </si>
  <si>
    <t>Due</t>
  </si>
  <si>
    <t>Paid</t>
  </si>
  <si>
    <t>Aging</t>
  </si>
  <si>
    <t>New Years</t>
  </si>
  <si>
    <t>Memorial Day</t>
  </si>
  <si>
    <t>4th of July</t>
  </si>
  <si>
    <t>Subtotal</t>
  </si>
  <si>
    <t>Status</t>
  </si>
  <si>
    <t>Shipping</t>
  </si>
  <si>
    <t>Total</t>
  </si>
  <si>
    <t>Beth Total</t>
  </si>
  <si>
    <t>John Total</t>
  </si>
  <si>
    <t>Mark Total</t>
  </si>
  <si>
    <t>Susan Total</t>
  </si>
  <si>
    <t>Grand Total</t>
  </si>
  <si>
    <t>Beth Count</t>
  </si>
  <si>
    <t>John Count</t>
  </si>
  <si>
    <t>Mark Count</t>
  </si>
  <si>
    <t>Susan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</si>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</sst>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Font="1" applyBorder="1" applyAlignment="1"/>
    <xf numFmtId="0" fontId="0" fillId="0" borderId="1" xfId="0" applyFont="1" applyBorder="1"/>
    <xf numFmtId="164" fontId="0" fillId="0" borderId="1" xfId="1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/>
    <xf numFmtId="14" fontId="0" fillId="0" borderId="3" xfId="0" applyNumberFormat="1" applyFont="1" applyBorder="1" applyAlignment="1"/>
    <xf numFmtId="164" fontId="0" fillId="0" borderId="3" xfId="1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ont="1" applyFill="1" applyBorder="1" applyAlignment="1"/>
    <xf numFmtId="164" fontId="0" fillId="2" borderId="3" xfId="1" applyNumberFormat="1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3" xfId="2" applyNumberFormat="1" applyFont="1" applyBorder="1"/>
    <xf numFmtId="165" fontId="0" fillId="2" borderId="3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14" fontId="2" fillId="3" borderId="3" xfId="0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44" fontId="0" fillId="0" borderId="0" xfId="2" applyFont="1" applyAlignment="1">
      <alignment horizontal="center"/>
    </xf>
    <xf numFmtId="164" fontId="2" fillId="3" borderId="3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/>
    <xf numFmtId="164" fontId="0" fillId="0" borderId="0" xfId="1" applyNumberFormat="1" applyFont="1"/>
    <xf numFmtId="14" fontId="0" fillId="0" borderId="0" xfId="0" applyNumberFormat="1"/>
    <xf numFmtId="44" fontId="0" fillId="0" borderId="0" xfId="2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4" fontId="0" fillId="2" borderId="1" xfId="0" applyNumberFormat="1" applyFont="1" applyFill="1" applyBorder="1" applyAlignment="1"/>
    <xf numFmtId="164" fontId="0" fillId="2" borderId="1" xfId="1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4" fontId="0" fillId="2" borderId="1" xfId="2" applyNumberFormat="1" applyFont="1" applyFill="1" applyBorder="1" applyAlignment="1">
      <alignment horizontal="center"/>
    </xf>
    <xf numFmtId="49" fontId="0" fillId="0" borderId="5" xfId="0" applyNumberFormat="1" applyFont="1" applyBorder="1"/>
    <xf numFmtId="44" fontId="0" fillId="0" borderId="1" xfId="2" applyNumberFormat="1" applyFont="1" applyBorder="1" applyAlignment="1"/>
    <xf numFmtId="49" fontId="2" fillId="3" borderId="6" xfId="0" applyNumberFormat="1" applyFont="1" applyFill="1" applyBorder="1" applyAlignment="1">
      <alignment horizontal="center" wrapText="1"/>
    </xf>
    <xf numFmtId="44" fontId="2" fillId="3" borderId="3" xfId="2" applyNumberFormat="1" applyFont="1" applyFill="1" applyBorder="1" applyAlignment="1">
      <alignment horizontal="center" wrapText="1"/>
    </xf>
    <xf numFmtId="44" fontId="2" fillId="3" borderId="6" xfId="2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49" fontId="0" fillId="2" borderId="6" xfId="0" applyNumberFormat="1" applyFont="1" applyFill="1" applyBorder="1"/>
    <xf numFmtId="44" fontId="0" fillId="2" borderId="3" xfId="2" applyNumberFormat="1" applyFont="1" applyFill="1" applyBorder="1" applyAlignment="1"/>
    <xf numFmtId="44" fontId="0" fillId="2" borderId="3" xfId="2" applyNumberFormat="1" applyFont="1" applyFill="1" applyBorder="1" applyAlignment="1">
      <alignment horizontal="center"/>
    </xf>
    <xf numFmtId="44" fontId="0" fillId="2" borderId="6" xfId="2" applyNumberFormat="1" applyFont="1" applyFill="1" applyBorder="1"/>
    <xf numFmtId="44" fontId="0" fillId="2" borderId="3" xfId="2" applyNumberFormat="1" applyFont="1" applyFill="1" applyBorder="1"/>
    <xf numFmtId="0" fontId="0" fillId="2" borderId="4" xfId="0" applyFont="1" applyFill="1" applyBorder="1" applyAlignment="1">
      <alignment horizontal="right"/>
    </xf>
    <xf numFmtId="49" fontId="0" fillId="0" borderId="6" xfId="0" applyNumberFormat="1" applyFont="1" applyBorder="1"/>
    <xf numFmtId="44" fontId="0" fillId="0" borderId="3" xfId="2" applyNumberFormat="1" applyFont="1" applyBorder="1" applyAlignment="1"/>
    <xf numFmtId="164" fontId="0" fillId="0" borderId="3" xfId="1" applyNumberFormat="1" applyFont="1" applyBorder="1" applyAlignment="1">
      <alignment horizontal="center"/>
    </xf>
    <xf numFmtId="44" fontId="0" fillId="0" borderId="6" xfId="2" applyNumberFormat="1" applyFont="1" applyBorder="1"/>
    <xf numFmtId="44" fontId="0" fillId="0" borderId="3" xfId="2" applyNumberFormat="1" applyFont="1" applyBorder="1"/>
    <xf numFmtId="0" fontId="0" fillId="0" borderId="4" xfId="0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center"/>
    </xf>
    <xf numFmtId="44" fontId="0" fillId="0" borderId="5" xfId="2" applyNumberFormat="1" applyFont="1" applyBorder="1"/>
    <xf numFmtId="44" fontId="0" fillId="0" borderId="1" xfId="2" applyNumberFormat="1" applyFont="1" applyBorder="1"/>
    <xf numFmtId="0" fontId="0" fillId="0" borderId="2" xfId="0" applyFont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9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 applyAlignment="1"/>
    <xf numFmtId="14" fontId="0" fillId="2" borderId="0" xfId="0" applyNumberFormat="1" applyFont="1" applyFill="1" applyBorder="1" applyAlignment="1"/>
    <xf numFmtId="44" fontId="0" fillId="0" borderId="0" xfId="2" applyNumberFormat="1" applyFont="1" applyBorder="1" applyAlignment="1"/>
    <xf numFmtId="164" fontId="0" fillId="2" borderId="0" xfId="1" applyNumberFormat="1" applyFont="1" applyFill="1" applyBorder="1" applyAlignment="1"/>
    <xf numFmtId="164" fontId="0" fillId="0" borderId="0" xfId="1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44" fontId="0" fillId="2" borderId="0" xfId="2" applyNumberFormat="1" applyFont="1" applyFill="1" applyBorder="1" applyAlignment="1">
      <alignment horizontal="center"/>
    </xf>
    <xf numFmtId="44" fontId="0" fillId="0" borderId="0" xfId="2" applyNumberFormat="1" applyFont="1" applyBorder="1"/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44" fontId="3" fillId="2" borderId="3" xfId="0" applyNumberFormat="1" applyFont="1" applyFill="1" applyBorder="1" applyAlignment="1">
      <alignment horizontal="center"/>
    </xf>
    <xf numFmtId="0" fontId="0" fillId="2" borderId="3" xfId="2" applyNumberFormat="1" applyFont="1" applyFill="1" applyBorder="1"/>
    <xf numFmtId="0" fontId="0" fillId="0" borderId="3" xfId="2" applyNumberFormat="1" applyFont="1" applyBorder="1"/>
    <xf numFmtId="0" fontId="0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4" workbookViewId="0">
      <selection activeCell="C10" sqref="C10"/>
    </sheetView>
  </sheetViews>
  <sheetFormatPr defaultRowHeight="15" outlineLevelRow="3" x14ac:dyDescent="0.25"/>
  <cols>
    <col min="1" max="1" width="9.5703125" customWidth="1"/>
    <col min="2" max="2" width="12.7109375" customWidth="1"/>
    <col min="3" max="3" width="12.85546875" customWidth="1"/>
    <col min="4" max="4" width="10.42578125" bestFit="1" customWidth="1"/>
    <col min="5" max="5" width="12.28515625" customWidth="1"/>
    <col min="6" max="8" width="12.7109375" customWidth="1"/>
    <col min="9" max="9" width="14" style="37" customWidth="1"/>
    <col min="10" max="10" width="9.7109375" style="35" customWidth="1"/>
    <col min="11" max="11" width="11.140625" customWidth="1"/>
    <col min="12" max="12" width="9" style="1" customWidth="1"/>
    <col min="13" max="13" width="17" style="1" customWidth="1"/>
    <col min="14" max="14" width="9" style="32" customWidth="1"/>
    <col min="15" max="15" width="7.140625" style="25" customWidth="1"/>
    <col min="16" max="16" width="11.42578125" style="37" customWidth="1"/>
    <col min="17" max="17" width="16.140625" style="37" customWidth="1"/>
    <col min="18" max="18" width="12.85546875" style="37" customWidth="1"/>
    <col min="19" max="19" width="12.85546875" style="39" customWidth="1"/>
  </cols>
  <sheetData>
    <row r="1" spans="1:19" s="38" customFormat="1" ht="30" x14ac:dyDescent="0.25">
      <c r="A1" s="46" t="s">
        <v>0</v>
      </c>
      <c r="B1" s="29" t="s">
        <v>1</v>
      </c>
      <c r="C1" s="29" t="s">
        <v>2</v>
      </c>
      <c r="D1" s="29" t="s">
        <v>4</v>
      </c>
      <c r="E1" s="29" t="s">
        <v>6</v>
      </c>
      <c r="F1" s="30" t="s">
        <v>150</v>
      </c>
      <c r="G1" s="30" t="s">
        <v>3</v>
      </c>
      <c r="H1" s="30" t="s">
        <v>207</v>
      </c>
      <c r="I1" s="47" t="s">
        <v>208</v>
      </c>
      <c r="J1" s="33" t="s">
        <v>209</v>
      </c>
      <c r="K1" s="29" t="s">
        <v>5</v>
      </c>
      <c r="L1" s="31" t="s">
        <v>203</v>
      </c>
      <c r="M1" s="31" t="s">
        <v>206</v>
      </c>
      <c r="N1" s="47" t="s">
        <v>201</v>
      </c>
      <c r="O1" s="33" t="s">
        <v>202</v>
      </c>
      <c r="P1" s="48" t="s">
        <v>213</v>
      </c>
      <c r="Q1" s="47" t="s">
        <v>215</v>
      </c>
      <c r="R1" s="47" t="s">
        <v>216</v>
      </c>
      <c r="S1" s="49" t="s">
        <v>214</v>
      </c>
    </row>
    <row r="2" spans="1:19" outlineLevel="3" x14ac:dyDescent="0.25">
      <c r="A2" s="56" t="s">
        <v>22</v>
      </c>
      <c r="B2" s="6" t="s">
        <v>23</v>
      </c>
      <c r="C2" s="6" t="s">
        <v>24</v>
      </c>
      <c r="D2" s="6" t="s">
        <v>11</v>
      </c>
      <c r="E2" s="9" t="s">
        <v>25</v>
      </c>
      <c r="F2" s="7">
        <v>40337</v>
      </c>
      <c r="G2" s="7">
        <v>40338</v>
      </c>
      <c r="H2" s="11">
        <f>EOMONTH(F2+45,1)</f>
        <v>40421</v>
      </c>
      <c r="I2" s="57">
        <v>1490</v>
      </c>
      <c r="J2" s="34">
        <f ca="1">NETWORKDAYS(F2,NOW(),Holidays)</f>
        <v>149</v>
      </c>
      <c r="K2" s="8">
        <f>G2-F2</f>
        <v>1</v>
      </c>
      <c r="L2" s="26" t="s">
        <v>178</v>
      </c>
      <c r="M2" s="27" t="str">
        <f>CONCATENATE(VLOOKUP(L2,ProductsServices[],3,FALSE)," ",VLOOKUP(L2,ProductsServices[],4,FALSE)," ",VLOOKUP(L2,ProductsServices[],5,FALSE),": ",VLOOKUP(L2,ProductsServices[],6,FALSE)," (",UPPER(VLOOKUP(L2,ProductsServices[],2,FALSE)),")")</f>
        <v>Microsoft Office 2010: Home &amp; Student (SOFTWARE)</v>
      </c>
      <c r="N2" s="52">
        <f>VLOOKUP(L2,ProductsServices[],7,FALSE)</f>
        <v>149</v>
      </c>
      <c r="O2" s="8">
        <v>10</v>
      </c>
      <c r="P2" s="59">
        <f>N2*O2</f>
        <v>1490</v>
      </c>
      <c r="Q2" s="60" t="str">
        <f>IF(P2&gt;200,"Free Shipping",IF(P2&gt;100,10,P2*0.03))</f>
        <v>Free Shipping</v>
      </c>
      <c r="R2" s="60">
        <f>IF(ISTEXT(Q2),P2,P2+Q2)</f>
        <v>1490</v>
      </c>
      <c r="S2" s="61" t="str">
        <f>IF(ISBLANK(I2),"Open",IF(P2=I2,"Paid",IF(P2&gt;I2,TEXT(P2-I2,"$#,##0.00") &amp;" due",TEXT(-(P2-I2),"$#,##0.00") &amp;" credit")))</f>
        <v>Paid</v>
      </c>
    </row>
    <row r="3" spans="1:19" outlineLevel="3" x14ac:dyDescent="0.25">
      <c r="A3" s="50" t="s">
        <v>26</v>
      </c>
      <c r="B3" s="10" t="s">
        <v>27</v>
      </c>
      <c r="C3" s="10" t="s">
        <v>28</v>
      </c>
      <c r="D3" s="10" t="s">
        <v>16</v>
      </c>
      <c r="E3" s="13" t="s">
        <v>25</v>
      </c>
      <c r="F3" s="11">
        <v>40444</v>
      </c>
      <c r="G3" s="11">
        <v>40451</v>
      </c>
      <c r="H3" s="11">
        <f>EOMONTH(F3+45,1)</f>
        <v>40543</v>
      </c>
      <c r="I3" s="51">
        <v>1674</v>
      </c>
      <c r="J3" s="34">
        <f ca="1">NETWORKDAYS(F3,NOW(),Holidays)</f>
        <v>72</v>
      </c>
      <c r="K3" s="12">
        <f>G3-F3</f>
        <v>7</v>
      </c>
      <c r="L3" s="27" t="s">
        <v>179</v>
      </c>
      <c r="M3" s="27" t="str">
        <f>CONCATENATE(VLOOKUP(L3,ProductsServices[],3,FALSE)," ",VLOOKUP(L3,ProductsServices[],4,FALSE)," ",VLOOKUP(L3,ProductsServices[],5,FALSE),": ",VLOOKUP(L3,ProductsServices[],6,FALSE)," (",UPPER(VLOOKUP(L3,ProductsServices[],2,FALSE)),")")</f>
        <v>Microsoft Office 2010: Home &amp; Business (SOFTWARE)</v>
      </c>
      <c r="N3" s="52">
        <f>VLOOKUP(L3,ProductsServices[],7,FALSE)</f>
        <v>279</v>
      </c>
      <c r="O3" s="62">
        <v>6</v>
      </c>
      <c r="P3" s="53">
        <f>N3*O3</f>
        <v>1674</v>
      </c>
      <c r="Q3" s="54" t="str">
        <f>IF(P3&gt;200,"Free Shipping",IF(P3&gt;100,10,P3*0.03))</f>
        <v>Free Shipping</v>
      </c>
      <c r="R3" s="54">
        <f>IF(ISTEXT(Q3),P3,P3+Q3)</f>
        <v>1674</v>
      </c>
      <c r="S3" s="55" t="str">
        <f>IF(ISBLANK(I3),"Open",IF(P3=I3,"Paid",IF(P3&gt;I3,TEXT(P3-I3,"$#,##0.00") &amp;" due",TEXT(-(P3-I3),"$#,##0.00") &amp;" credit")))</f>
        <v>Paid</v>
      </c>
    </row>
    <row r="4" spans="1:19" outlineLevel="3" x14ac:dyDescent="0.25">
      <c r="A4" s="56" t="s">
        <v>47</v>
      </c>
      <c r="B4" s="6" t="s">
        <v>48</v>
      </c>
      <c r="C4" s="6" t="s">
        <v>49</v>
      </c>
      <c r="D4" s="6" t="s">
        <v>11</v>
      </c>
      <c r="E4" s="9" t="s">
        <v>25</v>
      </c>
      <c r="F4" s="7">
        <v>40333</v>
      </c>
      <c r="G4" s="7">
        <v>40336</v>
      </c>
      <c r="H4" s="11">
        <f>EOMONTH(F4+45,1)</f>
        <v>40421</v>
      </c>
      <c r="I4" s="57">
        <v>7984</v>
      </c>
      <c r="J4" s="34">
        <f ca="1">NETWORKDAYS(F4,NOW(),Holidays)</f>
        <v>151</v>
      </c>
      <c r="K4" s="8">
        <f>G4-F4</f>
        <v>3</v>
      </c>
      <c r="L4" s="26" t="s">
        <v>180</v>
      </c>
      <c r="M4" s="27" t="str">
        <f>CONCATENATE(VLOOKUP(L4,ProductsServices[],3,FALSE)," ",VLOOKUP(L4,ProductsServices[],4,FALSE)," ",VLOOKUP(L4,ProductsServices[],5,FALSE),": ",VLOOKUP(L4,ProductsServices[],6,FALSE)," (",UPPER(VLOOKUP(L4,ProductsServices[],2,FALSE)),")")</f>
        <v>Microsoft Office 2010: Professional (SOFTWARE)</v>
      </c>
      <c r="N4" s="52">
        <f>VLOOKUP(L4,ProductsServices[],7,FALSE)</f>
        <v>499</v>
      </c>
      <c r="O4" s="58">
        <v>16</v>
      </c>
      <c r="P4" s="59">
        <f>N4*O4</f>
        <v>7984</v>
      </c>
      <c r="Q4" s="60" t="str">
        <f>IF(P4&gt;200,"Free Shipping",IF(P4&gt;100,10,P4*0.03))</f>
        <v>Free Shipping</v>
      </c>
      <c r="R4" s="60">
        <f>IF(ISTEXT(Q4),P4,P4+Q4)</f>
        <v>7984</v>
      </c>
      <c r="S4" s="61" t="str">
        <f>IF(ISBLANK(I4),"Open",IF(P4=I4,"Paid",IF(P4&gt;I4,TEXT(P4-I4,"$#,##0.00") &amp;" due",TEXT(-(P4-I4),"$#,##0.00") &amp;" credit")))</f>
        <v>Paid</v>
      </c>
    </row>
    <row r="5" spans="1:19" outlineLevel="3" x14ac:dyDescent="0.25">
      <c r="A5" s="56" t="s">
        <v>53</v>
      </c>
      <c r="B5" s="6" t="s">
        <v>54</v>
      </c>
      <c r="C5" s="6" t="s">
        <v>55</v>
      </c>
      <c r="D5" s="6" t="s">
        <v>11</v>
      </c>
      <c r="E5" s="9" t="s">
        <v>25</v>
      </c>
      <c r="F5" s="7">
        <v>40379</v>
      </c>
      <c r="G5" s="7">
        <v>40381</v>
      </c>
      <c r="H5" s="11">
        <f>EOMONTH(F5+45,1)</f>
        <v>40482</v>
      </c>
      <c r="I5" s="57"/>
      <c r="J5" s="34">
        <f ca="1">NETWORKDAYS(F5,NOW(),Holidays)</f>
        <v>119</v>
      </c>
      <c r="K5" s="8">
        <f>G5-F5</f>
        <v>2</v>
      </c>
      <c r="L5" s="26" t="s">
        <v>178</v>
      </c>
      <c r="M5" s="27" t="str">
        <f>CONCATENATE(VLOOKUP(L5,ProductsServices[],3,FALSE)," ",VLOOKUP(L5,ProductsServices[],4,FALSE)," ",VLOOKUP(L5,ProductsServices[],5,FALSE),": ",VLOOKUP(L5,ProductsServices[],6,FALSE)," (",UPPER(VLOOKUP(L5,ProductsServices[],2,FALSE)),")")</f>
        <v>Microsoft Office 2010: Home &amp; Student (SOFTWARE)</v>
      </c>
      <c r="N5" s="52">
        <f>VLOOKUP(L5,ProductsServices[],7,FALSE)</f>
        <v>149</v>
      </c>
      <c r="O5" s="8">
        <v>57</v>
      </c>
      <c r="P5" s="59">
        <f>N5*O5</f>
        <v>8493</v>
      </c>
      <c r="Q5" s="60" t="str">
        <f>IF(P5&gt;200,"Free Shipping",IF(P5&gt;100,10,P5*0.03))</f>
        <v>Free Shipping</v>
      </c>
      <c r="R5" s="60">
        <f>IF(ISTEXT(Q5),P5,P5+Q5)</f>
        <v>8493</v>
      </c>
      <c r="S5" s="61" t="str">
        <f>IF(ISBLANK(I5),"Open",IF(P5=I5,"Paid",IF(P5&gt;I5,TEXT(P5-I5,"$#,##0.00") &amp;" due",TEXT(-(P5-I5),"$#,##0.00") &amp;" credit")))</f>
        <v>Open</v>
      </c>
    </row>
    <row r="6" spans="1:19" outlineLevel="3" x14ac:dyDescent="0.25">
      <c r="A6" s="50" t="s">
        <v>56</v>
      </c>
      <c r="B6" s="10" t="s">
        <v>57</v>
      </c>
      <c r="C6" s="10" t="s">
        <v>58</v>
      </c>
      <c r="D6" s="10" t="s">
        <v>11</v>
      </c>
      <c r="E6" s="13" t="s">
        <v>25</v>
      </c>
      <c r="F6" s="11">
        <v>40427</v>
      </c>
      <c r="G6" s="11">
        <v>40429</v>
      </c>
      <c r="H6" s="11">
        <f>EOMONTH(F6+45,1)</f>
        <v>40512</v>
      </c>
      <c r="I6" s="51"/>
      <c r="J6" s="34">
        <f ca="1">NETWORKDAYS(F6,NOW(),Holidays)</f>
        <v>85</v>
      </c>
      <c r="K6" s="12">
        <f>G6-F6</f>
        <v>2</v>
      </c>
      <c r="L6" s="27" t="s">
        <v>180</v>
      </c>
      <c r="M6" s="27" t="str">
        <f>CONCATENATE(VLOOKUP(L6,ProductsServices[],3,FALSE)," ",VLOOKUP(L6,ProductsServices[],4,FALSE)," ",VLOOKUP(L6,ProductsServices[],5,FALSE),": ",VLOOKUP(L6,ProductsServices[],6,FALSE)," (",UPPER(VLOOKUP(L6,ProductsServices[],2,FALSE)),")")</f>
        <v>Microsoft Office 2010: Professional (SOFTWARE)</v>
      </c>
      <c r="N6" s="52">
        <f>VLOOKUP(L6,ProductsServices[],7,FALSE)</f>
        <v>499</v>
      </c>
      <c r="O6" s="62">
        <v>10</v>
      </c>
      <c r="P6" s="53">
        <f>N6*O6</f>
        <v>4990</v>
      </c>
      <c r="Q6" s="54" t="str">
        <f>IF(P6&gt;200,"Free Shipping",IF(P6&gt;100,10,P6*0.03))</f>
        <v>Free Shipping</v>
      </c>
      <c r="R6" s="54">
        <f>IF(ISTEXT(Q6),P6,P6+Q6)</f>
        <v>4990</v>
      </c>
      <c r="S6" s="55" t="str">
        <f>IF(ISBLANK(I6),"Open",IF(P6=I6,"Paid",IF(P6&gt;I6,TEXT(P6-I6,"$#,##0.00") &amp;" due",TEXT(-(P6-I6),"$#,##0.00") &amp;" credit")))</f>
        <v>Open</v>
      </c>
    </row>
    <row r="7" spans="1:19" outlineLevel="3" x14ac:dyDescent="0.25">
      <c r="A7" s="50" t="s">
        <v>62</v>
      </c>
      <c r="B7" s="10" t="s">
        <v>63</v>
      </c>
      <c r="C7" s="10" t="s">
        <v>64</v>
      </c>
      <c r="D7" s="10" t="s">
        <v>16</v>
      </c>
      <c r="E7" s="13" t="s">
        <v>25</v>
      </c>
      <c r="F7" s="11">
        <v>40422</v>
      </c>
      <c r="G7" s="11">
        <v>40428</v>
      </c>
      <c r="H7" s="11">
        <f>EOMONTH(F7+45,1)</f>
        <v>40512</v>
      </c>
      <c r="I7" s="51"/>
      <c r="J7" s="34">
        <f ca="1">NETWORKDAYS(F7,NOW(),Holidays)</f>
        <v>88</v>
      </c>
      <c r="K7" s="12">
        <f>G7-F7</f>
        <v>6</v>
      </c>
      <c r="L7" s="27" t="s">
        <v>180</v>
      </c>
      <c r="M7" s="27" t="str">
        <f>CONCATENATE(VLOOKUP(L7,ProductsServices[],3,FALSE)," ",VLOOKUP(L7,ProductsServices[],4,FALSE)," ",VLOOKUP(L7,ProductsServices[],5,FALSE),": ",VLOOKUP(L7,ProductsServices[],6,FALSE)," (",UPPER(VLOOKUP(L7,ProductsServices[],2,FALSE)),")")</f>
        <v>Microsoft Office 2010: Professional (SOFTWARE)</v>
      </c>
      <c r="N7" s="52">
        <f>VLOOKUP(L7,ProductsServices[],7,FALSE)</f>
        <v>499</v>
      </c>
      <c r="O7" s="62">
        <v>11</v>
      </c>
      <c r="P7" s="53">
        <f>N7*O7</f>
        <v>5489</v>
      </c>
      <c r="Q7" s="54" t="str">
        <f>IF(P7&gt;200,"Free Shipping",IF(P7&gt;100,10,P7*0.03))</f>
        <v>Free Shipping</v>
      </c>
      <c r="R7" s="54">
        <f>IF(ISTEXT(Q7),P7,P7+Q7)</f>
        <v>5489</v>
      </c>
      <c r="S7" s="55" t="str">
        <f>IF(ISBLANK(I7),"Open",IF(P7=I7,"Paid",IF(P7&gt;I7,TEXT(P7-I7,"$#,##0.00") &amp;" due",TEXT(-(P7-I7),"$#,##0.00") &amp;" credit")))</f>
        <v>Open</v>
      </c>
    </row>
    <row r="8" spans="1:19" outlineLevel="3" x14ac:dyDescent="0.25">
      <c r="A8" s="50" t="s">
        <v>74</v>
      </c>
      <c r="B8" s="10" t="s">
        <v>72</v>
      </c>
      <c r="C8" s="10" t="s">
        <v>75</v>
      </c>
      <c r="D8" s="10" t="s">
        <v>16</v>
      </c>
      <c r="E8" s="13" t="s">
        <v>25</v>
      </c>
      <c r="F8" s="11">
        <v>40451</v>
      </c>
      <c r="G8" s="11">
        <v>40452</v>
      </c>
      <c r="H8" s="11">
        <f>EOMONTH(F8+45,1)</f>
        <v>40543</v>
      </c>
      <c r="I8" s="51"/>
      <c r="J8" s="34">
        <f ca="1">NETWORKDAYS(F8,NOW(),Holidays)</f>
        <v>67</v>
      </c>
      <c r="K8" s="12">
        <f>G8-F8</f>
        <v>1</v>
      </c>
      <c r="L8" s="27" t="s">
        <v>178</v>
      </c>
      <c r="M8" s="27" t="str">
        <f>CONCATENATE(VLOOKUP(L8,ProductsServices[],3,FALSE)," ",VLOOKUP(L8,ProductsServices[],4,FALSE)," ",VLOOKUP(L8,ProductsServices[],5,FALSE),": ",VLOOKUP(L8,ProductsServices[],6,FALSE)," (",UPPER(VLOOKUP(L8,ProductsServices[],2,FALSE)),")")</f>
        <v>Microsoft Office 2010: Home &amp; Student (SOFTWARE)</v>
      </c>
      <c r="N8" s="52">
        <f>VLOOKUP(L8,ProductsServices[],7,FALSE)</f>
        <v>149</v>
      </c>
      <c r="O8" s="12">
        <v>60</v>
      </c>
      <c r="P8" s="53">
        <f>N8*O8</f>
        <v>8940</v>
      </c>
      <c r="Q8" s="54" t="str">
        <f>IF(P8&gt;200,"Free Shipping",IF(P8&gt;100,10,P8*0.03))</f>
        <v>Free Shipping</v>
      </c>
      <c r="R8" s="54">
        <f>IF(ISTEXT(Q8),P8,P8+Q8)</f>
        <v>8940</v>
      </c>
      <c r="S8" s="55" t="str">
        <f>IF(ISBLANK(I8),"Open",IF(P8=I8,"Paid",IF(P8&gt;I8,TEXT(P8-I8,"$#,##0.00") &amp;" due",TEXT(-(P8-I8),"$#,##0.00") &amp;" credit")))</f>
        <v>Open</v>
      </c>
    </row>
    <row r="9" spans="1:19" outlineLevel="3" x14ac:dyDescent="0.25">
      <c r="A9" s="56" t="s">
        <v>76</v>
      </c>
      <c r="B9" s="6" t="s">
        <v>77</v>
      </c>
      <c r="C9" s="6" t="s">
        <v>78</v>
      </c>
      <c r="D9" s="6" t="s">
        <v>11</v>
      </c>
      <c r="E9" s="9" t="s">
        <v>25</v>
      </c>
      <c r="F9" s="7">
        <v>40407</v>
      </c>
      <c r="G9" s="7">
        <v>40410</v>
      </c>
      <c r="H9" s="11">
        <f>EOMONTH(F9+45,1)</f>
        <v>40512</v>
      </c>
      <c r="I9" s="57"/>
      <c r="J9" s="34">
        <f ca="1">NETWORKDAYS(F9,NOW(),Holidays)</f>
        <v>99</v>
      </c>
      <c r="K9" s="8">
        <f>G9-F9</f>
        <v>3</v>
      </c>
      <c r="L9" s="26" t="s">
        <v>179</v>
      </c>
      <c r="M9" s="27" t="str">
        <f>CONCATENATE(VLOOKUP(L9,ProductsServices[],3,FALSE)," ",VLOOKUP(L9,ProductsServices[],4,FALSE)," ",VLOOKUP(L9,ProductsServices[],5,FALSE),": ",VLOOKUP(L9,ProductsServices[],6,FALSE)," (",UPPER(VLOOKUP(L9,ProductsServices[],2,FALSE)),")")</f>
        <v>Microsoft Office 2010: Home &amp; Business (SOFTWARE)</v>
      </c>
      <c r="N9" s="52">
        <f>VLOOKUP(L9,ProductsServices[],7,FALSE)</f>
        <v>279</v>
      </c>
      <c r="O9" s="58">
        <v>5</v>
      </c>
      <c r="P9" s="59">
        <f>N9*O9</f>
        <v>1395</v>
      </c>
      <c r="Q9" s="60" t="str">
        <f>IF(P9&gt;200,"Free Shipping",IF(P9&gt;100,10,P9*0.03))</f>
        <v>Free Shipping</v>
      </c>
      <c r="R9" s="60">
        <f>IF(ISTEXT(Q9),P9,P9+Q9)</f>
        <v>1395</v>
      </c>
      <c r="S9" s="61" t="str">
        <f>IF(ISBLANK(I9),"Open",IF(P9=I9,"Paid",IF(P9&gt;I9,TEXT(P9-I9,"$#,##0.00") &amp;" due",TEXT(-(P9-I9),"$#,##0.00") &amp;" credit")))</f>
        <v>Open</v>
      </c>
    </row>
    <row r="10" spans="1:19" outlineLevel="3" x14ac:dyDescent="0.25">
      <c r="A10" s="50" t="s">
        <v>84</v>
      </c>
      <c r="B10" s="10" t="s">
        <v>85</v>
      </c>
      <c r="C10" s="10" t="s">
        <v>86</v>
      </c>
      <c r="D10" s="10" t="s">
        <v>16</v>
      </c>
      <c r="E10" s="13" t="s">
        <v>25</v>
      </c>
      <c r="F10" s="11">
        <v>40427</v>
      </c>
      <c r="G10" s="11">
        <v>40430</v>
      </c>
      <c r="H10" s="11">
        <f>EOMONTH(F10+45,1)</f>
        <v>40512</v>
      </c>
      <c r="I10" s="51"/>
      <c r="J10" s="34">
        <f ca="1">NETWORKDAYS(F10,NOW(),Holidays)</f>
        <v>85</v>
      </c>
      <c r="K10" s="12">
        <f>G10-F10</f>
        <v>3</v>
      </c>
      <c r="L10" s="27" t="s">
        <v>179</v>
      </c>
      <c r="M10" s="27" t="str">
        <f>CONCATENATE(VLOOKUP(L10,ProductsServices[],3,FALSE)," ",VLOOKUP(L10,ProductsServices[],4,FALSE)," ",VLOOKUP(L10,ProductsServices[],5,FALSE),": ",VLOOKUP(L10,ProductsServices[],6,FALSE)," (",UPPER(VLOOKUP(L10,ProductsServices[],2,FALSE)),")")</f>
        <v>Microsoft Office 2010: Home &amp; Business (SOFTWARE)</v>
      </c>
      <c r="N10" s="52">
        <f>VLOOKUP(L10,ProductsServices[],7,FALSE)</f>
        <v>279</v>
      </c>
      <c r="O10" s="62">
        <v>23</v>
      </c>
      <c r="P10" s="53">
        <f>N10*O10</f>
        <v>6417</v>
      </c>
      <c r="Q10" s="54" t="str">
        <f>IF(P10&gt;200,"Free Shipping",IF(P10&gt;100,10,P10*0.03))</f>
        <v>Free Shipping</v>
      </c>
      <c r="R10" s="54">
        <f>IF(ISTEXT(Q10),P10,P10+Q10)</f>
        <v>6417</v>
      </c>
      <c r="S10" s="55" t="str">
        <f>IF(ISBLANK(I10),"Open",IF(P10=I10,"Paid",IF(P10&gt;I10,TEXT(P10-I10,"$#,##0.00") &amp;" due",TEXT(-(P10-I10),"$#,##0.00") &amp;" credit")))</f>
        <v>Open</v>
      </c>
    </row>
    <row r="11" spans="1:19" outlineLevel="3" x14ac:dyDescent="0.25">
      <c r="A11" s="50" t="s">
        <v>90</v>
      </c>
      <c r="B11" s="10" t="s">
        <v>91</v>
      </c>
      <c r="C11" s="10" t="s">
        <v>92</v>
      </c>
      <c r="D11" s="10" t="s">
        <v>16</v>
      </c>
      <c r="E11" s="13" t="s">
        <v>25</v>
      </c>
      <c r="F11" s="11">
        <v>40354</v>
      </c>
      <c r="G11" s="11">
        <v>40360</v>
      </c>
      <c r="H11" s="11">
        <f>EOMONTH(F11+45,1)</f>
        <v>40451</v>
      </c>
      <c r="I11" s="51">
        <v>1497</v>
      </c>
      <c r="J11" s="34">
        <f ca="1">NETWORKDAYS(F11,NOW(),Holidays)</f>
        <v>136</v>
      </c>
      <c r="K11" s="12">
        <f>G11-F11</f>
        <v>6</v>
      </c>
      <c r="L11" s="27" t="s">
        <v>180</v>
      </c>
      <c r="M11" s="27" t="str">
        <f>CONCATENATE(VLOOKUP(L11,ProductsServices[],3,FALSE)," ",VLOOKUP(L11,ProductsServices[],4,FALSE)," ",VLOOKUP(L11,ProductsServices[],5,FALSE),": ",VLOOKUP(L11,ProductsServices[],6,FALSE)," (",UPPER(VLOOKUP(L11,ProductsServices[],2,FALSE)),")")</f>
        <v>Microsoft Office 2010: Professional (SOFTWARE)</v>
      </c>
      <c r="N11" s="52">
        <f>VLOOKUP(L11,ProductsServices[],7,FALSE)</f>
        <v>499</v>
      </c>
      <c r="O11" s="62">
        <v>3</v>
      </c>
      <c r="P11" s="53">
        <f>N11*O11</f>
        <v>1497</v>
      </c>
      <c r="Q11" s="54" t="str">
        <f>IF(P11&gt;200,"Free Shipping",IF(P11&gt;100,10,P11*0.03))</f>
        <v>Free Shipping</v>
      </c>
      <c r="R11" s="54">
        <f>IF(ISTEXT(Q11),P11,P11+Q11)</f>
        <v>1497</v>
      </c>
      <c r="S11" s="55" t="str">
        <f>IF(ISBLANK(I11),"Open",IF(P11=I11,"Paid",IF(P11&gt;I11,TEXT(P11-I11,"$#,##0.00") &amp;" due",TEXT(-(P11-I11),"$#,##0.00") &amp;" credit")))</f>
        <v>Paid</v>
      </c>
    </row>
    <row r="12" spans="1:19" outlineLevel="3" x14ac:dyDescent="0.25">
      <c r="A12" s="50" t="s">
        <v>96</v>
      </c>
      <c r="B12" s="10" t="s">
        <v>97</v>
      </c>
      <c r="C12" s="10" t="s">
        <v>98</v>
      </c>
      <c r="D12" s="10" t="s">
        <v>11</v>
      </c>
      <c r="E12" s="13" t="s">
        <v>25</v>
      </c>
      <c r="F12" s="11">
        <v>40343</v>
      </c>
      <c r="G12" s="11">
        <v>40349</v>
      </c>
      <c r="H12" s="11">
        <f>EOMONTH(F12+45,1)</f>
        <v>40421</v>
      </c>
      <c r="I12" s="51">
        <v>5513</v>
      </c>
      <c r="J12" s="34">
        <f ca="1">NETWORKDAYS(F12,NOW(),Holidays)</f>
        <v>145</v>
      </c>
      <c r="K12" s="12">
        <f>G12-F12</f>
        <v>6</v>
      </c>
      <c r="L12" s="27" t="s">
        <v>178</v>
      </c>
      <c r="M12" s="27" t="str">
        <f>CONCATENATE(VLOOKUP(L12,ProductsServices[],3,FALSE)," ",VLOOKUP(L12,ProductsServices[],4,FALSE)," ",VLOOKUP(L12,ProductsServices[],5,FALSE),": ",VLOOKUP(L12,ProductsServices[],6,FALSE)," (",UPPER(VLOOKUP(L12,ProductsServices[],2,FALSE)),")")</f>
        <v>Microsoft Office 2010: Home &amp; Student (SOFTWARE)</v>
      </c>
      <c r="N12" s="52">
        <f>VLOOKUP(L12,ProductsServices[],7,FALSE)</f>
        <v>149</v>
      </c>
      <c r="O12" s="12">
        <v>37</v>
      </c>
      <c r="P12" s="53">
        <f>N12*O12</f>
        <v>5513</v>
      </c>
      <c r="Q12" s="54" t="str">
        <f>IF(P12&gt;200,"Free Shipping",IF(P12&gt;100,10,P12*0.03))</f>
        <v>Free Shipping</v>
      </c>
      <c r="R12" s="54">
        <f>IF(ISTEXT(Q12),P12,P12+Q12)</f>
        <v>5513</v>
      </c>
      <c r="S12" s="55" t="str">
        <f>IF(ISBLANK(I12),"Open",IF(P12=I12,"Paid",IF(P12&gt;I12,TEXT(P12-I12,"$#,##0.00") &amp;" due",TEXT(-(P12-I12),"$#,##0.00") &amp;" credit")))</f>
        <v>Paid</v>
      </c>
    </row>
    <row r="13" spans="1:19" outlineLevel="3" x14ac:dyDescent="0.25">
      <c r="A13" s="50" t="s">
        <v>101</v>
      </c>
      <c r="B13" s="10" t="s">
        <v>102</v>
      </c>
      <c r="C13" s="10" t="s">
        <v>103</v>
      </c>
      <c r="D13" s="10" t="s">
        <v>16</v>
      </c>
      <c r="E13" s="13" t="s">
        <v>25</v>
      </c>
      <c r="F13" s="11">
        <v>40343</v>
      </c>
      <c r="G13" s="11">
        <v>40349</v>
      </c>
      <c r="H13" s="11">
        <f>EOMONTH(F13+45,1)</f>
        <v>40421</v>
      </c>
      <c r="I13" s="51">
        <v>4491</v>
      </c>
      <c r="J13" s="34">
        <f ca="1">NETWORKDAYS(F13,NOW(),Holidays)</f>
        <v>145</v>
      </c>
      <c r="K13" s="12">
        <f>G13-F13</f>
        <v>6</v>
      </c>
      <c r="L13" s="27" t="s">
        <v>180</v>
      </c>
      <c r="M13" s="27" t="str">
        <f>CONCATENATE(VLOOKUP(L13,ProductsServices[],3,FALSE)," ",VLOOKUP(L13,ProductsServices[],4,FALSE)," ",VLOOKUP(L13,ProductsServices[],5,FALSE),": ",VLOOKUP(L13,ProductsServices[],6,FALSE)," (",UPPER(VLOOKUP(L13,ProductsServices[],2,FALSE)),")")</f>
        <v>Microsoft Office 2010: Professional (SOFTWARE)</v>
      </c>
      <c r="N13" s="52">
        <f>VLOOKUP(L13,ProductsServices[],7,FALSE)</f>
        <v>499</v>
      </c>
      <c r="O13" s="62">
        <v>9</v>
      </c>
      <c r="P13" s="53">
        <f>N13*O13</f>
        <v>4491</v>
      </c>
      <c r="Q13" s="54" t="str">
        <f>IF(P13&gt;200,"Free Shipping",IF(P13&gt;100,10,P13*0.03))</f>
        <v>Free Shipping</v>
      </c>
      <c r="R13" s="54">
        <f>IF(ISTEXT(Q13),P13,P13+Q13)</f>
        <v>4491</v>
      </c>
      <c r="S13" s="55" t="str">
        <f>IF(ISBLANK(I13),"Open",IF(P13=I13,"Paid",IF(P13&gt;I13,TEXT(P13-I13,"$#,##0.00") &amp;" due",TEXT(-(P13-I13),"$#,##0.00") &amp;" credit")))</f>
        <v>Paid</v>
      </c>
    </row>
    <row r="14" spans="1:19" outlineLevel="3" x14ac:dyDescent="0.25">
      <c r="A14" s="50" t="s">
        <v>107</v>
      </c>
      <c r="B14" s="10" t="s">
        <v>108</v>
      </c>
      <c r="C14" s="10" t="s">
        <v>109</v>
      </c>
      <c r="D14" s="10" t="s">
        <v>21</v>
      </c>
      <c r="E14" s="13" t="s">
        <v>25</v>
      </c>
      <c r="F14" s="11">
        <v>40428</v>
      </c>
      <c r="G14" s="11">
        <v>40430</v>
      </c>
      <c r="H14" s="11">
        <f>EOMONTH(F14+45,1)</f>
        <v>40512</v>
      </c>
      <c r="I14" s="51"/>
      <c r="J14" s="34">
        <f ca="1">NETWORKDAYS(F14,NOW(),Holidays)</f>
        <v>84</v>
      </c>
      <c r="K14" s="12">
        <f>G14-F14</f>
        <v>2</v>
      </c>
      <c r="L14" s="27" t="s">
        <v>179</v>
      </c>
      <c r="M14" s="27" t="str">
        <f>CONCATENATE(VLOOKUP(L14,ProductsServices[],3,FALSE)," ",VLOOKUP(L14,ProductsServices[],4,FALSE)," ",VLOOKUP(L14,ProductsServices[],5,FALSE),": ",VLOOKUP(L14,ProductsServices[],6,FALSE)," (",UPPER(VLOOKUP(L14,ProductsServices[],2,FALSE)),")")</f>
        <v>Microsoft Office 2010: Home &amp; Business (SOFTWARE)</v>
      </c>
      <c r="N14" s="52">
        <f>VLOOKUP(L14,ProductsServices[],7,FALSE)</f>
        <v>279</v>
      </c>
      <c r="O14" s="62">
        <v>34</v>
      </c>
      <c r="P14" s="53">
        <f>N14*O14</f>
        <v>9486</v>
      </c>
      <c r="Q14" s="54" t="str">
        <f>IF(P14&gt;200,"Free Shipping",IF(P14&gt;100,10,P14*0.03))</f>
        <v>Free Shipping</v>
      </c>
      <c r="R14" s="54">
        <f>IF(ISTEXT(Q14),P14,P14+Q14)</f>
        <v>9486</v>
      </c>
      <c r="S14" s="55" t="str">
        <f>IF(ISBLANK(I14),"Open",IF(P14=I14,"Paid",IF(P14&gt;I14,TEXT(P14-I14,"$#,##0.00") &amp;" due",TEXT(-(P14-I14),"$#,##0.00") &amp;" credit")))</f>
        <v>Open</v>
      </c>
    </row>
    <row r="15" spans="1:19" outlineLevel="3" x14ac:dyDescent="0.25">
      <c r="A15" s="56" t="s">
        <v>90</v>
      </c>
      <c r="B15" s="6" t="s">
        <v>119</v>
      </c>
      <c r="C15" s="6" t="s">
        <v>120</v>
      </c>
      <c r="D15" s="6" t="s">
        <v>21</v>
      </c>
      <c r="E15" s="9" t="s">
        <v>25</v>
      </c>
      <c r="F15" s="7">
        <v>40304</v>
      </c>
      <c r="G15" s="7">
        <v>40307</v>
      </c>
      <c r="H15" s="11">
        <f>EOMONTH(F15+45,1)</f>
        <v>40390</v>
      </c>
      <c r="I15" s="57">
        <v>3576</v>
      </c>
      <c r="J15" s="34">
        <f ca="1">NETWORKDAYS(F15,NOW(),Holidays)</f>
        <v>171</v>
      </c>
      <c r="K15" s="8">
        <f>G15-F15</f>
        <v>3</v>
      </c>
      <c r="L15" s="26" t="s">
        <v>178</v>
      </c>
      <c r="M15" s="27" t="str">
        <f>CONCATENATE(VLOOKUP(L15,ProductsServices[],3,FALSE)," ",VLOOKUP(L15,ProductsServices[],4,FALSE)," ",VLOOKUP(L15,ProductsServices[],5,FALSE),": ",VLOOKUP(L15,ProductsServices[],6,FALSE)," (",UPPER(VLOOKUP(L15,ProductsServices[],2,FALSE)),")")</f>
        <v>Microsoft Office 2010: Home &amp; Student (SOFTWARE)</v>
      </c>
      <c r="N15" s="52">
        <f>VLOOKUP(L15,ProductsServices[],7,FALSE)</f>
        <v>149</v>
      </c>
      <c r="O15" s="8">
        <v>24</v>
      </c>
      <c r="P15" s="59">
        <f>N15*O15</f>
        <v>3576</v>
      </c>
      <c r="Q15" s="60" t="str">
        <f>IF(P15&gt;200,"Free Shipping",IF(P15&gt;100,10,P15*0.03))</f>
        <v>Free Shipping</v>
      </c>
      <c r="R15" s="60">
        <f>IF(ISTEXT(Q15),P15,P15+Q15)</f>
        <v>3576</v>
      </c>
      <c r="S15" s="61" t="str">
        <f>IF(ISBLANK(I15),"Open",IF(P15=I15,"Paid",IF(P15&gt;I15,TEXT(P15-I15,"$#,##0.00") &amp;" due",TEXT(-(P15-I15),"$#,##0.00") &amp;" credit")))</f>
        <v>Paid</v>
      </c>
    </row>
    <row r="16" spans="1:19" outlineLevel="3" x14ac:dyDescent="0.25">
      <c r="A16" s="50" t="s">
        <v>121</v>
      </c>
      <c r="B16" s="10" t="s">
        <v>122</v>
      </c>
      <c r="C16" s="10" t="s">
        <v>123</v>
      </c>
      <c r="D16" s="10" t="s">
        <v>21</v>
      </c>
      <c r="E16" s="13" t="s">
        <v>25</v>
      </c>
      <c r="F16" s="11">
        <v>40374</v>
      </c>
      <c r="G16" s="11">
        <v>40379</v>
      </c>
      <c r="H16" s="11">
        <f>EOMONTH(F16+45,1)</f>
        <v>40451</v>
      </c>
      <c r="I16" s="51">
        <v>5859</v>
      </c>
      <c r="J16" s="34">
        <f ca="1">NETWORKDAYS(F16,NOW(),Holidays)</f>
        <v>122</v>
      </c>
      <c r="K16" s="12">
        <f>G16-F16</f>
        <v>5</v>
      </c>
      <c r="L16" s="27" t="s">
        <v>179</v>
      </c>
      <c r="M16" s="27" t="str">
        <f>CONCATENATE(VLOOKUP(L16,ProductsServices[],3,FALSE)," ",VLOOKUP(L16,ProductsServices[],4,FALSE)," ",VLOOKUP(L16,ProductsServices[],5,FALSE),": ",VLOOKUP(L16,ProductsServices[],6,FALSE)," (",UPPER(VLOOKUP(L16,ProductsServices[],2,FALSE)),")")</f>
        <v>Microsoft Office 2010: Home &amp; Business (SOFTWARE)</v>
      </c>
      <c r="N16" s="52">
        <f>VLOOKUP(L16,ProductsServices[],7,FALSE)</f>
        <v>279</v>
      </c>
      <c r="O16" s="62">
        <v>21</v>
      </c>
      <c r="P16" s="53">
        <f>N16*O16</f>
        <v>5859</v>
      </c>
      <c r="Q16" s="54" t="str">
        <f>IF(P16&gt;200,"Free Shipping",IF(P16&gt;100,10,P16*0.03))</f>
        <v>Free Shipping</v>
      </c>
      <c r="R16" s="54">
        <f>IF(ISTEXT(Q16),P16,P16+Q16)</f>
        <v>5859</v>
      </c>
      <c r="S16" s="55" t="str">
        <f>IF(ISBLANK(I16),"Open",IF(P16=I16,"Paid",IF(P16&gt;I16,TEXT(P16-I16,"$#,##0.00") &amp;" due",TEXT(-(P16-I16),"$#,##0.00") &amp;" credit")))</f>
        <v>Paid</v>
      </c>
    </row>
    <row r="17" spans="1:19" outlineLevel="3" x14ac:dyDescent="0.25">
      <c r="A17" s="50" t="s">
        <v>126</v>
      </c>
      <c r="B17" s="10" t="s">
        <v>122</v>
      </c>
      <c r="C17" s="10" t="s">
        <v>127</v>
      </c>
      <c r="D17" s="10" t="s">
        <v>16</v>
      </c>
      <c r="E17" s="13" t="s">
        <v>25</v>
      </c>
      <c r="F17" s="11">
        <v>40409</v>
      </c>
      <c r="G17" s="11">
        <v>40411</v>
      </c>
      <c r="H17" s="11">
        <f>EOMONTH(F17+45,1)</f>
        <v>40512</v>
      </c>
      <c r="I17" s="51"/>
      <c r="J17" s="34">
        <f ca="1">NETWORKDAYS(F17,NOW(),Holidays)</f>
        <v>97</v>
      </c>
      <c r="K17" s="12">
        <f>G17-F17</f>
        <v>2</v>
      </c>
      <c r="L17" s="27" t="s">
        <v>180</v>
      </c>
      <c r="M17" s="27" t="str">
        <f>CONCATENATE(VLOOKUP(L17,ProductsServices[],3,FALSE)," ",VLOOKUP(L17,ProductsServices[],4,FALSE)," ",VLOOKUP(L17,ProductsServices[],5,FALSE),": ",VLOOKUP(L17,ProductsServices[],6,FALSE)," (",UPPER(VLOOKUP(L17,ProductsServices[],2,FALSE)),")")</f>
        <v>Microsoft Office 2010: Professional (SOFTWARE)</v>
      </c>
      <c r="N17" s="52">
        <f>VLOOKUP(L17,ProductsServices[],7,FALSE)</f>
        <v>499</v>
      </c>
      <c r="O17" s="62">
        <v>14</v>
      </c>
      <c r="P17" s="53">
        <f>N17*O17</f>
        <v>6986</v>
      </c>
      <c r="Q17" s="54" t="str">
        <f>IF(P17&gt;200,"Free Shipping",IF(P17&gt;100,10,P17*0.03))</f>
        <v>Free Shipping</v>
      </c>
      <c r="R17" s="54">
        <f>IF(ISTEXT(Q17),P17,P17+Q17)</f>
        <v>6986</v>
      </c>
      <c r="S17" s="55" t="str">
        <f>IF(ISBLANK(I17),"Open",IF(P17=I17,"Paid",IF(P17&gt;I17,TEXT(P17-I17,"$#,##0.00") &amp;" due",TEXT(-(P17-I17),"$#,##0.00") &amp;" credit")))</f>
        <v>Open</v>
      </c>
    </row>
    <row r="18" spans="1:19" outlineLevel="3" x14ac:dyDescent="0.25">
      <c r="A18" s="50" t="s">
        <v>130</v>
      </c>
      <c r="B18" s="10" t="s">
        <v>131</v>
      </c>
      <c r="C18" s="10" t="s">
        <v>132</v>
      </c>
      <c r="D18" s="10" t="s">
        <v>21</v>
      </c>
      <c r="E18" s="13" t="s">
        <v>25</v>
      </c>
      <c r="F18" s="11">
        <v>40448</v>
      </c>
      <c r="G18" s="11">
        <v>40451</v>
      </c>
      <c r="H18" s="11">
        <f>EOMONTH(F18+45,1)</f>
        <v>40543</v>
      </c>
      <c r="I18" s="51"/>
      <c r="J18" s="34">
        <f ca="1">NETWORKDAYS(F18,NOW(),Holidays)</f>
        <v>70</v>
      </c>
      <c r="K18" s="12">
        <f>G18-F18</f>
        <v>3</v>
      </c>
      <c r="L18" s="27" t="s">
        <v>178</v>
      </c>
      <c r="M18" s="27" t="str">
        <f>CONCATENATE(VLOOKUP(L18,ProductsServices[],3,FALSE)," ",VLOOKUP(L18,ProductsServices[],4,FALSE)," ",VLOOKUP(L18,ProductsServices[],5,FALSE),": ",VLOOKUP(L18,ProductsServices[],6,FALSE)," (",UPPER(VLOOKUP(L18,ProductsServices[],2,FALSE)),")")</f>
        <v>Microsoft Office 2010: Home &amp; Student (SOFTWARE)</v>
      </c>
      <c r="N18" s="52">
        <f>VLOOKUP(L18,ProductsServices[],7,FALSE)</f>
        <v>149</v>
      </c>
      <c r="O18" s="12">
        <v>23</v>
      </c>
      <c r="P18" s="53">
        <f>N18*O18</f>
        <v>3427</v>
      </c>
      <c r="Q18" s="54" t="str">
        <f>IF(P18&gt;200,"Free Shipping",IF(P18&gt;100,10,P18*0.03))</f>
        <v>Free Shipping</v>
      </c>
      <c r="R18" s="54">
        <f>IF(ISTEXT(Q18),P18,P18+Q18)</f>
        <v>3427</v>
      </c>
      <c r="S18" s="55" t="str">
        <f>IF(ISBLANK(I18),"Open",IF(P18=I18,"Paid",IF(P18&gt;I18,TEXT(P18-I18,"$#,##0.00") &amp;" due",TEXT(-(P18-I18),"$#,##0.00") &amp;" credit")))</f>
        <v>Open</v>
      </c>
    </row>
    <row r="19" spans="1:19" outlineLevel="3" x14ac:dyDescent="0.25">
      <c r="A19" s="56" t="s">
        <v>133</v>
      </c>
      <c r="B19" s="6" t="s">
        <v>134</v>
      </c>
      <c r="C19" s="6" t="s">
        <v>135</v>
      </c>
      <c r="D19" s="6" t="s">
        <v>21</v>
      </c>
      <c r="E19" s="9" t="s">
        <v>25</v>
      </c>
      <c r="F19" s="7">
        <v>40412</v>
      </c>
      <c r="G19" s="7">
        <v>40415</v>
      </c>
      <c r="H19" s="11">
        <f>EOMONTH(F19+45,1)</f>
        <v>40512</v>
      </c>
      <c r="I19" s="57"/>
      <c r="J19" s="34">
        <f ca="1">NETWORKDAYS(F19,NOW(),Holidays)</f>
        <v>95</v>
      </c>
      <c r="K19" s="8">
        <f>G19-F19</f>
        <v>3</v>
      </c>
      <c r="L19" s="26" t="s">
        <v>180</v>
      </c>
      <c r="M19" s="27" t="str">
        <f>CONCATENATE(VLOOKUP(L19,ProductsServices[],3,FALSE)," ",VLOOKUP(L19,ProductsServices[],4,FALSE)," ",VLOOKUP(L19,ProductsServices[],5,FALSE),": ",VLOOKUP(L19,ProductsServices[],6,FALSE)," (",UPPER(VLOOKUP(L19,ProductsServices[],2,FALSE)),")")</f>
        <v>Microsoft Office 2010: Professional (SOFTWARE)</v>
      </c>
      <c r="N19" s="52">
        <f>VLOOKUP(L19,ProductsServices[],7,FALSE)</f>
        <v>499</v>
      </c>
      <c r="O19" s="58">
        <v>0</v>
      </c>
      <c r="P19" s="59">
        <f>N19*O19</f>
        <v>0</v>
      </c>
      <c r="Q19" s="60">
        <f>IF(P19&gt;200,"Free Shipping",IF(P19&gt;100,10,P19*0.03))</f>
        <v>0</v>
      </c>
      <c r="R19" s="60">
        <f>IF(ISTEXT(Q19),P19,P19+Q19)</f>
        <v>0</v>
      </c>
      <c r="S19" s="61" t="str">
        <f>IF(ISBLANK(I19),"Open",IF(P19=I19,"Paid",IF(P19&gt;I19,TEXT(P19-I19,"$#,##0.00") &amp;" due",TEXT(-(P19-I19),"$#,##0.00") &amp;" credit")))</f>
        <v>Open</v>
      </c>
    </row>
    <row r="20" spans="1:19" outlineLevel="3" x14ac:dyDescent="0.25">
      <c r="A20" s="50" t="s">
        <v>136</v>
      </c>
      <c r="B20" s="10" t="s">
        <v>134</v>
      </c>
      <c r="C20" s="10" t="s">
        <v>137</v>
      </c>
      <c r="D20" s="10" t="s">
        <v>11</v>
      </c>
      <c r="E20" s="13" t="s">
        <v>25</v>
      </c>
      <c r="F20" s="11">
        <v>40395</v>
      </c>
      <c r="G20" s="11">
        <v>40399</v>
      </c>
      <c r="H20" s="11">
        <f>EOMONTH(F20+45,1)</f>
        <v>40482</v>
      </c>
      <c r="I20" s="51"/>
      <c r="J20" s="34">
        <f ca="1">NETWORKDAYS(F20,NOW(),Holidays)</f>
        <v>107</v>
      </c>
      <c r="K20" s="12">
        <f>G20-F20</f>
        <v>4</v>
      </c>
      <c r="L20" s="27" t="s">
        <v>178</v>
      </c>
      <c r="M20" s="27" t="str">
        <f>CONCATENATE(VLOOKUP(L20,ProductsServices[],3,FALSE)," ",VLOOKUP(L20,ProductsServices[],4,FALSE)," ",VLOOKUP(L20,ProductsServices[],5,FALSE),": ",VLOOKUP(L20,ProductsServices[],6,FALSE)," (",UPPER(VLOOKUP(L20,ProductsServices[],2,FALSE)),")")</f>
        <v>Microsoft Office 2010: Home &amp; Student (SOFTWARE)</v>
      </c>
      <c r="N20" s="52">
        <f>VLOOKUP(L20,ProductsServices[],7,FALSE)</f>
        <v>149</v>
      </c>
      <c r="O20" s="12">
        <v>46</v>
      </c>
      <c r="P20" s="53">
        <f>N20*O20</f>
        <v>6854</v>
      </c>
      <c r="Q20" s="54" t="str">
        <f>IF(P20&gt;200,"Free Shipping",IF(P20&gt;100,10,P20*0.03))</f>
        <v>Free Shipping</v>
      </c>
      <c r="R20" s="54">
        <f>IF(ISTEXT(Q20),P20,P20+Q20)</f>
        <v>6854</v>
      </c>
      <c r="S20" s="55" t="str">
        <f>IF(ISBLANK(I20),"Open",IF(P20=I20,"Paid",IF(P20&gt;I20,TEXT(P20-I20,"$#,##0.00") &amp;" due",TEXT(-(P20-I20),"$#,##0.00") &amp;" credit")))</f>
        <v>Open</v>
      </c>
    </row>
    <row r="21" spans="1:19" outlineLevel="3" x14ac:dyDescent="0.25">
      <c r="A21" s="50" t="s">
        <v>145</v>
      </c>
      <c r="B21" s="10" t="s">
        <v>146</v>
      </c>
      <c r="C21" s="10" t="s">
        <v>147</v>
      </c>
      <c r="D21" s="10" t="s">
        <v>16</v>
      </c>
      <c r="E21" s="13" t="s">
        <v>25</v>
      </c>
      <c r="F21" s="11">
        <v>40338</v>
      </c>
      <c r="G21" s="11">
        <v>40342</v>
      </c>
      <c r="H21" s="11">
        <f>EOMONTH(F21+45,1)</f>
        <v>40421</v>
      </c>
      <c r="I21" s="51">
        <v>1674</v>
      </c>
      <c r="J21" s="34">
        <f ca="1">NETWORKDAYS(F21,NOW(),Holidays)</f>
        <v>148</v>
      </c>
      <c r="K21" s="12">
        <f>G21-F21</f>
        <v>4</v>
      </c>
      <c r="L21" s="27" t="s">
        <v>179</v>
      </c>
      <c r="M21" s="27" t="str">
        <f>CONCATENATE(VLOOKUP(L21,ProductsServices[],3,FALSE)," ",VLOOKUP(L21,ProductsServices[],4,FALSE)," ",VLOOKUP(L21,ProductsServices[],5,FALSE),": ",VLOOKUP(L21,ProductsServices[],6,FALSE)," (",UPPER(VLOOKUP(L21,ProductsServices[],2,FALSE)),")")</f>
        <v>Microsoft Office 2010: Home &amp; Business (SOFTWARE)</v>
      </c>
      <c r="N21" s="52">
        <f>VLOOKUP(L21,ProductsServices[],7,FALSE)</f>
        <v>279</v>
      </c>
      <c r="O21" s="62">
        <v>6</v>
      </c>
      <c r="P21" s="53">
        <f>N21*O21</f>
        <v>1674</v>
      </c>
      <c r="Q21" s="54" t="str">
        <f>IF(P21&gt;200,"Free Shipping",IF(P21&gt;100,10,P21*0.03))</f>
        <v>Free Shipping</v>
      </c>
      <c r="R21" s="54">
        <f>IF(ISTEXT(Q21),P21,P21+Q21)</f>
        <v>1674</v>
      </c>
      <c r="S21" s="55" t="str">
        <f>IF(ISBLANK(I21),"Open",IF(P21=I21,"Paid",IF(P21&gt;I21,TEXT(P21-I21,"$#,##0.00") &amp;" due",TEXT(-(P21-I21),"$#,##0.00") &amp;" credit")))</f>
        <v>Paid</v>
      </c>
    </row>
    <row r="22" spans="1:19" outlineLevel="2" x14ac:dyDescent="0.25">
      <c r="A22" s="50"/>
      <c r="B22" s="10"/>
      <c r="C22" s="10"/>
      <c r="D22" s="10"/>
      <c r="E22" s="66" t="s">
        <v>222</v>
      </c>
      <c r="F22" s="11"/>
      <c r="G22" s="11"/>
      <c r="H22" s="11"/>
      <c r="I22" s="51"/>
      <c r="J22" s="34"/>
      <c r="K22" s="12"/>
      <c r="L22" s="27"/>
      <c r="M22" s="27"/>
      <c r="N22" s="52"/>
      <c r="O22" s="62"/>
      <c r="P22" s="53"/>
      <c r="Q22" s="54"/>
      <c r="R22" s="83">
        <f>SUBTOTAL(3,R2:R21)</f>
        <v>20</v>
      </c>
      <c r="S22" s="55"/>
    </row>
    <row r="23" spans="1:19" outlineLevel="1" x14ac:dyDescent="0.25">
      <c r="A23" s="50"/>
      <c r="B23" s="10"/>
      <c r="C23" s="10"/>
      <c r="D23" s="10"/>
      <c r="E23" s="66" t="s">
        <v>217</v>
      </c>
      <c r="F23" s="11"/>
      <c r="G23" s="11"/>
      <c r="H23" s="11"/>
      <c r="I23" s="51"/>
      <c r="J23" s="34"/>
      <c r="K23" s="12"/>
      <c r="L23" s="27"/>
      <c r="M23" s="27"/>
      <c r="N23" s="52"/>
      <c r="O23" s="62"/>
      <c r="P23" s="53"/>
      <c r="Q23" s="54"/>
      <c r="R23" s="54">
        <f>SUBTOTAL(9,R2:R21)</f>
        <v>96235</v>
      </c>
      <c r="S23" s="55"/>
    </row>
    <row r="24" spans="1:19" outlineLevel="1" x14ac:dyDescent="0.25">
      <c r="A24" s="50"/>
      <c r="B24" s="10"/>
      <c r="C24" s="10"/>
      <c r="D24" s="10"/>
      <c r="E24" s="82" t="s">
        <v>222</v>
      </c>
      <c r="F24" s="11"/>
      <c r="G24" s="11"/>
      <c r="H24" s="11"/>
      <c r="I24" s="51"/>
      <c r="J24" s="34"/>
      <c r="K24" s="12"/>
      <c r="L24" s="27"/>
      <c r="M24" s="27"/>
      <c r="N24" s="52"/>
      <c r="O24" s="62"/>
      <c r="P24" s="53"/>
      <c r="Q24" s="54"/>
      <c r="R24" s="83">
        <f>SUBTOTAL(3,R2:R21)</f>
        <v>20</v>
      </c>
      <c r="S24" s="55"/>
    </row>
    <row r="25" spans="1:19" outlineLevel="1" x14ac:dyDescent="0.25">
      <c r="A25" s="50"/>
      <c r="B25" s="10"/>
      <c r="C25" s="10"/>
      <c r="D25" s="10"/>
      <c r="E25" s="66" t="s">
        <v>217</v>
      </c>
      <c r="F25" s="11"/>
      <c r="G25" s="11"/>
      <c r="H25" s="11"/>
      <c r="I25" s="51"/>
      <c r="J25" s="34"/>
      <c r="K25" s="12"/>
      <c r="L25" s="27"/>
      <c r="M25" s="27"/>
      <c r="N25" s="52"/>
      <c r="O25" s="62"/>
      <c r="P25" s="53"/>
      <c r="Q25" s="54"/>
      <c r="R25" s="54">
        <f>SUBTOTAL(9,R2:R21)</f>
        <v>96235</v>
      </c>
      <c r="S25" s="55"/>
    </row>
    <row r="26" spans="1:19" outlineLevel="3" x14ac:dyDescent="0.25">
      <c r="A26" s="56" t="s">
        <v>29</v>
      </c>
      <c r="B26" s="6" t="s">
        <v>30</v>
      </c>
      <c r="C26" s="6" t="s">
        <v>31</v>
      </c>
      <c r="D26" s="6" t="s">
        <v>11</v>
      </c>
      <c r="E26" s="9" t="s">
        <v>32</v>
      </c>
      <c r="F26" s="7">
        <v>40446</v>
      </c>
      <c r="G26" s="7">
        <v>40451</v>
      </c>
      <c r="H26" s="11">
        <f>EOMONTH(F26+45,1)</f>
        <v>40543</v>
      </c>
      <c r="I26" s="57">
        <v>9486</v>
      </c>
      <c r="J26" s="34">
        <f ca="1">NETWORKDAYS(F26,NOW(),Holidays)</f>
        <v>70</v>
      </c>
      <c r="K26" s="8">
        <f>G26-F26</f>
        <v>5</v>
      </c>
      <c r="L26" s="26" t="s">
        <v>179</v>
      </c>
      <c r="M26" s="27" t="str">
        <f>CONCATENATE(VLOOKUP(L26,ProductsServices[],3,FALSE)," ",VLOOKUP(L26,ProductsServices[],4,FALSE)," ",VLOOKUP(L26,ProductsServices[],5,FALSE),": ",VLOOKUP(L26,ProductsServices[],6,FALSE)," (",UPPER(VLOOKUP(L26,ProductsServices[],2,FALSE)),")")</f>
        <v>Microsoft Office 2010: Home &amp; Business (SOFTWARE)</v>
      </c>
      <c r="N26" s="52">
        <f>VLOOKUP(L26,ProductsServices[],7,FALSE)</f>
        <v>279</v>
      </c>
      <c r="O26" s="58">
        <v>34</v>
      </c>
      <c r="P26" s="59">
        <f>N26*O26</f>
        <v>9486</v>
      </c>
      <c r="Q26" s="60" t="str">
        <f>IF(P26&gt;200,"Free Shipping",IF(P26&gt;100,10,P26*0.03))</f>
        <v>Free Shipping</v>
      </c>
      <c r="R26" s="60">
        <f>IF(ISTEXT(Q26),P26,P26+Q26)</f>
        <v>9486</v>
      </c>
      <c r="S26" s="61" t="str">
        <f>IF(ISBLANK(I26),"Open",IF(P26=I26,"Paid",IF(P26&gt;I26,TEXT(P26-I26,"$#,##0.00") &amp;" due",TEXT(-(P26-I26),"$#,##0.00") &amp;" credit")))</f>
        <v>Paid</v>
      </c>
    </row>
    <row r="27" spans="1:19" outlineLevel="2" x14ac:dyDescent="0.25">
      <c r="A27" s="56"/>
      <c r="B27" s="6"/>
      <c r="C27" s="6"/>
      <c r="D27" s="6"/>
      <c r="E27" s="67" t="s">
        <v>223</v>
      </c>
      <c r="F27" s="7"/>
      <c r="G27" s="7"/>
      <c r="H27" s="11"/>
      <c r="I27" s="57"/>
      <c r="J27" s="34"/>
      <c r="K27" s="8"/>
      <c r="L27" s="26"/>
      <c r="M27" s="27"/>
      <c r="N27" s="52"/>
      <c r="O27" s="58"/>
      <c r="P27" s="59"/>
      <c r="Q27" s="60"/>
      <c r="R27" s="84">
        <f>SUBTOTAL(3,R26:R26)</f>
        <v>1</v>
      </c>
      <c r="S27" s="61"/>
    </row>
    <row r="28" spans="1:19" outlineLevel="1" x14ac:dyDescent="0.25">
      <c r="A28" s="56"/>
      <c r="B28" s="6"/>
      <c r="C28" s="6"/>
      <c r="D28" s="6"/>
      <c r="E28" s="67" t="s">
        <v>218</v>
      </c>
      <c r="F28" s="7"/>
      <c r="G28" s="7"/>
      <c r="H28" s="11"/>
      <c r="I28" s="57"/>
      <c r="J28" s="34"/>
      <c r="K28" s="8"/>
      <c r="L28" s="26"/>
      <c r="M28" s="27"/>
      <c r="N28" s="52"/>
      <c r="O28" s="58"/>
      <c r="P28" s="59"/>
      <c r="Q28" s="60"/>
      <c r="R28" s="60">
        <f>SUBTOTAL(9,R26:R26)</f>
        <v>9486</v>
      </c>
      <c r="S28" s="61"/>
    </row>
    <row r="29" spans="1:19" outlineLevel="1" x14ac:dyDescent="0.25">
      <c r="A29" s="56"/>
      <c r="B29" s="6"/>
      <c r="C29" s="6"/>
      <c r="D29" s="6"/>
      <c r="E29" s="67" t="s">
        <v>223</v>
      </c>
      <c r="F29" s="7"/>
      <c r="G29" s="7"/>
      <c r="H29" s="11"/>
      <c r="I29" s="57"/>
      <c r="J29" s="34"/>
      <c r="K29" s="8"/>
      <c r="L29" s="26"/>
      <c r="M29" s="27"/>
      <c r="N29" s="52"/>
      <c r="O29" s="58"/>
      <c r="P29" s="59"/>
      <c r="Q29" s="60"/>
      <c r="R29" s="84">
        <f>SUBTOTAL(3,R26:R26)</f>
        <v>1</v>
      </c>
      <c r="S29" s="61"/>
    </row>
    <row r="30" spans="1:19" outlineLevel="1" x14ac:dyDescent="0.25">
      <c r="A30" s="56"/>
      <c r="B30" s="6"/>
      <c r="C30" s="6"/>
      <c r="D30" s="6"/>
      <c r="E30" s="67" t="s">
        <v>218</v>
      </c>
      <c r="F30" s="7"/>
      <c r="G30" s="7"/>
      <c r="H30" s="11"/>
      <c r="I30" s="57"/>
      <c r="J30" s="34"/>
      <c r="K30" s="8"/>
      <c r="L30" s="26"/>
      <c r="M30" s="27"/>
      <c r="N30" s="52"/>
      <c r="O30" s="58"/>
      <c r="P30" s="59"/>
      <c r="Q30" s="60"/>
      <c r="R30" s="60">
        <f>SUBTOTAL(9,R26:R26)</f>
        <v>9486</v>
      </c>
      <c r="S30" s="61"/>
    </row>
    <row r="31" spans="1:19" outlineLevel="3" x14ac:dyDescent="0.25">
      <c r="A31" s="56" t="s">
        <v>13</v>
      </c>
      <c r="B31" s="6" t="s">
        <v>14</v>
      </c>
      <c r="C31" s="6" t="s">
        <v>15</v>
      </c>
      <c r="D31" s="6" t="s">
        <v>16</v>
      </c>
      <c r="E31" s="9" t="s">
        <v>17</v>
      </c>
      <c r="F31" s="7">
        <v>40330</v>
      </c>
      <c r="G31" s="7">
        <v>40334</v>
      </c>
      <c r="H31" s="11">
        <f>EOMONTH(F31+45,1)</f>
        <v>40421</v>
      </c>
      <c r="I31" s="57">
        <v>1395</v>
      </c>
      <c r="J31" s="34">
        <f ca="1">NETWORKDAYS(F31,NOW(),Holidays)</f>
        <v>154</v>
      </c>
      <c r="K31" s="8">
        <f>G31-F31</f>
        <v>4</v>
      </c>
      <c r="L31" s="26" t="s">
        <v>179</v>
      </c>
      <c r="M31" s="27" t="str">
        <f>CONCATENATE(VLOOKUP(L31,ProductsServices[],3,FALSE)," ",VLOOKUP(L31,ProductsServices[],4,FALSE)," ",VLOOKUP(L31,ProductsServices[],5,FALSE),": ",VLOOKUP(L31,ProductsServices[],6,FALSE)," (",UPPER(VLOOKUP(L31,ProductsServices[],2,FALSE)),")")</f>
        <v>Microsoft Office 2010: Home &amp; Business (SOFTWARE)</v>
      </c>
      <c r="N31" s="52">
        <f>VLOOKUP(L31,ProductsServices[],7,FALSE)</f>
        <v>279</v>
      </c>
      <c r="O31" s="58">
        <v>5</v>
      </c>
      <c r="P31" s="59">
        <f>N31*O31</f>
        <v>1395</v>
      </c>
      <c r="Q31" s="60" t="str">
        <f>IF(P31&gt;200,"Free Shipping",IF(P31&gt;100,10,P31*0.03))</f>
        <v>Free Shipping</v>
      </c>
      <c r="R31" s="60">
        <f>IF(ISTEXT(Q31),P31,P31+Q31)</f>
        <v>1395</v>
      </c>
      <c r="S31" s="61" t="str">
        <f>IF(ISBLANK(I31),"Open",IF(P31=I31,"Paid",IF(P31&gt;I31,TEXT(P31-I31,"$#,##0.00") &amp;" due",TEXT(-(P31-I31),"$#,##0.00") &amp;" credit")))</f>
        <v>Paid</v>
      </c>
    </row>
    <row r="32" spans="1:19" outlineLevel="3" x14ac:dyDescent="0.25">
      <c r="A32" s="50" t="s">
        <v>18</v>
      </c>
      <c r="B32" s="10" t="s">
        <v>19</v>
      </c>
      <c r="C32" s="10" t="s">
        <v>20</v>
      </c>
      <c r="D32" s="10" t="s">
        <v>21</v>
      </c>
      <c r="E32" s="13" t="s">
        <v>17</v>
      </c>
      <c r="F32" s="11">
        <v>40407</v>
      </c>
      <c r="G32" s="11">
        <v>40408</v>
      </c>
      <c r="H32" s="11">
        <f>EOMONTH(F32+45,1)</f>
        <v>40512</v>
      </c>
      <c r="I32" s="51">
        <v>2000</v>
      </c>
      <c r="J32" s="34">
        <f ca="1">NETWORKDAYS(F32,NOW(),Holidays)</f>
        <v>99</v>
      </c>
      <c r="K32" s="12">
        <f>G32-F32</f>
        <v>1</v>
      </c>
      <c r="L32" s="27" t="s">
        <v>180</v>
      </c>
      <c r="M32" s="27" t="str">
        <f>CONCATENATE(VLOOKUP(L32,ProductsServices[],3,FALSE)," ",VLOOKUP(L32,ProductsServices[],4,FALSE)," ",VLOOKUP(L32,ProductsServices[],5,FALSE),": ",VLOOKUP(L32,ProductsServices[],6,FALSE)," (",UPPER(VLOOKUP(L32,ProductsServices[],2,FALSE)),")")</f>
        <v>Microsoft Office 2010: Professional (SOFTWARE)</v>
      </c>
      <c r="N32" s="52">
        <f>VLOOKUP(L32,ProductsServices[],7,FALSE)</f>
        <v>499</v>
      </c>
      <c r="O32" s="62">
        <v>4</v>
      </c>
      <c r="P32" s="53">
        <f>N32*O32</f>
        <v>1996</v>
      </c>
      <c r="Q32" s="54" t="str">
        <f>IF(P32&gt;200,"Free Shipping",IF(P32&gt;100,10,P32*0.03))</f>
        <v>Free Shipping</v>
      </c>
      <c r="R32" s="54">
        <f>IF(ISTEXT(Q32),P32,P32+Q32)</f>
        <v>1996</v>
      </c>
      <c r="S32" s="55" t="str">
        <f>IF(ISBLANK(I32),"Open",IF(P32=I32,"Paid",IF(P32&gt;I32,TEXT(P32-I32,"$#,##0.00") &amp;" due",TEXT(-(P32-I32),"$#,##0.00") &amp;" credit")))</f>
        <v>$4.00 credit</v>
      </c>
    </row>
    <row r="33" spans="1:19" outlineLevel="3" x14ac:dyDescent="0.25">
      <c r="A33" s="50" t="s">
        <v>33</v>
      </c>
      <c r="B33" s="10" t="s">
        <v>34</v>
      </c>
      <c r="C33" s="10" t="s">
        <v>35</v>
      </c>
      <c r="D33" s="10" t="s">
        <v>16</v>
      </c>
      <c r="E33" s="13" t="s">
        <v>17</v>
      </c>
      <c r="F33" s="11">
        <v>40364</v>
      </c>
      <c r="G33" s="11">
        <v>40366</v>
      </c>
      <c r="H33" s="11">
        <f>EOMONTH(F33+45,1)</f>
        <v>40451</v>
      </c>
      <c r="I33" s="51">
        <v>5489</v>
      </c>
      <c r="J33" s="34">
        <f ca="1">NETWORKDAYS(F33,NOW(),Holidays)</f>
        <v>130</v>
      </c>
      <c r="K33" s="12">
        <f>G33-F33</f>
        <v>2</v>
      </c>
      <c r="L33" s="27" t="s">
        <v>180</v>
      </c>
      <c r="M33" s="27" t="str">
        <f>CONCATENATE(VLOOKUP(L33,ProductsServices[],3,FALSE)," ",VLOOKUP(L33,ProductsServices[],4,FALSE)," ",VLOOKUP(L33,ProductsServices[],5,FALSE),": ",VLOOKUP(L33,ProductsServices[],6,FALSE)," (",UPPER(VLOOKUP(L33,ProductsServices[],2,FALSE)),")")</f>
        <v>Microsoft Office 2010: Professional (SOFTWARE)</v>
      </c>
      <c r="N33" s="52">
        <f>VLOOKUP(L33,ProductsServices[],7,FALSE)</f>
        <v>499</v>
      </c>
      <c r="O33" s="62">
        <v>11</v>
      </c>
      <c r="P33" s="53">
        <f>N33*O33</f>
        <v>5489</v>
      </c>
      <c r="Q33" s="54" t="str">
        <f>IF(P33&gt;200,"Free Shipping",IF(P33&gt;100,10,P33*0.03))</f>
        <v>Free Shipping</v>
      </c>
      <c r="R33" s="54">
        <f>IF(ISTEXT(Q33),P33,P33+Q33)</f>
        <v>5489</v>
      </c>
      <c r="S33" s="55" t="str">
        <f>IF(ISBLANK(I33),"Open",IF(P33=I33,"Paid",IF(P33&gt;I33,TEXT(P33-I33,"$#,##0.00") &amp;" due",TEXT(-(P33-I33),"$#,##0.00") &amp;" credit")))</f>
        <v>Paid</v>
      </c>
    </row>
    <row r="34" spans="1:19" outlineLevel="3" x14ac:dyDescent="0.25">
      <c r="A34" s="56" t="s">
        <v>41</v>
      </c>
      <c r="B34" s="6" t="s">
        <v>42</v>
      </c>
      <c r="C34" s="6" t="s">
        <v>43</v>
      </c>
      <c r="D34" s="6" t="s">
        <v>11</v>
      </c>
      <c r="E34" s="9" t="s">
        <v>17</v>
      </c>
      <c r="F34" s="7">
        <v>40378</v>
      </c>
      <c r="G34" s="7">
        <v>40379</v>
      </c>
      <c r="H34" s="11">
        <f>EOMONTH(F34+45,1)</f>
        <v>40482</v>
      </c>
      <c r="I34" s="57">
        <v>9485</v>
      </c>
      <c r="J34" s="34">
        <f ca="1">NETWORKDAYS(F34,NOW(),Holidays)</f>
        <v>120</v>
      </c>
      <c r="K34" s="8">
        <f>G34-F34</f>
        <v>1</v>
      </c>
      <c r="L34" s="26" t="s">
        <v>179</v>
      </c>
      <c r="M34" s="27" t="str">
        <f>CONCATENATE(VLOOKUP(L34,ProductsServices[],3,FALSE)," ",VLOOKUP(L34,ProductsServices[],4,FALSE)," ",VLOOKUP(L34,ProductsServices[],5,FALSE),": ",VLOOKUP(L34,ProductsServices[],6,FALSE)," (",UPPER(VLOOKUP(L34,ProductsServices[],2,FALSE)),")")</f>
        <v>Microsoft Office 2010: Home &amp; Business (SOFTWARE)</v>
      </c>
      <c r="N34" s="52">
        <f>VLOOKUP(L34,ProductsServices[],7,FALSE)</f>
        <v>279</v>
      </c>
      <c r="O34" s="58">
        <v>34</v>
      </c>
      <c r="P34" s="59">
        <f>N34*O34</f>
        <v>9486</v>
      </c>
      <c r="Q34" s="60" t="str">
        <f>IF(P34&gt;200,"Free Shipping",IF(P34&gt;100,10,P34*0.03))</f>
        <v>Free Shipping</v>
      </c>
      <c r="R34" s="60">
        <f>IF(ISTEXT(Q34),P34,P34+Q34)</f>
        <v>9486</v>
      </c>
      <c r="S34" s="61" t="str">
        <f>IF(ISBLANK(I34),"Open",IF(P34=I34,"Paid",IF(P34&gt;I34,TEXT(P34-I34,"$#,##0.00") &amp;" due",TEXT(-(P34-I34),"$#,##0.00") &amp;" credit")))</f>
        <v>$1.00 due</v>
      </c>
    </row>
    <row r="35" spans="1:19" outlineLevel="3" x14ac:dyDescent="0.25">
      <c r="A35" s="50" t="s">
        <v>44</v>
      </c>
      <c r="B35" s="10" t="s">
        <v>45</v>
      </c>
      <c r="C35" s="10" t="s">
        <v>46</v>
      </c>
      <c r="D35" s="10" t="s">
        <v>11</v>
      </c>
      <c r="E35" s="13" t="s">
        <v>17</v>
      </c>
      <c r="F35" s="11">
        <v>40410</v>
      </c>
      <c r="G35" s="11">
        <v>40411</v>
      </c>
      <c r="H35" s="11">
        <f>EOMONTH(F35+45,1)</f>
        <v>40512</v>
      </c>
      <c r="I35" s="51">
        <v>6986</v>
      </c>
      <c r="J35" s="34">
        <f ca="1">NETWORKDAYS(F35,NOW(),Holidays)</f>
        <v>96</v>
      </c>
      <c r="K35" s="12">
        <f>G35-F35</f>
        <v>1</v>
      </c>
      <c r="L35" s="27" t="s">
        <v>180</v>
      </c>
      <c r="M35" s="27" t="str">
        <f>CONCATENATE(VLOOKUP(L35,ProductsServices[],3,FALSE)," ",VLOOKUP(L35,ProductsServices[],4,FALSE)," ",VLOOKUP(L35,ProductsServices[],5,FALSE),": ",VLOOKUP(L35,ProductsServices[],6,FALSE)," (",UPPER(VLOOKUP(L35,ProductsServices[],2,FALSE)),")")</f>
        <v>Microsoft Office 2010: Professional (SOFTWARE)</v>
      </c>
      <c r="N35" s="52">
        <f>VLOOKUP(L35,ProductsServices[],7,FALSE)</f>
        <v>499</v>
      </c>
      <c r="O35" s="62">
        <v>14</v>
      </c>
      <c r="P35" s="53">
        <f>N35*O35</f>
        <v>6986</v>
      </c>
      <c r="Q35" s="54" t="str">
        <f>IF(P35&gt;200,"Free Shipping",IF(P35&gt;100,10,P35*0.03))</f>
        <v>Free Shipping</v>
      </c>
      <c r="R35" s="54">
        <f>IF(ISTEXT(Q35),P35,P35+Q35)</f>
        <v>6986</v>
      </c>
      <c r="S35" s="55" t="str">
        <f>IF(ISBLANK(I35),"Open",IF(P35=I35,"Paid",IF(P35&gt;I35,TEXT(P35-I35,"$#,##0.00") &amp;" due",TEXT(-(P35-I35),"$#,##0.00") &amp;" credit")))</f>
        <v>Paid</v>
      </c>
    </row>
    <row r="36" spans="1:19" outlineLevel="3" x14ac:dyDescent="0.25">
      <c r="A36" s="56" t="s">
        <v>59</v>
      </c>
      <c r="B36" s="6" t="s">
        <v>60</v>
      </c>
      <c r="C36" s="6" t="s">
        <v>61</v>
      </c>
      <c r="D36" s="6" t="s">
        <v>16</v>
      </c>
      <c r="E36" s="9" t="s">
        <v>17</v>
      </c>
      <c r="F36" s="7">
        <v>40307</v>
      </c>
      <c r="G36" s="7">
        <v>40310</v>
      </c>
      <c r="H36" s="11">
        <f>EOMONTH(F36+45,1)</f>
        <v>40390</v>
      </c>
      <c r="I36" s="57">
        <v>3069</v>
      </c>
      <c r="J36" s="34">
        <f ca="1">NETWORKDAYS(F36,NOW(),Holidays)</f>
        <v>169</v>
      </c>
      <c r="K36" s="8">
        <f>G36-F36</f>
        <v>3</v>
      </c>
      <c r="L36" s="26" t="s">
        <v>179</v>
      </c>
      <c r="M36" s="27" t="str">
        <f>CONCATENATE(VLOOKUP(L36,ProductsServices[],3,FALSE)," ",VLOOKUP(L36,ProductsServices[],4,FALSE)," ",VLOOKUP(L36,ProductsServices[],5,FALSE),": ",VLOOKUP(L36,ProductsServices[],6,FALSE)," (",UPPER(VLOOKUP(L36,ProductsServices[],2,FALSE)),")")</f>
        <v>Microsoft Office 2010: Home &amp; Business (SOFTWARE)</v>
      </c>
      <c r="N36" s="52">
        <f>VLOOKUP(L36,ProductsServices[],7,FALSE)</f>
        <v>279</v>
      </c>
      <c r="O36" s="58">
        <v>11</v>
      </c>
      <c r="P36" s="59">
        <f>N36*O36</f>
        <v>3069</v>
      </c>
      <c r="Q36" s="60" t="str">
        <f>IF(P36&gt;200,"Free Shipping",IF(P36&gt;100,10,P36*0.03))</f>
        <v>Free Shipping</v>
      </c>
      <c r="R36" s="60">
        <f>IF(ISTEXT(Q36),P36,P36+Q36)</f>
        <v>3069</v>
      </c>
      <c r="S36" s="61" t="str">
        <f>IF(ISBLANK(I36),"Open",IF(P36=I36,"Paid",IF(P36&gt;I36,TEXT(P36-I36,"$#,##0.00") &amp;" due",TEXT(-(P36-I36),"$#,##0.00") &amp;" credit")))</f>
        <v>Paid</v>
      </c>
    </row>
    <row r="37" spans="1:19" outlineLevel="3" x14ac:dyDescent="0.25">
      <c r="A37" s="50" t="s">
        <v>79</v>
      </c>
      <c r="B37" s="10" t="s">
        <v>77</v>
      </c>
      <c r="C37" s="10" t="s">
        <v>80</v>
      </c>
      <c r="D37" s="10" t="s">
        <v>21</v>
      </c>
      <c r="E37" s="15" t="s">
        <v>17</v>
      </c>
      <c r="F37" s="11">
        <v>40310</v>
      </c>
      <c r="G37" s="11">
        <v>40318</v>
      </c>
      <c r="H37" s="11">
        <f>EOMONTH(F37+45,1)</f>
        <v>40390</v>
      </c>
      <c r="I37" s="51">
        <v>6500</v>
      </c>
      <c r="J37" s="34">
        <f ca="1">NETWORKDAYS(F37,NOW(),Holidays)</f>
        <v>167</v>
      </c>
      <c r="K37" s="12">
        <f>G37-F37</f>
        <v>8</v>
      </c>
      <c r="L37" s="27" t="s">
        <v>180</v>
      </c>
      <c r="M37" s="27" t="str">
        <f>CONCATENATE(VLOOKUP(L37,ProductsServices[],3,FALSE)," ",VLOOKUP(L37,ProductsServices[],4,FALSE)," ",VLOOKUP(L37,ProductsServices[],5,FALSE),": ",VLOOKUP(L37,ProductsServices[],6,FALSE)," (",UPPER(VLOOKUP(L37,ProductsServices[],2,FALSE)),")")</f>
        <v>Microsoft Office 2010: Professional (SOFTWARE)</v>
      </c>
      <c r="N37" s="52">
        <f>VLOOKUP(L37,ProductsServices[],7,FALSE)</f>
        <v>499</v>
      </c>
      <c r="O37" s="62">
        <v>13</v>
      </c>
      <c r="P37" s="53">
        <f>N37*O37</f>
        <v>6487</v>
      </c>
      <c r="Q37" s="54" t="str">
        <f>IF(P37&gt;200,"Free Shipping",IF(P37&gt;100,10,P37*0.03))</f>
        <v>Free Shipping</v>
      </c>
      <c r="R37" s="54">
        <f>IF(ISTEXT(Q37),P37,P37+Q37)</f>
        <v>6487</v>
      </c>
      <c r="S37" s="55" t="str">
        <f>IF(ISBLANK(I37),"Open",IF(P37=I37,"Paid",IF(P37&gt;I37,TEXT(P37-I37,"$#,##0.00") &amp;" due",TEXT(-(P37-I37),"$#,##0.00") &amp;" credit")))</f>
        <v>$13.00 credit</v>
      </c>
    </row>
    <row r="38" spans="1:19" outlineLevel="3" x14ac:dyDescent="0.25">
      <c r="A38" s="56" t="s">
        <v>87</v>
      </c>
      <c r="B38" s="6" t="s">
        <v>88</v>
      </c>
      <c r="C38" s="6" t="s">
        <v>89</v>
      </c>
      <c r="D38" s="6" t="s">
        <v>21</v>
      </c>
      <c r="E38" s="14" t="s">
        <v>17</v>
      </c>
      <c r="F38" s="7">
        <v>40306</v>
      </c>
      <c r="G38" s="7">
        <v>40310</v>
      </c>
      <c r="H38" s="11">
        <f>EOMONTH(F38+45,1)</f>
        <v>40390</v>
      </c>
      <c r="I38" s="57">
        <v>9980</v>
      </c>
      <c r="J38" s="34">
        <f ca="1">NETWORKDAYS(F38,NOW(),Holidays)</f>
        <v>169</v>
      </c>
      <c r="K38" s="8">
        <f>G38-F38</f>
        <v>4</v>
      </c>
      <c r="L38" s="26" t="s">
        <v>180</v>
      </c>
      <c r="M38" s="27" t="str">
        <f>CONCATENATE(VLOOKUP(L38,ProductsServices[],3,FALSE)," ",VLOOKUP(L38,ProductsServices[],4,FALSE)," ",VLOOKUP(L38,ProductsServices[],5,FALSE),": ",VLOOKUP(L38,ProductsServices[],6,FALSE)," (",UPPER(VLOOKUP(L38,ProductsServices[],2,FALSE)),")")</f>
        <v>Microsoft Office 2010: Professional (SOFTWARE)</v>
      </c>
      <c r="N38" s="52">
        <f>VLOOKUP(L38,ProductsServices[],7,FALSE)</f>
        <v>499</v>
      </c>
      <c r="O38" s="58">
        <v>20</v>
      </c>
      <c r="P38" s="59">
        <f>N38*O38</f>
        <v>9980</v>
      </c>
      <c r="Q38" s="60" t="str">
        <f>IF(P38&gt;200,"Free Shipping",IF(P38&gt;100,10,P38*0.03))</f>
        <v>Free Shipping</v>
      </c>
      <c r="R38" s="60">
        <f>IF(ISTEXT(Q38),P38,P38+Q38)</f>
        <v>9980</v>
      </c>
      <c r="S38" s="61" t="str">
        <f>IF(ISBLANK(I38),"Open",IF(P38=I38,"Paid",IF(P38&gt;I38,TEXT(P38-I38,"$#,##0.00") &amp;" due",TEXT(-(P38-I38),"$#,##0.00") &amp;" credit")))</f>
        <v>Paid</v>
      </c>
    </row>
    <row r="39" spans="1:19" outlineLevel="3" x14ac:dyDescent="0.25">
      <c r="A39" s="56" t="s">
        <v>99</v>
      </c>
      <c r="B39" s="6" t="s">
        <v>97</v>
      </c>
      <c r="C39" s="6" t="s">
        <v>100</v>
      </c>
      <c r="D39" s="6" t="s">
        <v>21</v>
      </c>
      <c r="E39" s="14" t="s">
        <v>17</v>
      </c>
      <c r="F39" s="7">
        <v>40306</v>
      </c>
      <c r="G39" s="7">
        <v>40307</v>
      </c>
      <c r="H39" s="11">
        <f>EOMONTH(F39+45,1)</f>
        <v>40390</v>
      </c>
      <c r="I39" s="57">
        <v>100</v>
      </c>
      <c r="J39" s="34">
        <f ca="1">NETWORKDAYS(F39,NOW(),Holidays)</f>
        <v>169</v>
      </c>
      <c r="K39" s="8">
        <f>G39-F39</f>
        <v>1</v>
      </c>
      <c r="L39" s="26" t="s">
        <v>178</v>
      </c>
      <c r="M39" s="27" t="str">
        <f>CONCATENATE(VLOOKUP(L39,ProductsServices[],3,FALSE)," ",VLOOKUP(L39,ProductsServices[],4,FALSE)," ",VLOOKUP(L39,ProductsServices[],5,FALSE),": ",VLOOKUP(L39,ProductsServices[],6,FALSE)," (",UPPER(VLOOKUP(L39,ProductsServices[],2,FALSE)),")")</f>
        <v>Microsoft Office 2010: Home &amp; Student (SOFTWARE)</v>
      </c>
      <c r="N39" s="52">
        <f>VLOOKUP(L39,ProductsServices[],7,FALSE)</f>
        <v>149</v>
      </c>
      <c r="O39" s="8">
        <v>24</v>
      </c>
      <c r="P39" s="59">
        <f>N39*O39</f>
        <v>3576</v>
      </c>
      <c r="Q39" s="60" t="str">
        <f>IF(P39&gt;200,"Free Shipping",IF(P39&gt;100,10,P39*0.03))</f>
        <v>Free Shipping</v>
      </c>
      <c r="R39" s="60">
        <f>IF(ISTEXT(Q39),P39,P39+Q39)</f>
        <v>3576</v>
      </c>
      <c r="S39" s="61" t="str">
        <f>IF(ISBLANK(I39),"Open",IF(P39=I39,"Paid",IF(P39&gt;I39,TEXT(P39-I39,"$#,##0.00") &amp;" due",TEXT(-(P39-I39),"$#,##0.00") &amp;" credit")))</f>
        <v>$3,476.00 due</v>
      </c>
    </row>
    <row r="40" spans="1:19" outlineLevel="3" x14ac:dyDescent="0.25">
      <c r="A40" s="56" t="s">
        <v>110</v>
      </c>
      <c r="B40" s="6" t="s">
        <v>105</v>
      </c>
      <c r="C40" s="6" t="s">
        <v>111</v>
      </c>
      <c r="D40" s="6" t="s">
        <v>11</v>
      </c>
      <c r="E40" s="14" t="s">
        <v>17</v>
      </c>
      <c r="F40" s="7">
        <v>40444</v>
      </c>
      <c r="G40" s="7">
        <v>40446</v>
      </c>
      <c r="H40" s="11">
        <f>EOMONTH(F40+45,1)</f>
        <v>40543</v>
      </c>
      <c r="I40" s="57"/>
      <c r="J40" s="34">
        <f ca="1">NETWORKDAYS(F40,NOW(),Holidays)</f>
        <v>72</v>
      </c>
      <c r="K40" s="8">
        <f>G40-F40</f>
        <v>2</v>
      </c>
      <c r="L40" s="26" t="s">
        <v>178</v>
      </c>
      <c r="M40" s="27" t="str">
        <f>CONCATENATE(VLOOKUP(L40,ProductsServices[],3,FALSE)," ",VLOOKUP(L40,ProductsServices[],4,FALSE)," ",VLOOKUP(L40,ProductsServices[],5,FALSE),": ",VLOOKUP(L40,ProductsServices[],6,FALSE)," (",UPPER(VLOOKUP(L40,ProductsServices[],2,FALSE)),")")</f>
        <v>Microsoft Office 2010: Home &amp; Student (SOFTWARE)</v>
      </c>
      <c r="N40" s="52">
        <f>VLOOKUP(L40,ProductsServices[],7,FALSE)</f>
        <v>149</v>
      </c>
      <c r="O40" s="8">
        <v>53</v>
      </c>
      <c r="P40" s="59">
        <f>N40*O40</f>
        <v>7897</v>
      </c>
      <c r="Q40" s="60" t="str">
        <f>IF(P40&gt;200,"Free Shipping",IF(P40&gt;100,10,P40*0.03))</f>
        <v>Free Shipping</v>
      </c>
      <c r="R40" s="60">
        <f>IF(ISTEXT(Q40),P40,P40+Q40)</f>
        <v>7897</v>
      </c>
      <c r="S40" s="61" t="str">
        <f>IF(ISBLANK(I40),"Open",IF(P40=I40,"Paid",IF(P40&gt;I40,TEXT(P40-I40,"$#,##0.00") &amp;" due",TEXT(-(P40-I40),"$#,##0.00") &amp;" credit")))</f>
        <v>Open</v>
      </c>
    </row>
    <row r="41" spans="1:19" outlineLevel="3" x14ac:dyDescent="0.25">
      <c r="A41" s="50" t="s">
        <v>112</v>
      </c>
      <c r="B41" s="10" t="s">
        <v>113</v>
      </c>
      <c r="C41" s="10" t="s">
        <v>114</v>
      </c>
      <c r="D41" s="10" t="s">
        <v>16</v>
      </c>
      <c r="E41" s="15" t="s">
        <v>17</v>
      </c>
      <c r="F41" s="11">
        <v>40351</v>
      </c>
      <c r="G41" s="11">
        <v>40352</v>
      </c>
      <c r="H41" s="11">
        <f>EOMONTH(F41+45,1)</f>
        <v>40451</v>
      </c>
      <c r="I41" s="51">
        <v>5489</v>
      </c>
      <c r="J41" s="34">
        <f ca="1">NETWORKDAYS(F41,NOW(),Holidays)</f>
        <v>139</v>
      </c>
      <c r="K41" s="12">
        <f>G41-F41</f>
        <v>1</v>
      </c>
      <c r="L41" s="27" t="s">
        <v>180</v>
      </c>
      <c r="M41" s="27" t="str">
        <f>CONCATENATE(VLOOKUP(L41,ProductsServices[],3,FALSE)," ",VLOOKUP(L41,ProductsServices[],4,FALSE)," ",VLOOKUP(L41,ProductsServices[],5,FALSE),": ",VLOOKUP(L41,ProductsServices[],6,FALSE)," (",UPPER(VLOOKUP(L41,ProductsServices[],2,FALSE)),")")</f>
        <v>Microsoft Office 2010: Professional (SOFTWARE)</v>
      </c>
      <c r="N41" s="52">
        <f>VLOOKUP(L41,ProductsServices[],7,FALSE)</f>
        <v>499</v>
      </c>
      <c r="O41" s="62">
        <v>11</v>
      </c>
      <c r="P41" s="53">
        <f>N41*O41</f>
        <v>5489</v>
      </c>
      <c r="Q41" s="54" t="str">
        <f>IF(P41&gt;200,"Free Shipping",IF(P41&gt;100,10,P41*0.03))</f>
        <v>Free Shipping</v>
      </c>
      <c r="R41" s="54">
        <f>IF(ISTEXT(Q41),P41,P41+Q41)</f>
        <v>5489</v>
      </c>
      <c r="S41" s="55" t="str">
        <f>IF(ISBLANK(I41),"Open",IF(P41=I41,"Paid",IF(P41&gt;I41,TEXT(P41-I41,"$#,##0.00") &amp;" due",TEXT(-(P41-I41),"$#,##0.00") &amp;" credit")))</f>
        <v>Paid</v>
      </c>
    </row>
    <row r="42" spans="1:19" outlineLevel="3" x14ac:dyDescent="0.25">
      <c r="A42" s="56" t="s">
        <v>124</v>
      </c>
      <c r="B42" s="6" t="s">
        <v>122</v>
      </c>
      <c r="C42" s="6" t="s">
        <v>125</v>
      </c>
      <c r="D42" s="6" t="s">
        <v>11</v>
      </c>
      <c r="E42" s="14" t="s">
        <v>17</v>
      </c>
      <c r="F42" s="7">
        <v>40446</v>
      </c>
      <c r="G42" s="7">
        <v>40447</v>
      </c>
      <c r="H42" s="11">
        <f>EOMONTH(F42+45,1)</f>
        <v>40543</v>
      </c>
      <c r="I42" s="57"/>
      <c r="J42" s="34">
        <f ca="1">NETWORKDAYS(F42,NOW(),Holidays)</f>
        <v>70</v>
      </c>
      <c r="K42" s="8">
        <f>G42-F42</f>
        <v>1</v>
      </c>
      <c r="L42" s="26" t="s">
        <v>180</v>
      </c>
      <c r="M42" s="27" t="str">
        <f>CONCATENATE(VLOOKUP(L42,ProductsServices[],3,FALSE)," ",VLOOKUP(L42,ProductsServices[],4,FALSE)," ",VLOOKUP(L42,ProductsServices[],5,FALSE),": ",VLOOKUP(L42,ProductsServices[],6,FALSE)," (",UPPER(VLOOKUP(L42,ProductsServices[],2,FALSE)),")")</f>
        <v>Microsoft Office 2010: Professional (SOFTWARE)</v>
      </c>
      <c r="N42" s="52">
        <f>VLOOKUP(L42,ProductsServices[],7,FALSE)</f>
        <v>499</v>
      </c>
      <c r="O42" s="58">
        <v>15</v>
      </c>
      <c r="P42" s="59">
        <f>N42*O42</f>
        <v>7485</v>
      </c>
      <c r="Q42" s="60" t="str">
        <f>IF(P42&gt;200,"Free Shipping",IF(P42&gt;100,10,P42*0.03))</f>
        <v>Free Shipping</v>
      </c>
      <c r="R42" s="60">
        <f>IF(ISTEXT(Q42),P42,P42+Q42)</f>
        <v>7485</v>
      </c>
      <c r="S42" s="61" t="str">
        <f>IF(ISBLANK(I42),"Open",IF(P42=I42,"Paid",IF(P42&gt;I42,TEXT(P42-I42,"$#,##0.00") &amp;" due",TEXT(-(P42-I42),"$#,##0.00") &amp;" credit")))</f>
        <v>Open</v>
      </c>
    </row>
    <row r="43" spans="1:19" outlineLevel="3" x14ac:dyDescent="0.25">
      <c r="A43" s="56" t="s">
        <v>138</v>
      </c>
      <c r="B43" s="6" t="s">
        <v>134</v>
      </c>
      <c r="C43" s="6" t="s">
        <v>139</v>
      </c>
      <c r="D43" s="6" t="s">
        <v>21</v>
      </c>
      <c r="E43" s="14" t="s">
        <v>17</v>
      </c>
      <c r="F43" s="7">
        <v>40445</v>
      </c>
      <c r="G43" s="7">
        <v>40449</v>
      </c>
      <c r="H43" s="11">
        <f>EOMONTH(F43+45,1)</f>
        <v>40543</v>
      </c>
      <c r="I43" s="57"/>
      <c r="J43" s="34">
        <f ca="1">NETWORKDAYS(F43,NOW(),Holidays)</f>
        <v>71</v>
      </c>
      <c r="K43" s="8">
        <f>G43-F43</f>
        <v>4</v>
      </c>
      <c r="L43" s="26" t="s">
        <v>179</v>
      </c>
      <c r="M43" s="27" t="str">
        <f>CONCATENATE(VLOOKUP(L43,ProductsServices[],3,FALSE)," ",VLOOKUP(L43,ProductsServices[],4,FALSE)," ",VLOOKUP(L43,ProductsServices[],5,FALSE),": ",VLOOKUP(L43,ProductsServices[],6,FALSE)," (",UPPER(VLOOKUP(L43,ProductsServices[],2,FALSE)),")")</f>
        <v>Microsoft Office 2010: Home &amp; Business (SOFTWARE)</v>
      </c>
      <c r="N43" s="52">
        <f>VLOOKUP(L43,ProductsServices[],7,FALSE)</f>
        <v>279</v>
      </c>
      <c r="O43" s="58">
        <v>16</v>
      </c>
      <c r="P43" s="59">
        <f>N43*O43</f>
        <v>4464</v>
      </c>
      <c r="Q43" s="60" t="str">
        <f>IF(P43&gt;200,"Free Shipping",IF(P43&gt;100,10,P43*0.03))</f>
        <v>Free Shipping</v>
      </c>
      <c r="R43" s="60">
        <f>IF(ISTEXT(Q43),P43,P43+Q43)</f>
        <v>4464</v>
      </c>
      <c r="S43" s="61" t="str">
        <f>IF(ISBLANK(I43),"Open",IF(P43=I43,"Paid",IF(P43&gt;I43,TEXT(P43-I43,"$#,##0.00") &amp;" due",TEXT(-(P43-I43),"$#,##0.00") &amp;" credit")))</f>
        <v>Open</v>
      </c>
    </row>
    <row r="44" spans="1:19" outlineLevel="3" x14ac:dyDescent="0.25">
      <c r="A44" s="56" t="s">
        <v>148</v>
      </c>
      <c r="B44" s="6" t="s">
        <v>77</v>
      </c>
      <c r="C44" s="6" t="s">
        <v>149</v>
      </c>
      <c r="D44" s="6" t="s">
        <v>16</v>
      </c>
      <c r="E44" s="14" t="s">
        <v>17</v>
      </c>
      <c r="F44" s="7">
        <v>40426</v>
      </c>
      <c r="G44" s="7">
        <v>40427</v>
      </c>
      <c r="H44" s="11">
        <f>EOMONTH(F44+45,1)</f>
        <v>40512</v>
      </c>
      <c r="I44" s="57"/>
      <c r="J44" s="34">
        <f ca="1">NETWORKDAYS(F44,NOW(),Holidays)</f>
        <v>85</v>
      </c>
      <c r="K44" s="8">
        <f>G44-F44</f>
        <v>1</v>
      </c>
      <c r="L44" s="26" t="s">
        <v>178</v>
      </c>
      <c r="M44" s="27" t="str">
        <f>CONCATENATE(VLOOKUP(L44,ProductsServices[],3,FALSE)," ",VLOOKUP(L44,ProductsServices[],4,FALSE)," ",VLOOKUP(L44,ProductsServices[],5,FALSE),": ",VLOOKUP(L44,ProductsServices[],6,FALSE)," (",UPPER(VLOOKUP(L44,ProductsServices[],2,FALSE)),")")</f>
        <v>Microsoft Office 2010: Home &amp; Student (SOFTWARE)</v>
      </c>
      <c r="N44" s="52">
        <f>VLOOKUP(L44,ProductsServices[],7,FALSE)</f>
        <v>149</v>
      </c>
      <c r="O44" s="8">
        <v>37</v>
      </c>
      <c r="P44" s="59">
        <f>N44*O44</f>
        <v>5513</v>
      </c>
      <c r="Q44" s="60" t="str">
        <f>IF(P44&gt;200,"Free Shipping",IF(P44&gt;100,10,P44*0.03))</f>
        <v>Free Shipping</v>
      </c>
      <c r="R44" s="60">
        <f>IF(ISTEXT(Q44),P44,P44+Q44)</f>
        <v>5513</v>
      </c>
      <c r="S44" s="61" t="str">
        <f>IF(ISBLANK(I44),"Open",IF(P44=I44,"Paid",IF(P44&gt;I44,TEXT(P44-I44,"$#,##0.00") &amp;" due",TEXT(-(P44-I44),"$#,##0.00") &amp;" credit")))</f>
        <v>Open</v>
      </c>
    </row>
    <row r="45" spans="1:19" outlineLevel="2" x14ac:dyDescent="0.25">
      <c r="A45" s="56"/>
      <c r="B45" s="6"/>
      <c r="C45" s="6"/>
      <c r="D45" s="6"/>
      <c r="E45" s="68" t="s">
        <v>224</v>
      </c>
      <c r="F45" s="7"/>
      <c r="G45" s="7"/>
      <c r="H45" s="11"/>
      <c r="I45" s="57"/>
      <c r="J45" s="34"/>
      <c r="K45" s="8"/>
      <c r="L45" s="26"/>
      <c r="M45" s="27"/>
      <c r="N45" s="52"/>
      <c r="O45" s="8"/>
      <c r="P45" s="59"/>
      <c r="Q45" s="60"/>
      <c r="R45" s="84">
        <f>SUBTOTAL(3,R31:R44)</f>
        <v>14</v>
      </c>
      <c r="S45" s="61"/>
    </row>
    <row r="46" spans="1:19" outlineLevel="1" x14ac:dyDescent="0.25">
      <c r="A46" s="56"/>
      <c r="B46" s="6"/>
      <c r="C46" s="6"/>
      <c r="D46" s="6"/>
      <c r="E46" s="68" t="s">
        <v>219</v>
      </c>
      <c r="F46" s="7"/>
      <c r="G46" s="7"/>
      <c r="H46" s="11"/>
      <c r="I46" s="57"/>
      <c r="J46" s="34"/>
      <c r="K46" s="8"/>
      <c r="L46" s="26"/>
      <c r="M46" s="27"/>
      <c r="N46" s="52"/>
      <c r="O46" s="8"/>
      <c r="P46" s="59"/>
      <c r="Q46" s="60"/>
      <c r="R46" s="60">
        <f>SUBTOTAL(9,R31:R44)</f>
        <v>79312</v>
      </c>
      <c r="S46" s="61"/>
    </row>
    <row r="47" spans="1:19" outlineLevel="1" x14ac:dyDescent="0.25">
      <c r="A47" s="56"/>
      <c r="B47" s="6"/>
      <c r="C47" s="6"/>
      <c r="D47" s="6"/>
      <c r="E47" s="68" t="s">
        <v>224</v>
      </c>
      <c r="F47" s="7"/>
      <c r="G47" s="7"/>
      <c r="H47" s="11"/>
      <c r="I47" s="57"/>
      <c r="J47" s="34"/>
      <c r="K47" s="8"/>
      <c r="L47" s="26"/>
      <c r="M47" s="27"/>
      <c r="N47" s="52"/>
      <c r="O47" s="8"/>
      <c r="P47" s="59"/>
      <c r="Q47" s="60"/>
      <c r="R47" s="84">
        <f>SUBTOTAL(3,R31:R44)</f>
        <v>14</v>
      </c>
      <c r="S47" s="61"/>
    </row>
    <row r="48" spans="1:19" outlineLevel="1" x14ac:dyDescent="0.25">
      <c r="A48" s="56"/>
      <c r="B48" s="6"/>
      <c r="C48" s="6"/>
      <c r="D48" s="6"/>
      <c r="E48" s="68" t="s">
        <v>219</v>
      </c>
      <c r="F48" s="7"/>
      <c r="G48" s="7"/>
      <c r="H48" s="11"/>
      <c r="I48" s="57"/>
      <c r="J48" s="34"/>
      <c r="K48" s="8"/>
      <c r="L48" s="26"/>
      <c r="M48" s="27"/>
      <c r="N48" s="52"/>
      <c r="O48" s="8"/>
      <c r="P48" s="59"/>
      <c r="Q48" s="60"/>
      <c r="R48" s="60">
        <f>SUBTOTAL(9,R31:R44)</f>
        <v>79312</v>
      </c>
      <c r="S48" s="61"/>
    </row>
    <row r="49" spans="1:19" outlineLevel="3" x14ac:dyDescent="0.25">
      <c r="A49" s="50" t="s">
        <v>7</v>
      </c>
      <c r="B49" s="10" t="s">
        <v>8</v>
      </c>
      <c r="C49" s="10" t="s">
        <v>9</v>
      </c>
      <c r="D49" s="10" t="s">
        <v>11</v>
      </c>
      <c r="E49" s="15" t="s">
        <v>12</v>
      </c>
      <c r="F49" s="11">
        <v>40349</v>
      </c>
      <c r="G49" s="11">
        <v>40353</v>
      </c>
      <c r="H49" s="11">
        <f>EOMONTH(F49+45,1)</f>
        <v>40451</v>
      </c>
      <c r="I49" s="51">
        <v>5215</v>
      </c>
      <c r="J49" s="34">
        <f ca="1">NETWORKDAYS(F49,NOW(),Holidays)</f>
        <v>140</v>
      </c>
      <c r="K49" s="12">
        <f>G49-F49</f>
        <v>4</v>
      </c>
      <c r="L49" s="27" t="s">
        <v>178</v>
      </c>
      <c r="M49" s="27" t="str">
        <f>CONCATENATE(VLOOKUP(L49,ProductsServices[],3,FALSE)," ",VLOOKUP(L49,ProductsServices[],4,FALSE)," ",VLOOKUP(L49,ProductsServices[],5,FALSE),": ",VLOOKUP(L49,ProductsServices[],6,FALSE)," (",UPPER(VLOOKUP(L49,ProductsServices[],2,FALSE)),")")</f>
        <v>Microsoft Office 2010: Home &amp; Student (SOFTWARE)</v>
      </c>
      <c r="N49" s="52">
        <f>VLOOKUP(L49,ProductsServices[],7,FALSE)</f>
        <v>149</v>
      </c>
      <c r="O49" s="12">
        <v>35</v>
      </c>
      <c r="P49" s="53">
        <f>N49*O49</f>
        <v>5215</v>
      </c>
      <c r="Q49" s="54" t="str">
        <f>IF(P49&gt;200,"Free Shipping",IF(P49&gt;100,10,P49*0.03))</f>
        <v>Free Shipping</v>
      </c>
      <c r="R49" s="54">
        <f>IF(ISTEXT(Q49),P49,P49+Q49)</f>
        <v>5215</v>
      </c>
      <c r="S49" s="55" t="str">
        <f>IF(ISBLANK(I49),"Open",IF(P49=I49,"Paid",IF(P49&gt;I49,TEXT(P49-I49,"$#,##0.00") &amp;" due",TEXT(-(P49-I49),"$#,##0.00") &amp;" credit")))</f>
        <v>Paid</v>
      </c>
    </row>
    <row r="50" spans="1:19" outlineLevel="3" x14ac:dyDescent="0.25">
      <c r="A50" s="56" t="s">
        <v>36</v>
      </c>
      <c r="B50" s="6" t="s">
        <v>37</v>
      </c>
      <c r="C50" s="6" t="s">
        <v>38</v>
      </c>
      <c r="D50" s="6" t="s">
        <v>21</v>
      </c>
      <c r="E50" s="14" t="s">
        <v>12</v>
      </c>
      <c r="F50" s="7">
        <v>40439</v>
      </c>
      <c r="G50" s="7">
        <v>40440</v>
      </c>
      <c r="H50" s="11">
        <f>EOMONTH(F50+45,1)</f>
        <v>40543</v>
      </c>
      <c r="I50" s="57">
        <v>3000</v>
      </c>
      <c r="J50" s="34">
        <f ca="1">NETWORKDAYS(F50,NOW(),Holidays)</f>
        <v>75</v>
      </c>
      <c r="K50" s="8">
        <f>G50-F50</f>
        <v>1</v>
      </c>
      <c r="L50" s="26" t="s">
        <v>180</v>
      </c>
      <c r="M50" s="27" t="str">
        <f>CONCATENATE(VLOOKUP(L50,ProductsServices[],3,FALSE)," ",VLOOKUP(L50,ProductsServices[],4,FALSE)," ",VLOOKUP(L50,ProductsServices[],5,FALSE),": ",VLOOKUP(L50,ProductsServices[],6,FALSE)," (",UPPER(VLOOKUP(L50,ProductsServices[],2,FALSE)),")")</f>
        <v>Microsoft Office 2010: Professional (SOFTWARE)</v>
      </c>
      <c r="N50" s="52">
        <f>VLOOKUP(L50,ProductsServices[],7,FALSE)</f>
        <v>499</v>
      </c>
      <c r="O50" s="58">
        <v>13</v>
      </c>
      <c r="P50" s="59">
        <f>N50*O50</f>
        <v>6487</v>
      </c>
      <c r="Q50" s="60" t="str">
        <f>IF(P50&gt;200,"Free Shipping",IF(P50&gt;100,10,P50*0.03))</f>
        <v>Free Shipping</v>
      </c>
      <c r="R50" s="60">
        <f>IF(ISTEXT(Q50),P50,P50+Q50)</f>
        <v>6487</v>
      </c>
      <c r="S50" s="61" t="str">
        <f>IF(ISBLANK(I50),"Open",IF(P50=I50,"Paid",IF(P50&gt;I50,TEXT(P50-I50,"$#,##0.00") &amp;" due",TEXT(-(P50-I50),"$#,##0.00") &amp;" credit")))</f>
        <v>$3,487.00 due</v>
      </c>
    </row>
    <row r="51" spans="1:19" outlineLevel="3" x14ac:dyDescent="0.25">
      <c r="A51" s="50" t="s">
        <v>39</v>
      </c>
      <c r="B51" s="10" t="s">
        <v>37</v>
      </c>
      <c r="C51" s="10" t="s">
        <v>40</v>
      </c>
      <c r="D51" s="10" t="s">
        <v>21</v>
      </c>
      <c r="E51" s="15" t="s">
        <v>12</v>
      </c>
      <c r="F51" s="11">
        <v>40443</v>
      </c>
      <c r="G51" s="11">
        <v>40443</v>
      </c>
      <c r="H51" s="11">
        <f>EOMONTH(F51+45,1)</f>
        <v>40543</v>
      </c>
      <c r="I51" s="51">
        <v>5580</v>
      </c>
      <c r="J51" s="34">
        <f ca="1">NETWORKDAYS(F51,NOW(),Holidays)</f>
        <v>73</v>
      </c>
      <c r="K51" s="12">
        <f>G51-F51</f>
        <v>0</v>
      </c>
      <c r="L51" s="27" t="s">
        <v>179</v>
      </c>
      <c r="M51" s="27" t="str">
        <f>CONCATENATE(VLOOKUP(L51,ProductsServices[],3,FALSE)," ",VLOOKUP(L51,ProductsServices[],4,FALSE)," ",VLOOKUP(L51,ProductsServices[],5,FALSE),": ",VLOOKUP(L51,ProductsServices[],6,FALSE)," (",UPPER(VLOOKUP(L51,ProductsServices[],2,FALSE)),")")</f>
        <v>Microsoft Office 2010: Home &amp; Business (SOFTWARE)</v>
      </c>
      <c r="N51" s="52">
        <f>VLOOKUP(L51,ProductsServices[],7,FALSE)</f>
        <v>279</v>
      </c>
      <c r="O51" s="62">
        <v>20</v>
      </c>
      <c r="P51" s="53">
        <f>N51*O51</f>
        <v>5580</v>
      </c>
      <c r="Q51" s="54" t="str">
        <f>IF(P51&gt;200,"Free Shipping",IF(P51&gt;100,10,P51*0.03))</f>
        <v>Free Shipping</v>
      </c>
      <c r="R51" s="54">
        <f>IF(ISTEXT(Q51),P51,P51+Q51)</f>
        <v>5580</v>
      </c>
      <c r="S51" s="55" t="str">
        <f>IF(ISBLANK(I51),"Open",IF(P51=I51,"Paid",IF(P51&gt;I51,TEXT(P51-I51,"$#,##0.00") &amp;" due",TEXT(-(P51-I51),"$#,##0.00") &amp;" credit")))</f>
        <v>Paid</v>
      </c>
    </row>
    <row r="52" spans="1:19" outlineLevel="3" x14ac:dyDescent="0.25">
      <c r="A52" s="50" t="s">
        <v>50</v>
      </c>
      <c r="B52" s="10" t="s">
        <v>51</v>
      </c>
      <c r="C52" s="10" t="s">
        <v>52</v>
      </c>
      <c r="D52" s="10" t="s">
        <v>16</v>
      </c>
      <c r="E52" s="15" t="s">
        <v>12</v>
      </c>
      <c r="F52" s="11">
        <v>40404</v>
      </c>
      <c r="G52" s="11">
        <v>40407</v>
      </c>
      <c r="H52" s="11">
        <f>EOMONTH(F52+45,1)</f>
        <v>40482</v>
      </c>
      <c r="I52" s="51"/>
      <c r="J52" s="34">
        <f ca="1">NETWORKDAYS(F52,NOW(),Holidays)</f>
        <v>100</v>
      </c>
      <c r="K52" s="12">
        <f>G52-F52</f>
        <v>3</v>
      </c>
      <c r="L52" s="27" t="s">
        <v>178</v>
      </c>
      <c r="M52" s="27" t="str">
        <f>CONCATENATE(VLOOKUP(L52,ProductsServices[],3,FALSE)," ",VLOOKUP(L52,ProductsServices[],4,FALSE)," ",VLOOKUP(L52,ProductsServices[],5,FALSE),": ",VLOOKUP(L52,ProductsServices[],6,FALSE)," (",UPPER(VLOOKUP(L52,ProductsServices[],2,FALSE)),")")</f>
        <v>Microsoft Office 2010: Home &amp; Student (SOFTWARE)</v>
      </c>
      <c r="N52" s="52">
        <f>VLOOKUP(L52,ProductsServices[],7,FALSE)</f>
        <v>149</v>
      </c>
      <c r="O52" s="12">
        <v>36</v>
      </c>
      <c r="P52" s="53">
        <f>N52*O52</f>
        <v>5364</v>
      </c>
      <c r="Q52" s="54" t="str">
        <f>IF(P52&gt;200,"Free Shipping",IF(P52&gt;100,10,P52*0.03))</f>
        <v>Free Shipping</v>
      </c>
      <c r="R52" s="54">
        <f>IF(ISTEXT(Q52),P52,P52+Q52)</f>
        <v>5364</v>
      </c>
      <c r="S52" s="55" t="str">
        <f>IF(ISBLANK(I52),"Open",IF(P52=I52,"Paid",IF(P52&gt;I52,TEXT(P52-I52,"$#,##0.00") &amp;" due",TEXT(-(P52-I52),"$#,##0.00") &amp;" credit")))</f>
        <v>Open</v>
      </c>
    </row>
    <row r="53" spans="1:19" outlineLevel="3" x14ac:dyDescent="0.25">
      <c r="A53" s="56" t="s">
        <v>65</v>
      </c>
      <c r="B53" s="6" t="s">
        <v>66</v>
      </c>
      <c r="C53" s="6" t="s">
        <v>67</v>
      </c>
      <c r="D53" s="6" t="s">
        <v>11</v>
      </c>
      <c r="E53" s="14" t="s">
        <v>12</v>
      </c>
      <c r="F53" s="7">
        <v>40304</v>
      </c>
      <c r="G53" s="7">
        <v>40308</v>
      </c>
      <c r="H53" s="11">
        <f>EOMONTH(F53+45,1)</f>
        <v>40390</v>
      </c>
      <c r="I53" s="57">
        <v>2500</v>
      </c>
      <c r="J53" s="34">
        <f ca="1">NETWORKDAYS(F53,NOW(),Holidays)</f>
        <v>171</v>
      </c>
      <c r="K53" s="8">
        <f>G53-F53</f>
        <v>4</v>
      </c>
      <c r="L53" s="26" t="s">
        <v>180</v>
      </c>
      <c r="M53" s="27" t="str">
        <f>CONCATENATE(VLOOKUP(L53,ProductsServices[],3,FALSE)," ",VLOOKUP(L53,ProductsServices[],4,FALSE)," ",VLOOKUP(L53,ProductsServices[],5,FALSE),": ",VLOOKUP(L53,ProductsServices[],6,FALSE)," (",UPPER(VLOOKUP(L53,ProductsServices[],2,FALSE)),")")</f>
        <v>Microsoft Office 2010: Professional (SOFTWARE)</v>
      </c>
      <c r="N53" s="52">
        <f>VLOOKUP(L53,ProductsServices[],7,FALSE)</f>
        <v>499</v>
      </c>
      <c r="O53" s="58">
        <v>11</v>
      </c>
      <c r="P53" s="59">
        <f>N53*O53</f>
        <v>5489</v>
      </c>
      <c r="Q53" s="60" t="str">
        <f>IF(P53&gt;200,"Free Shipping",IF(P53&gt;100,10,P53*0.03))</f>
        <v>Free Shipping</v>
      </c>
      <c r="R53" s="60">
        <f>IF(ISTEXT(Q53),P53,P53+Q53)</f>
        <v>5489</v>
      </c>
      <c r="S53" s="61" t="str">
        <f>IF(ISBLANK(I53),"Open",IF(P53=I53,"Paid",IF(P53&gt;I53,TEXT(P53-I53,"$#,##0.00") &amp;" due",TEXT(-(P53-I53),"$#,##0.00") &amp;" credit")))</f>
        <v>$2,989.00 due</v>
      </c>
    </row>
    <row r="54" spans="1:19" outlineLevel="3" x14ac:dyDescent="0.25">
      <c r="A54" s="50" t="s">
        <v>68</v>
      </c>
      <c r="B54" s="10" t="s">
        <v>69</v>
      </c>
      <c r="C54" s="10" t="s">
        <v>70</v>
      </c>
      <c r="D54" s="10" t="s">
        <v>16</v>
      </c>
      <c r="E54" s="15" t="s">
        <v>12</v>
      </c>
      <c r="F54" s="11">
        <v>40395</v>
      </c>
      <c r="G54" s="11">
        <v>40400</v>
      </c>
      <c r="H54" s="11">
        <f>EOMONTH(F54+45,1)</f>
        <v>40482</v>
      </c>
      <c r="I54" s="51"/>
      <c r="J54" s="34">
        <f ca="1">NETWORKDAYS(F54,NOW(),Holidays)</f>
        <v>107</v>
      </c>
      <c r="K54" s="12">
        <f>G54-F54</f>
        <v>5</v>
      </c>
      <c r="L54" s="27" t="s">
        <v>180</v>
      </c>
      <c r="M54" s="27" t="str">
        <f>CONCATENATE(VLOOKUP(L54,ProductsServices[],3,FALSE)," ",VLOOKUP(L54,ProductsServices[],4,FALSE)," ",VLOOKUP(L54,ProductsServices[],5,FALSE),": ",VLOOKUP(L54,ProductsServices[],6,FALSE)," (",UPPER(VLOOKUP(L54,ProductsServices[],2,FALSE)),")")</f>
        <v>Microsoft Office 2010: Professional (SOFTWARE)</v>
      </c>
      <c r="N54" s="52">
        <f>VLOOKUP(L54,ProductsServices[],7,FALSE)</f>
        <v>499</v>
      </c>
      <c r="O54" s="62">
        <v>17</v>
      </c>
      <c r="P54" s="53">
        <f>N54*O54</f>
        <v>8483</v>
      </c>
      <c r="Q54" s="54" t="str">
        <f>IF(P54&gt;200,"Free Shipping",IF(P54&gt;100,10,P54*0.03))</f>
        <v>Free Shipping</v>
      </c>
      <c r="R54" s="54">
        <f>IF(ISTEXT(Q54),P54,P54+Q54)</f>
        <v>8483</v>
      </c>
      <c r="S54" s="55" t="str">
        <f>IF(ISBLANK(I54),"Open",IF(P54=I54,"Paid",IF(P54&gt;I54,TEXT(P54-I54,"$#,##0.00") &amp;" due",TEXT(-(P54-I54),"$#,##0.00") &amp;" credit")))</f>
        <v>Open</v>
      </c>
    </row>
    <row r="55" spans="1:19" outlineLevel="3" x14ac:dyDescent="0.25">
      <c r="A55" s="56" t="s">
        <v>71</v>
      </c>
      <c r="B55" s="6" t="s">
        <v>72</v>
      </c>
      <c r="C55" s="6" t="s">
        <v>73</v>
      </c>
      <c r="D55" s="6" t="s">
        <v>21</v>
      </c>
      <c r="E55" s="14" t="s">
        <v>12</v>
      </c>
      <c r="F55" s="7">
        <v>40437</v>
      </c>
      <c r="G55" s="7">
        <v>40439</v>
      </c>
      <c r="H55" s="11">
        <f>EOMONTH(F55+45,1)</f>
        <v>40512</v>
      </c>
      <c r="I55" s="57"/>
      <c r="J55" s="34">
        <f ca="1">NETWORKDAYS(F55,NOW(),Holidays)</f>
        <v>77</v>
      </c>
      <c r="K55" s="8">
        <f>G55-F55</f>
        <v>2</v>
      </c>
      <c r="L55" s="26" t="s">
        <v>179</v>
      </c>
      <c r="M55" s="27" t="str">
        <f>CONCATENATE(VLOOKUP(L55,ProductsServices[],3,FALSE)," ",VLOOKUP(L55,ProductsServices[],4,FALSE)," ",VLOOKUP(L55,ProductsServices[],5,FALSE),": ",VLOOKUP(L55,ProductsServices[],6,FALSE)," (",UPPER(VLOOKUP(L55,ProductsServices[],2,FALSE)),")")</f>
        <v>Microsoft Office 2010: Home &amp; Business (SOFTWARE)</v>
      </c>
      <c r="N55" s="52">
        <f>VLOOKUP(L55,ProductsServices[],7,FALSE)</f>
        <v>279</v>
      </c>
      <c r="O55" s="58">
        <v>20</v>
      </c>
      <c r="P55" s="59">
        <f>N55*O55</f>
        <v>5580</v>
      </c>
      <c r="Q55" s="60" t="str">
        <f>IF(P55&gt;200,"Free Shipping",IF(P55&gt;100,10,P55*0.03))</f>
        <v>Free Shipping</v>
      </c>
      <c r="R55" s="60">
        <f>IF(ISTEXT(Q55),P55,P55+Q55)</f>
        <v>5580</v>
      </c>
      <c r="S55" s="61" t="str">
        <f>IF(ISBLANK(I55),"Open",IF(P55=I55,"Paid",IF(P55&gt;I55,TEXT(P55-I55,"$#,##0.00") &amp;" due",TEXT(-(P55-I55),"$#,##0.00") &amp;" credit")))</f>
        <v>Open</v>
      </c>
    </row>
    <row r="56" spans="1:19" outlineLevel="3" x14ac:dyDescent="0.25">
      <c r="A56" s="56" t="s">
        <v>81</v>
      </c>
      <c r="B56" s="6" t="s">
        <v>82</v>
      </c>
      <c r="C56" s="6" t="s">
        <v>83</v>
      </c>
      <c r="D56" s="6" t="s">
        <v>16</v>
      </c>
      <c r="E56" s="9" t="s">
        <v>12</v>
      </c>
      <c r="F56" s="7">
        <v>40377</v>
      </c>
      <c r="G56" s="7">
        <v>40380</v>
      </c>
      <c r="H56" s="11">
        <f>EOMONTH(F56+45,1)</f>
        <v>40482</v>
      </c>
      <c r="I56" s="57"/>
      <c r="J56" s="34">
        <f ca="1">NETWORKDAYS(F56,NOW(),Holidays)</f>
        <v>120</v>
      </c>
      <c r="K56" s="8">
        <f>G56-F56</f>
        <v>3</v>
      </c>
      <c r="L56" s="26" t="s">
        <v>179</v>
      </c>
      <c r="M56" s="27" t="str">
        <f>CONCATENATE(VLOOKUP(L56,ProductsServices[],3,FALSE)," ",VLOOKUP(L56,ProductsServices[],4,FALSE)," ",VLOOKUP(L56,ProductsServices[],5,FALSE),": ",VLOOKUP(L56,ProductsServices[],6,FALSE)," (",UPPER(VLOOKUP(L56,ProductsServices[],2,FALSE)),")")</f>
        <v>Microsoft Office 2010: Home &amp; Business (SOFTWARE)</v>
      </c>
      <c r="N56" s="52">
        <f>VLOOKUP(L56,ProductsServices[],7,FALSE)</f>
        <v>279</v>
      </c>
      <c r="O56" s="58">
        <v>27</v>
      </c>
      <c r="P56" s="59">
        <f>N56*O56</f>
        <v>7533</v>
      </c>
      <c r="Q56" s="60" t="str">
        <f>IF(P56&gt;200,"Free Shipping",IF(P56&gt;100,10,P56*0.03))</f>
        <v>Free Shipping</v>
      </c>
      <c r="R56" s="60">
        <f>IF(ISTEXT(Q56),P56,P56+Q56)</f>
        <v>7533</v>
      </c>
      <c r="S56" s="61" t="str">
        <f>IF(ISBLANK(I56),"Open",IF(P56=I56,"Paid",IF(P56&gt;I56,TEXT(P56-I56,"$#,##0.00") &amp;" due",TEXT(-(P56-I56),"$#,##0.00") &amp;" credit")))</f>
        <v>Open</v>
      </c>
    </row>
    <row r="57" spans="1:19" outlineLevel="3" x14ac:dyDescent="0.25">
      <c r="A57" s="56" t="s">
        <v>93</v>
      </c>
      <c r="B57" s="6" t="s">
        <v>94</v>
      </c>
      <c r="C57" s="6" t="s">
        <v>95</v>
      </c>
      <c r="D57" s="6" t="s">
        <v>16</v>
      </c>
      <c r="E57" s="14" t="s">
        <v>12</v>
      </c>
      <c r="F57" s="7">
        <v>40377</v>
      </c>
      <c r="G57" s="7">
        <v>40380</v>
      </c>
      <c r="H57" s="11">
        <f>EOMONTH(F57+45,1)</f>
        <v>40482</v>
      </c>
      <c r="I57" s="57"/>
      <c r="J57" s="34">
        <f ca="1">NETWORKDAYS(F57,NOW(),Holidays)</f>
        <v>120</v>
      </c>
      <c r="K57" s="8">
        <f>G57-F57</f>
        <v>3</v>
      </c>
      <c r="L57" s="26" t="s">
        <v>179</v>
      </c>
      <c r="M57" s="27" t="str">
        <f>CONCATENATE(VLOOKUP(L57,ProductsServices[],3,FALSE)," ",VLOOKUP(L57,ProductsServices[],4,FALSE)," ",VLOOKUP(L57,ProductsServices[],5,FALSE),": ",VLOOKUP(L57,ProductsServices[],6,FALSE)," (",UPPER(VLOOKUP(L57,ProductsServices[],2,FALSE)),")")</f>
        <v>Microsoft Office 2010: Home &amp; Business (SOFTWARE)</v>
      </c>
      <c r="N57" s="52">
        <f>VLOOKUP(L57,ProductsServices[],7,FALSE)</f>
        <v>279</v>
      </c>
      <c r="O57" s="58">
        <v>8</v>
      </c>
      <c r="P57" s="59">
        <f>N57*O57</f>
        <v>2232</v>
      </c>
      <c r="Q57" s="60" t="str">
        <f>IF(P57&gt;200,"Free Shipping",IF(P57&gt;100,10,P57*0.03))</f>
        <v>Free Shipping</v>
      </c>
      <c r="R57" s="60">
        <f>IF(ISTEXT(Q57),P57,P57+Q57)</f>
        <v>2232</v>
      </c>
      <c r="S57" s="61" t="str">
        <f>IF(ISBLANK(I57),"Open",IF(P57=I57,"Paid",IF(P57&gt;I57,TEXT(P57-I57,"$#,##0.00") &amp;" due",TEXT(-(P57-I57),"$#,##0.00") &amp;" credit")))</f>
        <v>Open</v>
      </c>
    </row>
    <row r="58" spans="1:19" outlineLevel="3" x14ac:dyDescent="0.25">
      <c r="A58" s="56" t="s">
        <v>104</v>
      </c>
      <c r="B58" s="6" t="s">
        <v>105</v>
      </c>
      <c r="C58" s="6" t="s">
        <v>106</v>
      </c>
      <c r="D58" s="6" t="s">
        <v>21</v>
      </c>
      <c r="E58" s="14" t="s">
        <v>12</v>
      </c>
      <c r="F58" s="7">
        <v>40436</v>
      </c>
      <c r="G58" s="7">
        <v>40437</v>
      </c>
      <c r="H58" s="11">
        <f>EOMONTH(F58+45,1)</f>
        <v>40512</v>
      </c>
      <c r="I58" s="57"/>
      <c r="J58" s="34">
        <f ca="1">NETWORKDAYS(F58,NOW(),Holidays)</f>
        <v>78</v>
      </c>
      <c r="K58" s="8">
        <f>G58-F58</f>
        <v>1</v>
      </c>
      <c r="L58" s="26" t="s">
        <v>178</v>
      </c>
      <c r="M58" s="27" t="str">
        <f>CONCATENATE(VLOOKUP(L58,ProductsServices[],3,FALSE)," ",VLOOKUP(L58,ProductsServices[],4,FALSE)," ",VLOOKUP(L58,ProductsServices[],5,FALSE),": ",VLOOKUP(L58,ProductsServices[],6,FALSE)," (",UPPER(VLOOKUP(L58,ProductsServices[],2,FALSE)),")")</f>
        <v>Microsoft Office 2010: Home &amp; Student (SOFTWARE)</v>
      </c>
      <c r="N58" s="52">
        <f>VLOOKUP(L58,ProductsServices[],7,FALSE)</f>
        <v>149</v>
      </c>
      <c r="O58" s="8">
        <v>8</v>
      </c>
      <c r="P58" s="59">
        <f>N58*O58</f>
        <v>1192</v>
      </c>
      <c r="Q58" s="60" t="str">
        <f>IF(P58&gt;200,"Free Shipping",IF(P58&gt;100,10,P58*0.03))</f>
        <v>Free Shipping</v>
      </c>
      <c r="R58" s="60">
        <f>IF(ISTEXT(Q58),P58,P58+Q58)</f>
        <v>1192</v>
      </c>
      <c r="S58" s="61" t="str">
        <f>IF(ISBLANK(I58),"Open",IF(P58=I58,"Paid",IF(P58&gt;I58,TEXT(P58-I58,"$#,##0.00") &amp;" due",TEXT(-(P58-I58),"$#,##0.00") &amp;" credit")))</f>
        <v>Open</v>
      </c>
    </row>
    <row r="59" spans="1:19" outlineLevel="3" x14ac:dyDescent="0.25">
      <c r="A59" s="56" t="s">
        <v>115</v>
      </c>
      <c r="B59" s="6" t="s">
        <v>113</v>
      </c>
      <c r="C59" s="6" t="s">
        <v>116</v>
      </c>
      <c r="D59" s="6" t="s">
        <v>16</v>
      </c>
      <c r="E59" s="14" t="s">
        <v>12</v>
      </c>
      <c r="F59" s="7">
        <v>40422</v>
      </c>
      <c r="G59" s="7">
        <v>40424</v>
      </c>
      <c r="H59" s="11">
        <f>EOMONTH(F59+45,1)</f>
        <v>40512</v>
      </c>
      <c r="I59" s="57"/>
      <c r="J59" s="34">
        <f ca="1">NETWORKDAYS(F59,NOW(),Holidays)</f>
        <v>88</v>
      </c>
      <c r="K59" s="8">
        <f>G59-F59</f>
        <v>2</v>
      </c>
      <c r="L59" s="26" t="s">
        <v>180</v>
      </c>
      <c r="M59" s="27" t="str">
        <f>CONCATENATE(VLOOKUP(L59,ProductsServices[],3,FALSE)," ",VLOOKUP(L59,ProductsServices[],4,FALSE)," ",VLOOKUP(L59,ProductsServices[],5,FALSE),": ",VLOOKUP(L59,ProductsServices[],6,FALSE)," (",UPPER(VLOOKUP(L59,ProductsServices[],2,FALSE)),")")</f>
        <v>Microsoft Office 2010: Professional (SOFTWARE)</v>
      </c>
      <c r="N59" s="52">
        <f>VLOOKUP(L59,ProductsServices[],7,FALSE)</f>
        <v>499</v>
      </c>
      <c r="O59" s="58">
        <v>11</v>
      </c>
      <c r="P59" s="59">
        <f>N59*O59</f>
        <v>5489</v>
      </c>
      <c r="Q59" s="60" t="str">
        <f>IF(P59&gt;200,"Free Shipping",IF(P59&gt;100,10,P59*0.03))</f>
        <v>Free Shipping</v>
      </c>
      <c r="R59" s="60">
        <f>IF(ISTEXT(Q59),P59,P59+Q59)</f>
        <v>5489</v>
      </c>
      <c r="S59" s="61" t="str">
        <f>IF(ISBLANK(I59),"Open",IF(P59=I59,"Paid",IF(P59&gt;I59,TEXT(P59-I59,"$#,##0.00") &amp;" due",TEXT(-(P59-I59),"$#,##0.00") &amp;" credit")))</f>
        <v>Open</v>
      </c>
    </row>
    <row r="60" spans="1:19" outlineLevel="3" x14ac:dyDescent="0.25">
      <c r="A60" s="50" t="s">
        <v>117</v>
      </c>
      <c r="B60" s="10" t="s">
        <v>113</v>
      </c>
      <c r="C60" s="10" t="s">
        <v>118</v>
      </c>
      <c r="D60" s="10" t="s">
        <v>16</v>
      </c>
      <c r="E60" s="15" t="s">
        <v>12</v>
      </c>
      <c r="F60" s="11">
        <v>40341</v>
      </c>
      <c r="G60" s="11">
        <v>40344</v>
      </c>
      <c r="H60" s="11">
        <f>EOMONTH(F60+45,1)</f>
        <v>40421</v>
      </c>
      <c r="I60" s="51">
        <v>4000</v>
      </c>
      <c r="J60" s="34">
        <f ca="1">NETWORKDAYS(F60,NOW(),Holidays)</f>
        <v>145</v>
      </c>
      <c r="K60" s="12">
        <f>G60-F60</f>
        <v>3</v>
      </c>
      <c r="L60" s="27" t="s">
        <v>178</v>
      </c>
      <c r="M60" s="27" t="str">
        <f>CONCATENATE(VLOOKUP(L60,ProductsServices[],3,FALSE)," ",VLOOKUP(L60,ProductsServices[],4,FALSE)," ",VLOOKUP(L60,ProductsServices[],5,FALSE),": ",VLOOKUP(L60,ProductsServices[],6,FALSE)," (",UPPER(VLOOKUP(L60,ProductsServices[],2,FALSE)),")")</f>
        <v>Microsoft Office 2010: Home &amp; Student (SOFTWARE)</v>
      </c>
      <c r="N60" s="52">
        <f>VLOOKUP(L60,ProductsServices[],7,FALSE)</f>
        <v>149</v>
      </c>
      <c r="O60" s="12">
        <v>31</v>
      </c>
      <c r="P60" s="53">
        <f>N60*O60</f>
        <v>4619</v>
      </c>
      <c r="Q60" s="54" t="str">
        <f>IF(P60&gt;200,"Free Shipping",IF(P60&gt;100,10,P60*0.03))</f>
        <v>Free Shipping</v>
      </c>
      <c r="R60" s="54">
        <f>IF(ISTEXT(Q60),P60,P60+Q60)</f>
        <v>4619</v>
      </c>
      <c r="S60" s="55" t="str">
        <f>IF(ISBLANK(I60),"Open",IF(P60=I60,"Paid",IF(P60&gt;I60,TEXT(P60-I60,"$#,##0.00") &amp;" due",TEXT(-(P60-I60),"$#,##0.00") &amp;" credit")))</f>
        <v>$619.00 due</v>
      </c>
    </row>
    <row r="61" spans="1:19" outlineLevel="3" x14ac:dyDescent="0.25">
      <c r="A61" s="56" t="s">
        <v>128</v>
      </c>
      <c r="B61" s="6" t="s">
        <v>122</v>
      </c>
      <c r="C61" s="6" t="s">
        <v>129</v>
      </c>
      <c r="D61" s="6" t="s">
        <v>11</v>
      </c>
      <c r="E61" s="14" t="s">
        <v>12</v>
      </c>
      <c r="F61" s="7">
        <v>40373</v>
      </c>
      <c r="G61" s="7">
        <v>40377</v>
      </c>
      <c r="H61" s="11">
        <f>EOMONTH(F61+45,1)</f>
        <v>40451</v>
      </c>
      <c r="I61" s="57">
        <v>1953</v>
      </c>
      <c r="J61" s="34">
        <f ca="1">NETWORKDAYS(F61,NOW(),Holidays)</f>
        <v>123</v>
      </c>
      <c r="K61" s="8">
        <f>G61-F61</f>
        <v>4</v>
      </c>
      <c r="L61" s="26" t="s">
        <v>179</v>
      </c>
      <c r="M61" s="27" t="str">
        <f>CONCATENATE(VLOOKUP(L61,ProductsServices[],3,FALSE)," ",VLOOKUP(L61,ProductsServices[],4,FALSE)," ",VLOOKUP(L61,ProductsServices[],5,FALSE),": ",VLOOKUP(L61,ProductsServices[],6,FALSE)," (",UPPER(VLOOKUP(L61,ProductsServices[],2,FALSE)),")")</f>
        <v>Microsoft Office 2010: Home &amp; Business (SOFTWARE)</v>
      </c>
      <c r="N61" s="52">
        <f>VLOOKUP(L61,ProductsServices[],7,FALSE)</f>
        <v>279</v>
      </c>
      <c r="O61" s="58">
        <v>7</v>
      </c>
      <c r="P61" s="59">
        <f>N61*O61</f>
        <v>1953</v>
      </c>
      <c r="Q61" s="60" t="str">
        <f>IF(P61&gt;200,"Free Shipping",IF(P61&gt;100,10,P61*0.03))</f>
        <v>Free Shipping</v>
      </c>
      <c r="R61" s="60">
        <f>IF(ISTEXT(Q61),P61,P61+Q61)</f>
        <v>1953</v>
      </c>
      <c r="S61" s="61" t="str">
        <f>IF(ISBLANK(I61),"Open",IF(P61=I61,"Paid",IF(P61&gt;I61,TEXT(P61-I61,"$#,##0.00") &amp;" due",TEXT(-(P61-I61),"$#,##0.00") &amp;" credit")))</f>
        <v>Paid</v>
      </c>
    </row>
    <row r="62" spans="1:19" outlineLevel="3" x14ac:dyDescent="0.25">
      <c r="A62" s="50" t="s">
        <v>140</v>
      </c>
      <c r="B62" s="10" t="s">
        <v>141</v>
      </c>
      <c r="C62" s="10" t="s">
        <v>142</v>
      </c>
      <c r="D62" s="10" t="s">
        <v>21</v>
      </c>
      <c r="E62" s="15" t="s">
        <v>12</v>
      </c>
      <c r="F62" s="11">
        <v>40317</v>
      </c>
      <c r="G62" s="11">
        <v>40319</v>
      </c>
      <c r="H62" s="11">
        <f>EOMONTH(F62+45,1)</f>
        <v>40421</v>
      </c>
      <c r="I62" s="51">
        <v>3119</v>
      </c>
      <c r="J62" s="34">
        <f ca="1">NETWORKDAYS(F62,NOW(),Holidays)</f>
        <v>162</v>
      </c>
      <c r="K62" s="12">
        <f>G62-F62</f>
        <v>2</v>
      </c>
      <c r="L62" s="27" t="s">
        <v>178</v>
      </c>
      <c r="M62" s="27" t="str">
        <f>CONCATENATE(VLOOKUP(L62,ProductsServices[],3,FALSE)," ",VLOOKUP(L62,ProductsServices[],4,FALSE)," ",VLOOKUP(L62,ProductsServices[],5,FALSE),": ",VLOOKUP(L62,ProductsServices[],6,FALSE)," (",UPPER(VLOOKUP(L62,ProductsServices[],2,FALSE)),")")</f>
        <v>Microsoft Office 2010: Home &amp; Student (SOFTWARE)</v>
      </c>
      <c r="N62" s="52">
        <f>VLOOKUP(L62,ProductsServices[],7,FALSE)</f>
        <v>149</v>
      </c>
      <c r="O62" s="12">
        <v>21</v>
      </c>
      <c r="P62" s="53">
        <f>N62*O62</f>
        <v>3129</v>
      </c>
      <c r="Q62" s="54" t="str">
        <f>IF(P62&gt;200,"Free Shipping",IF(P62&gt;100,10,P62*0.03))</f>
        <v>Free Shipping</v>
      </c>
      <c r="R62" s="54">
        <f>IF(ISTEXT(Q62),P62,P62+Q62)</f>
        <v>3129</v>
      </c>
      <c r="S62" s="55" t="str">
        <f>IF(ISBLANK(I62),"Open",IF(P62=I62,"Paid",IF(P62&gt;I62,TEXT(P62-I62,"$#,##0.00") &amp;" due",TEXT(-(P62-I62),"$#,##0.00") &amp;" credit")))</f>
        <v>$10.00 due</v>
      </c>
    </row>
    <row r="63" spans="1:19" outlineLevel="3" x14ac:dyDescent="0.25">
      <c r="A63" s="44" t="s">
        <v>143</v>
      </c>
      <c r="B63" s="3" t="s">
        <v>144</v>
      </c>
      <c r="C63" s="3" t="s">
        <v>58</v>
      </c>
      <c r="D63" s="3" t="s">
        <v>21</v>
      </c>
      <c r="E63" s="5" t="s">
        <v>12</v>
      </c>
      <c r="F63" s="2">
        <v>40394</v>
      </c>
      <c r="G63" s="2">
        <v>40397</v>
      </c>
      <c r="H63" s="40">
        <f>EOMONTH(F63+45,1)</f>
        <v>40482</v>
      </c>
      <c r="I63" s="45"/>
      <c r="J63" s="41">
        <f ca="1">NETWORKDAYS(F63,NOW(),Holidays)</f>
        <v>108</v>
      </c>
      <c r="K63" s="4">
        <f>G63-F63</f>
        <v>3</v>
      </c>
      <c r="L63" s="28" t="s">
        <v>178</v>
      </c>
      <c r="M63" s="42" t="str">
        <f>CONCATENATE(VLOOKUP(L63,ProductsServices[],3,FALSE)," ",VLOOKUP(L63,ProductsServices[],4,FALSE)," ",VLOOKUP(L63,ProductsServices[],5,FALSE),": ",VLOOKUP(L63,ProductsServices[],6,FALSE)," (",UPPER(VLOOKUP(L63,ProductsServices[],2,FALSE)),")")</f>
        <v>Microsoft Office 2010: Home &amp; Student (SOFTWARE)</v>
      </c>
      <c r="N63" s="43">
        <f>VLOOKUP(L63,ProductsServices[],7,FALSE)</f>
        <v>149</v>
      </c>
      <c r="O63" s="4">
        <v>13</v>
      </c>
      <c r="P63" s="63">
        <f>N63*O63</f>
        <v>1937</v>
      </c>
      <c r="Q63" s="64" t="str">
        <f>IF(P63&gt;200,"Free Shipping",IF(P63&gt;100,10,P63*0.03))</f>
        <v>Free Shipping</v>
      </c>
      <c r="R63" s="64">
        <f>IF(ISTEXT(Q63),P63,P63+Q63)</f>
        <v>1937</v>
      </c>
      <c r="S63" s="65" t="str">
        <f>IF(ISBLANK(I63),"Open",IF(P63=I63,"Paid",IF(P63&gt;I63,TEXT(P63-I63,"$#,##0.00") &amp;" due",TEXT(-(P63-I63),"$#,##0.00") &amp;" credit")))</f>
        <v>Open</v>
      </c>
    </row>
    <row r="64" spans="1:19" outlineLevel="2" x14ac:dyDescent="0.25">
      <c r="A64" s="69"/>
      <c r="B64" s="70"/>
      <c r="C64" s="70"/>
      <c r="D64" s="70"/>
      <c r="E64" s="81" t="s">
        <v>225</v>
      </c>
      <c r="F64" s="71"/>
      <c r="G64" s="71"/>
      <c r="H64" s="72"/>
      <c r="I64" s="73"/>
      <c r="J64" s="74"/>
      <c r="K64" s="75"/>
      <c r="L64" s="76"/>
      <c r="M64" s="77"/>
      <c r="N64" s="78"/>
      <c r="O64" s="75"/>
      <c r="P64" s="79"/>
      <c r="Q64" s="79"/>
      <c r="R64" s="85">
        <f>SUBTOTAL(3,R49:R63)</f>
        <v>15</v>
      </c>
      <c r="S64" s="80"/>
    </row>
    <row r="65" spans="1:19" outlineLevel="1" x14ac:dyDescent="0.25">
      <c r="A65" s="69"/>
      <c r="B65" s="70"/>
      <c r="C65" s="70"/>
      <c r="D65" s="70"/>
      <c r="E65" s="81" t="s">
        <v>220</v>
      </c>
      <c r="F65" s="71"/>
      <c r="G65" s="71"/>
      <c r="H65" s="72"/>
      <c r="I65" s="73"/>
      <c r="J65" s="74"/>
      <c r="K65" s="75"/>
      <c r="L65" s="76"/>
      <c r="M65" s="77"/>
      <c r="N65" s="78"/>
      <c r="O65" s="75"/>
      <c r="P65" s="79"/>
      <c r="Q65" s="79"/>
      <c r="R65" s="79">
        <f>SUBTOTAL(9,R49:R63)</f>
        <v>70282</v>
      </c>
      <c r="S65" s="80"/>
    </row>
    <row r="66" spans="1:19" x14ac:dyDescent="0.25">
      <c r="A66" s="69"/>
      <c r="B66" s="70"/>
      <c r="C66" s="70"/>
      <c r="D66" s="70"/>
      <c r="E66" s="81" t="s">
        <v>226</v>
      </c>
      <c r="F66" s="71"/>
      <c r="G66" s="71"/>
      <c r="H66" s="72"/>
      <c r="I66" s="73"/>
      <c r="J66" s="74"/>
      <c r="K66" s="75"/>
      <c r="L66" s="76"/>
      <c r="M66" s="77"/>
      <c r="N66" s="78"/>
      <c r="O66" s="75"/>
      <c r="P66" s="79"/>
      <c r="Q66" s="79"/>
      <c r="R66" s="79"/>
      <c r="S66" s="80"/>
    </row>
    <row r="67" spans="1:19" x14ac:dyDescent="0.25">
      <c r="A67" s="69"/>
      <c r="B67" s="70"/>
      <c r="C67" s="70"/>
      <c r="D67" s="70"/>
      <c r="E67" s="81" t="s">
        <v>225</v>
      </c>
      <c r="F67" s="71"/>
      <c r="G67" s="71"/>
      <c r="H67" s="72"/>
      <c r="I67" s="73"/>
      <c r="J67" s="74"/>
      <c r="K67" s="75"/>
      <c r="L67" s="76"/>
      <c r="M67" s="77"/>
      <c r="N67" s="78"/>
      <c r="O67" s="75"/>
      <c r="P67" s="79"/>
      <c r="Q67" s="79"/>
      <c r="R67" s="85">
        <f>SUBTOTAL(3,R49:R63)</f>
        <v>15</v>
      </c>
      <c r="S67" s="80"/>
    </row>
    <row r="68" spans="1:19" x14ac:dyDescent="0.25">
      <c r="A68" s="69"/>
      <c r="B68" s="70"/>
      <c r="C68" s="70"/>
      <c r="D68" s="70"/>
      <c r="E68" s="81" t="s">
        <v>220</v>
      </c>
      <c r="F68" s="71"/>
      <c r="G68" s="71"/>
      <c r="H68" s="72"/>
      <c r="I68" s="73"/>
      <c r="J68" s="74"/>
      <c r="K68" s="75"/>
      <c r="L68" s="76"/>
      <c r="M68" s="77"/>
      <c r="N68" s="78"/>
      <c r="O68" s="75"/>
      <c r="P68" s="79"/>
      <c r="Q68" s="79"/>
      <c r="R68" s="79">
        <f>SUBTOTAL(9,R49:R63)</f>
        <v>70282</v>
      </c>
      <c r="S68" s="80"/>
    </row>
    <row r="69" spans="1:19" x14ac:dyDescent="0.25">
      <c r="A69" s="69"/>
      <c r="B69" s="70"/>
      <c r="C69" s="70"/>
      <c r="D69" s="70"/>
      <c r="E69" s="81" t="s">
        <v>226</v>
      </c>
      <c r="F69" s="71"/>
      <c r="G69" s="71"/>
      <c r="H69" s="72"/>
      <c r="I69" s="73"/>
      <c r="J69" s="74"/>
      <c r="K69" s="75"/>
      <c r="L69" s="76"/>
      <c r="M69" s="77"/>
      <c r="N69" s="78"/>
      <c r="O69" s="75"/>
      <c r="P69" s="79"/>
      <c r="Q69" s="79"/>
      <c r="R69" s="85">
        <f>SUBTOTAL(3,R2:R63)</f>
        <v>50</v>
      </c>
      <c r="S69" s="80"/>
    </row>
    <row r="70" spans="1:19" x14ac:dyDescent="0.25">
      <c r="A70" s="69"/>
      <c r="B70" s="70"/>
      <c r="C70" s="70"/>
      <c r="D70" s="70"/>
      <c r="E70" s="81" t="s">
        <v>221</v>
      </c>
      <c r="F70" s="71"/>
      <c r="G70" s="71"/>
      <c r="H70" s="72"/>
      <c r="I70" s="73"/>
      <c r="J70" s="74"/>
      <c r="K70" s="75"/>
      <c r="L70" s="76"/>
      <c r="M70" s="77"/>
      <c r="N70" s="78"/>
      <c r="O70" s="75"/>
      <c r="P70" s="79"/>
      <c r="Q70" s="79"/>
      <c r="R70" s="79">
        <f>SUBTOTAL(9,R2:R63)</f>
        <v>255315</v>
      </c>
      <c r="S70" s="80"/>
    </row>
    <row r="71" spans="1:19" x14ac:dyDescent="0.25">
      <c r="A71" s="69"/>
      <c r="B71" s="70"/>
      <c r="C71" s="70"/>
      <c r="D71" s="70"/>
      <c r="E71" s="81" t="s">
        <v>221</v>
      </c>
      <c r="F71" s="71"/>
      <c r="G71" s="71"/>
      <c r="H71" s="72"/>
      <c r="I71" s="73"/>
      <c r="J71" s="74"/>
      <c r="K71" s="75"/>
      <c r="L71" s="76"/>
      <c r="M71" s="77"/>
      <c r="N71" s="78"/>
      <c r="O71" s="75"/>
      <c r="P71" s="79"/>
      <c r="Q71" s="79"/>
      <c r="R71" s="79">
        <f>SUBTOTAL(9,R2:R63)</f>
        <v>255315</v>
      </c>
      <c r="S71" s="80"/>
    </row>
  </sheetData>
  <sortState ref="A2:S51">
    <sortCondition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G2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23" bestFit="1" customWidth="1"/>
    <col min="8" max="8" width="10" customWidth="1"/>
  </cols>
  <sheetData>
    <row r="1" spans="1:7" x14ac:dyDescent="0.25">
      <c r="A1" s="18" t="s">
        <v>151</v>
      </c>
      <c r="B1" s="18" t="s">
        <v>154</v>
      </c>
      <c r="C1" s="19" t="s">
        <v>153</v>
      </c>
      <c r="D1" s="18" t="s">
        <v>158</v>
      </c>
      <c r="E1" s="18" t="s">
        <v>157</v>
      </c>
      <c r="F1" s="19" t="s">
        <v>152</v>
      </c>
      <c r="G1" s="24" t="s">
        <v>201</v>
      </c>
    </row>
    <row r="2" spans="1:7" x14ac:dyDescent="0.25">
      <c r="A2" s="18" t="s">
        <v>178</v>
      </c>
      <c r="B2" s="18" t="s">
        <v>156</v>
      </c>
      <c r="C2" s="20" t="s">
        <v>155</v>
      </c>
      <c r="D2" s="18" t="s">
        <v>159</v>
      </c>
      <c r="E2" s="18">
        <v>2010</v>
      </c>
      <c r="F2" s="20" t="s">
        <v>10</v>
      </c>
      <c r="G2" s="24">
        <v>149</v>
      </c>
    </row>
    <row r="3" spans="1:7" x14ac:dyDescent="0.25">
      <c r="A3" s="18" t="s">
        <v>179</v>
      </c>
      <c r="B3" s="18" t="s">
        <v>156</v>
      </c>
      <c r="C3" s="20" t="s">
        <v>155</v>
      </c>
      <c r="D3" s="18" t="s">
        <v>159</v>
      </c>
      <c r="E3" s="18">
        <v>2010</v>
      </c>
      <c r="F3" s="20" t="s">
        <v>204</v>
      </c>
      <c r="G3" s="24">
        <v>279</v>
      </c>
    </row>
    <row r="4" spans="1:7" x14ac:dyDescent="0.25">
      <c r="A4" s="18" t="s">
        <v>180</v>
      </c>
      <c r="B4" s="18" t="s">
        <v>156</v>
      </c>
      <c r="C4" s="20" t="s">
        <v>155</v>
      </c>
      <c r="D4" s="18" t="s">
        <v>159</v>
      </c>
      <c r="E4" s="18">
        <v>2010</v>
      </c>
      <c r="F4" s="20" t="s">
        <v>205</v>
      </c>
      <c r="G4" s="24">
        <v>499</v>
      </c>
    </row>
    <row r="5" spans="1:7" x14ac:dyDescent="0.25">
      <c r="A5" s="18" t="s">
        <v>181</v>
      </c>
      <c r="B5" s="18" t="s">
        <v>160</v>
      </c>
      <c r="C5" s="20" t="s">
        <v>161</v>
      </c>
      <c r="D5" s="18" t="s">
        <v>159</v>
      </c>
      <c r="E5" s="18">
        <v>2010</v>
      </c>
      <c r="F5" s="20" t="s">
        <v>162</v>
      </c>
      <c r="G5" s="24">
        <v>189</v>
      </c>
    </row>
    <row r="6" spans="1:7" x14ac:dyDescent="0.25">
      <c r="A6" s="18" t="s">
        <v>182</v>
      </c>
      <c r="B6" s="18" t="s">
        <v>160</v>
      </c>
      <c r="C6" s="20" t="s">
        <v>161</v>
      </c>
      <c r="D6" s="18" t="s">
        <v>159</v>
      </c>
      <c r="E6" s="18">
        <v>2010</v>
      </c>
      <c r="F6" s="20" t="s">
        <v>163</v>
      </c>
      <c r="G6" s="24">
        <v>189</v>
      </c>
    </row>
    <row r="7" spans="1:7" x14ac:dyDescent="0.25">
      <c r="A7" s="18" t="s">
        <v>183</v>
      </c>
      <c r="B7" s="18" t="s">
        <v>160</v>
      </c>
      <c r="C7" s="20" t="s">
        <v>161</v>
      </c>
      <c r="D7" s="18" t="s">
        <v>164</v>
      </c>
      <c r="E7" s="18">
        <v>2010</v>
      </c>
      <c r="F7" s="20" t="s">
        <v>165</v>
      </c>
      <c r="G7" s="24">
        <v>165</v>
      </c>
    </row>
    <row r="8" spans="1:7" x14ac:dyDescent="0.25">
      <c r="A8" s="18" t="s">
        <v>184</v>
      </c>
      <c r="B8" s="18" t="s">
        <v>160</v>
      </c>
      <c r="C8" s="20" t="s">
        <v>161</v>
      </c>
      <c r="D8" s="18" t="s">
        <v>164</v>
      </c>
      <c r="E8" s="18">
        <v>2010</v>
      </c>
      <c r="F8" s="20" t="s">
        <v>166</v>
      </c>
      <c r="G8" s="24">
        <v>172</v>
      </c>
    </row>
    <row r="9" spans="1:7" x14ac:dyDescent="0.25">
      <c r="A9" s="18" t="s">
        <v>185</v>
      </c>
      <c r="B9" s="18" t="s">
        <v>160</v>
      </c>
      <c r="C9" s="20" t="s">
        <v>161</v>
      </c>
      <c r="D9" s="18" t="s">
        <v>167</v>
      </c>
      <c r="E9" s="18">
        <v>7</v>
      </c>
      <c r="F9" s="20"/>
      <c r="G9" s="24">
        <v>185</v>
      </c>
    </row>
    <row r="10" spans="1:7" x14ac:dyDescent="0.25">
      <c r="A10" s="18" t="s">
        <v>186</v>
      </c>
      <c r="B10" s="18" t="s">
        <v>160</v>
      </c>
      <c r="C10" s="20" t="s">
        <v>161</v>
      </c>
      <c r="D10" s="18" t="s">
        <v>198</v>
      </c>
      <c r="E10" s="18"/>
      <c r="F10" s="20" t="s">
        <v>199</v>
      </c>
      <c r="G10" s="24">
        <v>132</v>
      </c>
    </row>
    <row r="11" spans="1:7" x14ac:dyDescent="0.25">
      <c r="A11" s="18" t="s">
        <v>189</v>
      </c>
      <c r="B11" s="18" t="s">
        <v>169</v>
      </c>
      <c r="C11" s="20" t="s">
        <v>168</v>
      </c>
      <c r="D11" s="18" t="s">
        <v>164</v>
      </c>
      <c r="E11" s="18">
        <v>2010</v>
      </c>
      <c r="F11" s="20" t="s">
        <v>170</v>
      </c>
      <c r="G11" s="24">
        <v>99</v>
      </c>
    </row>
    <row r="12" spans="1:7" x14ac:dyDescent="0.25">
      <c r="A12" s="18" t="s">
        <v>190</v>
      </c>
      <c r="B12" s="18" t="s">
        <v>169</v>
      </c>
      <c r="C12" s="20" t="s">
        <v>168</v>
      </c>
      <c r="D12" s="18" t="s">
        <v>164</v>
      </c>
      <c r="E12" s="18">
        <v>2010</v>
      </c>
      <c r="F12" s="20" t="s">
        <v>171</v>
      </c>
      <c r="G12" s="24">
        <v>99</v>
      </c>
    </row>
    <row r="13" spans="1:7" x14ac:dyDescent="0.25">
      <c r="A13" s="18" t="s">
        <v>191</v>
      </c>
      <c r="B13" s="18" t="s">
        <v>169</v>
      </c>
      <c r="C13" s="20" t="s">
        <v>168</v>
      </c>
      <c r="D13" s="18" t="s">
        <v>164</v>
      </c>
      <c r="E13" s="18">
        <v>2010</v>
      </c>
      <c r="F13" s="20" t="s">
        <v>172</v>
      </c>
      <c r="G13" s="24">
        <v>99</v>
      </c>
    </row>
    <row r="14" spans="1:7" x14ac:dyDescent="0.25">
      <c r="A14" s="18" t="s">
        <v>192</v>
      </c>
      <c r="B14" s="18" t="s">
        <v>169</v>
      </c>
      <c r="C14" s="20" t="s">
        <v>168</v>
      </c>
      <c r="D14" s="18" t="s">
        <v>164</v>
      </c>
      <c r="E14" s="18">
        <v>2010</v>
      </c>
      <c r="F14" s="20" t="s">
        <v>173</v>
      </c>
      <c r="G14" s="24">
        <v>99</v>
      </c>
    </row>
    <row r="15" spans="1:7" x14ac:dyDescent="0.25">
      <c r="A15" s="18" t="s">
        <v>193</v>
      </c>
      <c r="B15" s="18" t="s">
        <v>169</v>
      </c>
      <c r="C15" s="20" t="s">
        <v>168</v>
      </c>
      <c r="D15" s="18" t="s">
        <v>164</v>
      </c>
      <c r="E15" s="18">
        <v>2010</v>
      </c>
      <c r="F15" s="20" t="s">
        <v>174</v>
      </c>
      <c r="G15" s="24">
        <v>99</v>
      </c>
    </row>
    <row r="16" spans="1:7" x14ac:dyDescent="0.25">
      <c r="A16" s="18" t="s">
        <v>194</v>
      </c>
      <c r="B16" s="18" t="s">
        <v>169</v>
      </c>
      <c r="C16" s="20" t="s">
        <v>168</v>
      </c>
      <c r="D16" s="18" t="s">
        <v>164</v>
      </c>
      <c r="E16" s="18">
        <v>2010</v>
      </c>
      <c r="F16" s="20" t="s">
        <v>175</v>
      </c>
      <c r="G16" s="24">
        <v>99</v>
      </c>
    </row>
    <row r="17" spans="1:7" x14ac:dyDescent="0.25">
      <c r="A17" s="18" t="s">
        <v>195</v>
      </c>
      <c r="B17" s="18" t="s">
        <v>177</v>
      </c>
      <c r="C17" s="20" t="s">
        <v>168</v>
      </c>
      <c r="D17" s="18" t="s">
        <v>164</v>
      </c>
      <c r="E17" s="18">
        <v>2010</v>
      </c>
      <c r="F17" s="20" t="s">
        <v>176</v>
      </c>
      <c r="G17" s="24">
        <v>225</v>
      </c>
    </row>
    <row r="18" spans="1:7" x14ac:dyDescent="0.25">
      <c r="A18" s="18" t="s">
        <v>196</v>
      </c>
      <c r="B18" s="18" t="s">
        <v>177</v>
      </c>
      <c r="C18" s="20" t="s">
        <v>168</v>
      </c>
      <c r="D18" s="18" t="s">
        <v>164</v>
      </c>
      <c r="E18" s="18">
        <v>2010</v>
      </c>
      <c r="F18" s="20" t="s">
        <v>200</v>
      </c>
      <c r="G18" s="24">
        <v>225</v>
      </c>
    </row>
    <row r="19" spans="1:7" x14ac:dyDescent="0.25">
      <c r="A19" s="18" t="s">
        <v>197</v>
      </c>
      <c r="B19" s="18" t="s">
        <v>177</v>
      </c>
      <c r="C19" s="20" t="s">
        <v>168</v>
      </c>
      <c r="D19" s="18" t="s">
        <v>164</v>
      </c>
      <c r="E19" s="18">
        <v>2010</v>
      </c>
      <c r="F19" s="20" t="s">
        <v>166</v>
      </c>
      <c r="G19" s="24">
        <v>225</v>
      </c>
    </row>
    <row r="20" spans="1:7" x14ac:dyDescent="0.25">
      <c r="A20" s="18" t="s">
        <v>188</v>
      </c>
      <c r="B20" s="18" t="s">
        <v>169</v>
      </c>
      <c r="C20" s="20" t="s">
        <v>168</v>
      </c>
      <c r="D20" s="18"/>
      <c r="E20" s="18"/>
      <c r="F20" s="20" t="s">
        <v>187</v>
      </c>
      <c r="G20" s="24">
        <v>600</v>
      </c>
    </row>
    <row r="21" spans="1:7" x14ac:dyDescent="0.25">
      <c r="D21" s="17"/>
      <c r="G21" s="21"/>
    </row>
    <row r="22" spans="1:7" x14ac:dyDescent="0.25">
      <c r="D22" s="16"/>
      <c r="G22" s="22"/>
    </row>
    <row r="23" spans="1:7" x14ac:dyDescent="0.25">
      <c r="D23" s="17"/>
      <c r="G23" s="21"/>
    </row>
    <row r="24" spans="1:7" x14ac:dyDescent="0.25">
      <c r="D24" s="16"/>
      <c r="G24" s="22"/>
    </row>
    <row r="25" spans="1:7" x14ac:dyDescent="0.25">
      <c r="D25" s="17"/>
      <c r="G25" s="21"/>
    </row>
    <row r="26" spans="1:7" x14ac:dyDescent="0.25">
      <c r="D26" s="16"/>
      <c r="G26" s="22"/>
    </row>
    <row r="27" spans="1:7" x14ac:dyDescent="0.25">
      <c r="D27" s="17"/>
      <c r="G27" s="21"/>
    </row>
    <row r="28" spans="1:7" x14ac:dyDescent="0.25">
      <c r="D28" s="16"/>
      <c r="G28" s="22"/>
    </row>
    <row r="29" spans="1:7" x14ac:dyDescent="0.25">
      <c r="D29" s="17"/>
      <c r="G29" s="21"/>
    </row>
    <row r="30" spans="1:7" x14ac:dyDescent="0.25">
      <c r="D30" s="16"/>
      <c r="G30" s="22"/>
    </row>
    <row r="31" spans="1:7" x14ac:dyDescent="0.25">
      <c r="D31" s="17"/>
      <c r="G31" s="21"/>
    </row>
    <row r="32" spans="1:7" x14ac:dyDescent="0.25">
      <c r="D32" s="16"/>
      <c r="G32" s="22"/>
    </row>
    <row r="33" spans="4:7" x14ac:dyDescent="0.25">
      <c r="D33" s="17"/>
      <c r="G33" s="21"/>
    </row>
    <row r="34" spans="4:7" x14ac:dyDescent="0.25">
      <c r="D34" s="16"/>
      <c r="G34" s="22"/>
    </row>
    <row r="35" spans="4:7" x14ac:dyDescent="0.25">
      <c r="D35" s="17"/>
      <c r="G35" s="21"/>
    </row>
    <row r="36" spans="4:7" x14ac:dyDescent="0.25">
      <c r="D36" s="16"/>
      <c r="G36" s="22"/>
    </row>
    <row r="37" spans="4:7" x14ac:dyDescent="0.25">
      <c r="D37" s="17"/>
      <c r="G37" s="21"/>
    </row>
    <row r="38" spans="4:7" x14ac:dyDescent="0.25">
      <c r="D38" s="16"/>
      <c r="G38" s="22"/>
    </row>
    <row r="39" spans="4:7" x14ac:dyDescent="0.25">
      <c r="D39" s="17"/>
      <c r="G39" s="21"/>
    </row>
    <row r="40" spans="4:7" x14ac:dyDescent="0.25">
      <c r="D40" s="16"/>
      <c r="G40" s="22"/>
    </row>
    <row r="41" spans="4:7" x14ac:dyDescent="0.25">
      <c r="D41" s="17"/>
      <c r="G41" s="21"/>
    </row>
    <row r="42" spans="4:7" x14ac:dyDescent="0.25">
      <c r="D42" s="16"/>
      <c r="G42" s="22"/>
    </row>
    <row r="43" spans="4:7" x14ac:dyDescent="0.25">
      <c r="D43" s="17"/>
      <c r="G43" s="21"/>
    </row>
    <row r="44" spans="4:7" x14ac:dyDescent="0.25">
      <c r="D44" s="16"/>
      <c r="G44" s="22"/>
    </row>
    <row r="45" spans="4:7" x14ac:dyDescent="0.25">
      <c r="D45" s="17"/>
      <c r="G45" s="21"/>
    </row>
    <row r="46" spans="4:7" x14ac:dyDescent="0.25">
      <c r="D46" s="16"/>
      <c r="G46" s="22"/>
    </row>
    <row r="47" spans="4:7" x14ac:dyDescent="0.25">
      <c r="D47" s="17"/>
      <c r="G47" s="21"/>
    </row>
    <row r="48" spans="4:7" x14ac:dyDescent="0.25">
      <c r="D48" s="16"/>
      <c r="G48" s="22"/>
    </row>
    <row r="49" spans="4:7" x14ac:dyDescent="0.25">
      <c r="D49" s="17"/>
      <c r="G49" s="21"/>
    </row>
    <row r="50" spans="4:7" x14ac:dyDescent="0.25">
      <c r="D50" s="16"/>
      <c r="G50" s="22"/>
    </row>
    <row r="51" spans="4:7" x14ac:dyDescent="0.25">
      <c r="D51" s="17"/>
      <c r="G51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7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210</v>
      </c>
      <c r="B1" s="36">
        <f>DATE(2010,1,1)</f>
        <v>40179</v>
      </c>
    </row>
    <row r="2" spans="1:2" x14ac:dyDescent="0.25">
      <c r="A2" t="s">
        <v>211</v>
      </c>
      <c r="B2" s="36">
        <f>DATE(2010,5,31)</f>
        <v>40329</v>
      </c>
    </row>
    <row r="3" spans="1:2" x14ac:dyDescent="0.25">
      <c r="A3" t="s">
        <v>212</v>
      </c>
      <c r="B3" s="36">
        <f>DATE(2010,7,4)</f>
        <v>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Software Sales</vt:lpstr>
      <vt:lpstr>Products Services</vt:lpstr>
      <vt:lpstr>Holidays</vt:lpstr>
      <vt:lpstr>Holidays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2010-07-14T19:28:36Z</dcterms:created>
  <dcterms:modified xsi:type="dcterms:W3CDTF">2011-01-01T21:52:25Z</dcterms:modified>
</cp:coreProperties>
</file>