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60" windowWidth="19875" windowHeight="7710" activeTab="1"/>
  </bookViews>
  <sheets>
    <sheet name="Sales Pivot Chart" sheetId="7" r:id="rId1"/>
    <sheet name="Sheet1" sheetId="4" r:id="rId2"/>
    <sheet name="Software Sales" sheetId="1" r:id="rId3"/>
    <sheet name="Products Services" sheetId="2" r:id="rId4"/>
    <sheet name="Holidays" sheetId="3" r:id="rId5"/>
  </sheets>
  <definedNames>
    <definedName name="Holidays">Holidays!$B$1:$B$7</definedName>
    <definedName name="Totals">'Software Sales'!$R:$R</definedName>
  </definedNames>
  <calcPr calcId="144525"/>
  <pivotCaches>
    <pivotCache cacheId="12" r:id="rId6"/>
  </pivotCaches>
</workbook>
</file>

<file path=xl/calcChain.xml><?xml version="1.0" encoding="utf-8"?>
<calcChain xmlns="http://schemas.openxmlformats.org/spreadsheetml/2006/main">
  <c r="J7" i="4" l="1"/>
  <c r="J8" i="4"/>
  <c r="S29" i="1" l="1"/>
  <c r="S25" i="1"/>
  <c r="S38" i="1"/>
  <c r="S35" i="1"/>
  <c r="S27" i="1"/>
  <c r="S42" i="1"/>
  <c r="S51" i="1"/>
  <c r="S30" i="1"/>
  <c r="S23" i="1"/>
  <c r="S39" i="1"/>
  <c r="S22" i="1"/>
  <c r="S41" i="1"/>
  <c r="S40" i="1"/>
  <c r="S45" i="1"/>
  <c r="S36" i="1"/>
  <c r="S48" i="1"/>
  <c r="S32" i="1"/>
  <c r="S50" i="1"/>
  <c r="S34" i="1"/>
  <c r="S28" i="1"/>
  <c r="S47" i="1"/>
  <c r="S26" i="1"/>
  <c r="S37" i="1"/>
  <c r="J9" i="1" l="1"/>
  <c r="J31" i="1"/>
  <c r="J11" i="1"/>
  <c r="J46" i="1"/>
  <c r="J49" i="1"/>
  <c r="J19" i="1"/>
  <c r="J43" i="1"/>
  <c r="J44" i="1"/>
  <c r="J24" i="1"/>
  <c r="J33" i="1"/>
  <c r="J10" i="1"/>
  <c r="J29" i="1"/>
  <c r="J25" i="1"/>
  <c r="J38" i="1"/>
  <c r="J6" i="1"/>
  <c r="J35" i="1"/>
  <c r="J3" i="1"/>
  <c r="J27" i="1"/>
  <c r="J42" i="1"/>
  <c r="J51" i="1"/>
  <c r="J30" i="1"/>
  <c r="J7" i="1"/>
  <c r="J23" i="1"/>
  <c r="J39" i="1"/>
  <c r="J5" i="1"/>
  <c r="J18" i="1"/>
  <c r="J22" i="1"/>
  <c r="J14" i="1"/>
  <c r="J4" i="1"/>
  <c r="J15" i="1"/>
  <c r="J41" i="1"/>
  <c r="J40" i="1"/>
  <c r="J45" i="1"/>
  <c r="J17" i="1"/>
  <c r="J36" i="1"/>
  <c r="J13" i="1"/>
  <c r="J2" i="1"/>
  <c r="J21" i="1"/>
  <c r="J48" i="1"/>
  <c r="J32" i="1"/>
  <c r="J20" i="1"/>
  <c r="J50" i="1"/>
  <c r="J34" i="1"/>
  <c r="J28" i="1"/>
  <c r="J47" i="1"/>
  <c r="J8" i="1"/>
  <c r="J26" i="1"/>
  <c r="J12" i="1"/>
  <c r="J37" i="1"/>
  <c r="J16" i="1" l="1"/>
  <c r="B3" i="3"/>
  <c r="B2" i="3"/>
  <c r="B1" i="3"/>
  <c r="H9" i="1"/>
  <c r="H31" i="1"/>
  <c r="H11" i="1"/>
  <c r="H46" i="1"/>
  <c r="H49" i="1"/>
  <c r="H19" i="1"/>
  <c r="H43" i="1"/>
  <c r="H44" i="1"/>
  <c r="H24" i="1"/>
  <c r="H33" i="1"/>
  <c r="H10" i="1"/>
  <c r="H29" i="1"/>
  <c r="H25" i="1"/>
  <c r="H38" i="1"/>
  <c r="H6" i="1"/>
  <c r="H35" i="1"/>
  <c r="H3" i="1"/>
  <c r="H27" i="1"/>
  <c r="H42" i="1"/>
  <c r="H51" i="1"/>
  <c r="H30" i="1"/>
  <c r="H7" i="1"/>
  <c r="H23" i="1"/>
  <c r="H39" i="1"/>
  <c r="H5" i="1"/>
  <c r="H18" i="1"/>
  <c r="H22" i="1"/>
  <c r="H14" i="1"/>
  <c r="H4" i="1"/>
  <c r="H15" i="1"/>
  <c r="H41" i="1"/>
  <c r="H40" i="1"/>
  <c r="H45" i="1"/>
  <c r="H17" i="1"/>
  <c r="H36" i="1"/>
  <c r="H13" i="1"/>
  <c r="H2" i="1"/>
  <c r="H21" i="1"/>
  <c r="H48" i="1"/>
  <c r="H32" i="1"/>
  <c r="H20" i="1"/>
  <c r="H50" i="1"/>
  <c r="H34" i="1"/>
  <c r="H28" i="1"/>
  <c r="H47" i="1"/>
  <c r="H8" i="1"/>
  <c r="H26" i="1"/>
  <c r="H12" i="1"/>
  <c r="H37" i="1"/>
  <c r="H16" i="1"/>
  <c r="M9" i="1" l="1"/>
  <c r="M31" i="1"/>
  <c r="M11" i="1"/>
  <c r="M46" i="1"/>
  <c r="M49" i="1"/>
  <c r="M19" i="1"/>
  <c r="M43" i="1"/>
  <c r="M44" i="1"/>
  <c r="M24" i="1"/>
  <c r="M33" i="1"/>
  <c r="M10" i="1"/>
  <c r="M29" i="1"/>
  <c r="M25" i="1"/>
  <c r="M38" i="1"/>
  <c r="M6" i="1"/>
  <c r="M35" i="1"/>
  <c r="M3" i="1"/>
  <c r="M27" i="1"/>
  <c r="M42" i="1"/>
  <c r="M51" i="1"/>
  <c r="M30" i="1"/>
  <c r="M7" i="1"/>
  <c r="M23" i="1"/>
  <c r="M39" i="1"/>
  <c r="M5" i="1"/>
  <c r="M18" i="1"/>
  <c r="M22" i="1"/>
  <c r="M14" i="1"/>
  <c r="M4" i="1"/>
  <c r="M15" i="1"/>
  <c r="M41" i="1"/>
  <c r="M40" i="1"/>
  <c r="M45" i="1"/>
  <c r="M17" i="1"/>
  <c r="M36" i="1"/>
  <c r="M13" i="1"/>
  <c r="M2" i="1"/>
  <c r="M21" i="1"/>
  <c r="M48" i="1"/>
  <c r="M32" i="1"/>
  <c r="M20" i="1"/>
  <c r="M50" i="1"/>
  <c r="M34" i="1"/>
  <c r="M28" i="1"/>
  <c r="M47" i="1"/>
  <c r="M8" i="1"/>
  <c r="M26" i="1"/>
  <c r="M12" i="1"/>
  <c r="M37" i="1"/>
  <c r="M16" i="1"/>
  <c r="N9" i="1"/>
  <c r="P9" i="1" s="1"/>
  <c r="N31" i="1"/>
  <c r="P31" i="1" s="1"/>
  <c r="N11" i="1"/>
  <c r="P11" i="1" s="1"/>
  <c r="N46" i="1"/>
  <c r="P46" i="1" s="1"/>
  <c r="N49" i="1"/>
  <c r="P49" i="1" s="1"/>
  <c r="N19" i="1"/>
  <c r="P19" i="1" s="1"/>
  <c r="N43" i="1"/>
  <c r="P43" i="1" s="1"/>
  <c r="N44" i="1"/>
  <c r="P44" i="1" s="1"/>
  <c r="N24" i="1"/>
  <c r="P24" i="1" s="1"/>
  <c r="N33" i="1"/>
  <c r="P33" i="1" s="1"/>
  <c r="N10" i="1"/>
  <c r="P10" i="1" s="1"/>
  <c r="N29" i="1"/>
  <c r="P29" i="1" s="1"/>
  <c r="Q29" i="1" s="1"/>
  <c r="R29" i="1" s="1"/>
  <c r="N25" i="1"/>
  <c r="P25" i="1" s="1"/>
  <c r="Q25" i="1" s="1"/>
  <c r="R25" i="1" s="1"/>
  <c r="N38" i="1"/>
  <c r="P38" i="1" s="1"/>
  <c r="Q38" i="1" s="1"/>
  <c r="R38" i="1" s="1"/>
  <c r="N6" i="1"/>
  <c r="P6" i="1" s="1"/>
  <c r="N35" i="1"/>
  <c r="P35" i="1" s="1"/>
  <c r="Q35" i="1" s="1"/>
  <c r="R35" i="1" s="1"/>
  <c r="N3" i="1"/>
  <c r="P3" i="1" s="1"/>
  <c r="N27" i="1"/>
  <c r="P27" i="1" s="1"/>
  <c r="Q27" i="1" s="1"/>
  <c r="R27" i="1" s="1"/>
  <c r="N42" i="1"/>
  <c r="P42" i="1" s="1"/>
  <c r="Q42" i="1" s="1"/>
  <c r="R42" i="1" s="1"/>
  <c r="N51" i="1"/>
  <c r="P51" i="1" s="1"/>
  <c r="Q51" i="1" s="1"/>
  <c r="R51" i="1" s="1"/>
  <c r="N30" i="1"/>
  <c r="P30" i="1" s="1"/>
  <c r="Q30" i="1" s="1"/>
  <c r="R30" i="1" s="1"/>
  <c r="N7" i="1"/>
  <c r="P7" i="1" s="1"/>
  <c r="N23" i="1"/>
  <c r="P23" i="1" s="1"/>
  <c r="Q23" i="1" s="1"/>
  <c r="R23" i="1" s="1"/>
  <c r="N39" i="1"/>
  <c r="P39" i="1" s="1"/>
  <c r="Q39" i="1" s="1"/>
  <c r="R39" i="1" s="1"/>
  <c r="N5" i="1"/>
  <c r="P5" i="1" s="1"/>
  <c r="N18" i="1"/>
  <c r="P18" i="1" s="1"/>
  <c r="N22" i="1"/>
  <c r="P22" i="1" s="1"/>
  <c r="Q22" i="1" s="1"/>
  <c r="R22" i="1" s="1"/>
  <c r="N14" i="1"/>
  <c r="P14" i="1" s="1"/>
  <c r="N4" i="1"/>
  <c r="P4" i="1" s="1"/>
  <c r="N15" i="1"/>
  <c r="P15" i="1" s="1"/>
  <c r="N41" i="1"/>
  <c r="P41" i="1" s="1"/>
  <c r="Q41" i="1" s="1"/>
  <c r="R41" i="1" s="1"/>
  <c r="N40" i="1"/>
  <c r="P40" i="1" s="1"/>
  <c r="Q40" i="1" s="1"/>
  <c r="R40" i="1" s="1"/>
  <c r="N45" i="1"/>
  <c r="P45" i="1" s="1"/>
  <c r="Q45" i="1" s="1"/>
  <c r="R45" i="1" s="1"/>
  <c r="N17" i="1"/>
  <c r="P17" i="1" s="1"/>
  <c r="N36" i="1"/>
  <c r="P36" i="1" s="1"/>
  <c r="Q36" i="1" s="1"/>
  <c r="R36" i="1" s="1"/>
  <c r="N13" i="1"/>
  <c r="P13" i="1" s="1"/>
  <c r="N2" i="1"/>
  <c r="P2" i="1" s="1"/>
  <c r="N21" i="1"/>
  <c r="P21" i="1" s="1"/>
  <c r="N48" i="1"/>
  <c r="P48" i="1" s="1"/>
  <c r="Q48" i="1" s="1"/>
  <c r="R48" i="1" s="1"/>
  <c r="N32" i="1"/>
  <c r="P32" i="1" s="1"/>
  <c r="Q32" i="1" s="1"/>
  <c r="R32" i="1" s="1"/>
  <c r="N20" i="1"/>
  <c r="P20" i="1" s="1"/>
  <c r="N50" i="1"/>
  <c r="P50" i="1" s="1"/>
  <c r="Q50" i="1" s="1"/>
  <c r="R50" i="1" s="1"/>
  <c r="N34" i="1"/>
  <c r="P34" i="1" s="1"/>
  <c r="Q34" i="1" s="1"/>
  <c r="R34" i="1" s="1"/>
  <c r="N28" i="1"/>
  <c r="P28" i="1" s="1"/>
  <c r="Q28" i="1" s="1"/>
  <c r="R28" i="1" s="1"/>
  <c r="N47" i="1"/>
  <c r="P47" i="1" s="1"/>
  <c r="Q47" i="1" s="1"/>
  <c r="R47" i="1" s="1"/>
  <c r="N8" i="1"/>
  <c r="P8" i="1" s="1"/>
  <c r="N26" i="1"/>
  <c r="P26" i="1" s="1"/>
  <c r="Q26" i="1" s="1"/>
  <c r="R26" i="1" s="1"/>
  <c r="N12" i="1"/>
  <c r="P12" i="1" s="1"/>
  <c r="N37" i="1"/>
  <c r="P37" i="1" s="1"/>
  <c r="Q37" i="1" s="1"/>
  <c r="R37" i="1" s="1"/>
  <c r="N16" i="1"/>
  <c r="P16" i="1" s="1"/>
  <c r="S12" i="1" l="1"/>
  <c r="Q12" i="1"/>
  <c r="R12" i="1" s="1"/>
  <c r="S21" i="1"/>
  <c r="Q21" i="1"/>
  <c r="R21" i="1" s="1"/>
  <c r="S13" i="1"/>
  <c r="Q13" i="1"/>
  <c r="R13" i="1" s="1"/>
  <c r="S17" i="1"/>
  <c r="Q17" i="1"/>
  <c r="R17" i="1" s="1"/>
  <c r="S15" i="1"/>
  <c r="Q15" i="1"/>
  <c r="R15" i="1" s="1"/>
  <c r="S14" i="1"/>
  <c r="Q14" i="1"/>
  <c r="R14" i="1" s="1"/>
  <c r="S18" i="1"/>
  <c r="Q18" i="1"/>
  <c r="R18" i="1" s="1"/>
  <c r="S7" i="1"/>
  <c r="Q7" i="1"/>
  <c r="R7" i="1" s="1"/>
  <c r="S33" i="1"/>
  <c r="Q33" i="1"/>
  <c r="R33" i="1" s="1"/>
  <c r="S44" i="1"/>
  <c r="Q44" i="1"/>
  <c r="R44" i="1" s="1"/>
  <c r="S19" i="1"/>
  <c r="Q19" i="1"/>
  <c r="R19" i="1" s="1"/>
  <c r="S46" i="1"/>
  <c r="Q46" i="1"/>
  <c r="R46" i="1" s="1"/>
  <c r="S31" i="1"/>
  <c r="Q31" i="1"/>
  <c r="R31" i="1" s="1"/>
  <c r="Q16" i="1"/>
  <c r="R16" i="1" s="1"/>
  <c r="S16" i="1"/>
  <c r="S8" i="1"/>
  <c r="Q8" i="1"/>
  <c r="R8" i="1" s="1"/>
  <c r="S20" i="1"/>
  <c r="Q20" i="1"/>
  <c r="R20" i="1" s="1"/>
  <c r="S2" i="1"/>
  <c r="Q2" i="1"/>
  <c r="R2" i="1" s="1"/>
  <c r="S4" i="1"/>
  <c r="Q4" i="1"/>
  <c r="R4" i="1" s="1"/>
  <c r="S5" i="1"/>
  <c r="Q5" i="1"/>
  <c r="R5" i="1" s="1"/>
  <c r="S3" i="1"/>
  <c r="Q3" i="1"/>
  <c r="R3" i="1" s="1"/>
  <c r="S6" i="1"/>
  <c r="Q6" i="1"/>
  <c r="R6" i="1" s="1"/>
  <c r="S10" i="1"/>
  <c r="Q10" i="1"/>
  <c r="R10" i="1" s="1"/>
  <c r="S24" i="1"/>
  <c r="Q24" i="1"/>
  <c r="R24" i="1" s="1"/>
  <c r="S43" i="1"/>
  <c r="Q43" i="1"/>
  <c r="R43" i="1" s="1"/>
  <c r="S49" i="1"/>
  <c r="Q49" i="1"/>
  <c r="R49" i="1" s="1"/>
  <c r="S11" i="1"/>
  <c r="Q11" i="1"/>
  <c r="R11" i="1" s="1"/>
  <c r="S9" i="1"/>
  <c r="Q9" i="1"/>
  <c r="R9" i="1" s="1"/>
  <c r="K37" i="1"/>
  <c r="K12" i="1"/>
  <c r="K26" i="1"/>
  <c r="K8" i="1"/>
  <c r="K47" i="1"/>
  <c r="K28" i="1"/>
  <c r="K34" i="1"/>
  <c r="K50" i="1"/>
  <c r="K20" i="1"/>
  <c r="K32" i="1"/>
  <c r="K48" i="1"/>
  <c r="K21" i="1"/>
  <c r="K2" i="1"/>
  <c r="K13" i="1"/>
  <c r="K36" i="1"/>
  <c r="K17" i="1"/>
  <c r="K45" i="1"/>
  <c r="K40" i="1"/>
  <c r="K41" i="1"/>
  <c r="K15" i="1"/>
  <c r="K4" i="1"/>
  <c r="K14" i="1"/>
  <c r="K22" i="1"/>
  <c r="K18" i="1"/>
  <c r="K5" i="1"/>
  <c r="K39" i="1"/>
  <c r="K23" i="1"/>
  <c r="K7" i="1"/>
  <c r="K30" i="1"/>
  <c r="K51" i="1"/>
  <c r="K42" i="1"/>
  <c r="K27" i="1"/>
  <c r="K3" i="1"/>
  <c r="K35" i="1"/>
  <c r="K6" i="1"/>
  <c r="K38" i="1"/>
  <c r="K25" i="1"/>
  <c r="K29" i="1"/>
  <c r="K10" i="1"/>
  <c r="K33" i="1"/>
  <c r="K24" i="1"/>
  <c r="K44" i="1"/>
  <c r="K43" i="1"/>
  <c r="K19" i="1"/>
  <c r="K49" i="1"/>
  <c r="K46" i="1"/>
  <c r="K11" i="1"/>
  <c r="K31" i="1"/>
  <c r="K9" i="1"/>
  <c r="K16" i="1"/>
</calcChain>
</file>

<file path=xl/sharedStrings.xml><?xml version="1.0" encoding="utf-8"?>
<sst xmlns="http://schemas.openxmlformats.org/spreadsheetml/2006/main" count="465" uniqueCount="229">
  <si>
    <t>Invoice Number</t>
  </si>
  <si>
    <t>Last Name</t>
  </si>
  <si>
    <t>First Name</t>
  </si>
  <si>
    <t>Delivery Date</t>
  </si>
  <si>
    <t>Region</t>
  </si>
  <si>
    <t>Time to Deliver</t>
  </si>
  <si>
    <t>Sales Rep</t>
  </si>
  <si>
    <t>006542</t>
  </si>
  <si>
    <t>Abel</t>
  </si>
  <si>
    <t>Mable</t>
  </si>
  <si>
    <t>Home &amp; Student</t>
  </si>
  <si>
    <t>East</t>
  </si>
  <si>
    <t>Susan</t>
  </si>
  <si>
    <t>006543</t>
  </si>
  <si>
    <t>Barrat</t>
  </si>
  <si>
    <t>Lisa</t>
  </si>
  <si>
    <t>Southwest</t>
  </si>
  <si>
    <t>Mark</t>
  </si>
  <si>
    <t>007931</t>
  </si>
  <si>
    <t>Beekan</t>
  </si>
  <si>
    <t>Mavis</t>
  </si>
  <si>
    <t>North</t>
  </si>
  <si>
    <t>007788</t>
  </si>
  <si>
    <t>Borup</t>
  </si>
  <si>
    <t>Betty</t>
  </si>
  <si>
    <t>Beth</t>
  </si>
  <si>
    <t>008899</t>
  </si>
  <si>
    <t>Brown</t>
  </si>
  <si>
    <t>Sharon</t>
  </si>
  <si>
    <t>005566</t>
  </si>
  <si>
    <t>Brian</t>
  </si>
  <si>
    <t>Connie</t>
  </si>
  <si>
    <t>John</t>
  </si>
  <si>
    <t>004564</t>
  </si>
  <si>
    <t>Bunnel</t>
  </si>
  <si>
    <t>Jeff</t>
  </si>
  <si>
    <t>001397</t>
  </si>
  <si>
    <t>Burningham</t>
  </si>
  <si>
    <t>Bill</t>
  </si>
  <si>
    <t>005957</t>
  </si>
  <si>
    <t>Pat</t>
  </si>
  <si>
    <t>008855</t>
  </si>
  <si>
    <t>Cooksey</t>
  </si>
  <si>
    <t>Cathy</t>
  </si>
  <si>
    <t>005522</t>
  </si>
  <si>
    <t>Cook</t>
  </si>
  <si>
    <t>Ima</t>
  </si>
  <si>
    <t>007897</t>
  </si>
  <si>
    <t>Curtis</t>
  </si>
  <si>
    <t>Sue</t>
  </si>
  <si>
    <t>009879</t>
  </si>
  <si>
    <t>Dryson</t>
  </si>
  <si>
    <t>Ed</t>
  </si>
  <si>
    <t>001231</t>
  </si>
  <si>
    <t>Emmory</t>
  </si>
  <si>
    <t>Chris</t>
  </si>
  <si>
    <t>001111</t>
  </si>
  <si>
    <t>Friel</t>
  </si>
  <si>
    <t>Jean</t>
  </si>
  <si>
    <t>006789</t>
  </si>
  <si>
    <t>Gibbs</t>
  </si>
  <si>
    <t>Samantha</t>
  </si>
  <si>
    <t>002233</t>
  </si>
  <si>
    <t>Glenn</t>
  </si>
  <si>
    <t>Amanda</t>
  </si>
  <si>
    <t>004567</t>
  </si>
  <si>
    <t>Hall</t>
  </si>
  <si>
    <t>Ian</t>
  </si>
  <si>
    <t>006546</t>
  </si>
  <si>
    <t>Hanford</t>
  </si>
  <si>
    <t>Raquel</t>
  </si>
  <si>
    <t>004646</t>
  </si>
  <si>
    <t>Johnson</t>
  </si>
  <si>
    <t>Linda</t>
  </si>
  <si>
    <t>006969</t>
  </si>
  <si>
    <t>Bob</t>
  </si>
  <si>
    <t>003737</t>
  </si>
  <si>
    <t>Jones</t>
  </si>
  <si>
    <t>Joe</t>
  </si>
  <si>
    <t>009874</t>
  </si>
  <si>
    <t>Jackie</t>
  </si>
  <si>
    <t>003636</t>
  </si>
  <si>
    <t>Kennedy</t>
  </si>
  <si>
    <t>Jack</t>
  </si>
  <si>
    <t>009966</t>
  </si>
  <si>
    <t>Krull</t>
  </si>
  <si>
    <t>Marvin</t>
  </si>
  <si>
    <t>005678</t>
  </si>
  <si>
    <t>Lindholm</t>
  </si>
  <si>
    <t>Odessa</t>
  </si>
  <si>
    <t>003213</t>
  </si>
  <si>
    <t>Link</t>
  </si>
  <si>
    <t>Richard</t>
  </si>
  <si>
    <t>001414</t>
  </si>
  <si>
    <t>Monroe</t>
  </si>
  <si>
    <t>Marilyn</t>
  </si>
  <si>
    <t>004455</t>
  </si>
  <si>
    <t>Mowse</t>
  </si>
  <si>
    <t>Mikkie</t>
  </si>
  <si>
    <t>001122</t>
  </si>
  <si>
    <t>Minnie</t>
  </si>
  <si>
    <t>009876</t>
  </si>
  <si>
    <t>Rowe</t>
  </si>
  <si>
    <t>Erlandesa</t>
  </si>
  <si>
    <t>005555</t>
  </si>
  <si>
    <t>Sands</t>
  </si>
  <si>
    <t>Ann</t>
  </si>
  <si>
    <t>007777</t>
  </si>
  <si>
    <t>Sand</t>
  </si>
  <si>
    <t>Sarah</t>
  </si>
  <si>
    <t>006666</t>
  </si>
  <si>
    <t>Karen</t>
  </si>
  <si>
    <t>004444</t>
  </si>
  <si>
    <t>Sandmor</t>
  </si>
  <si>
    <t>Bhorn</t>
  </si>
  <si>
    <t>003333</t>
  </si>
  <si>
    <t>Yolanda</t>
  </si>
  <si>
    <t>006541</t>
  </si>
  <si>
    <t>Wayne</t>
  </si>
  <si>
    <t>Servantos</t>
  </si>
  <si>
    <t>Anamaria</t>
  </si>
  <si>
    <t>005135</t>
  </si>
  <si>
    <t>Smith</t>
  </si>
  <si>
    <t>Chloe</t>
  </si>
  <si>
    <t>001919</t>
  </si>
  <si>
    <t>Carol</t>
  </si>
  <si>
    <t>002828</t>
  </si>
  <si>
    <t>Craig</t>
  </si>
  <si>
    <t>007744</t>
  </si>
  <si>
    <t>Clarissa</t>
  </si>
  <si>
    <t>009999</t>
  </si>
  <si>
    <t>Stephenson</t>
  </si>
  <si>
    <t>Randy</t>
  </si>
  <si>
    <t>002222</t>
  </si>
  <si>
    <t>Stone</t>
  </si>
  <si>
    <t>Kneiss</t>
  </si>
  <si>
    <t>008888</t>
  </si>
  <si>
    <t>Grant</t>
  </si>
  <si>
    <t>007474</t>
  </si>
  <si>
    <t>Steve</t>
  </si>
  <si>
    <t>002345</t>
  </si>
  <si>
    <t>Taylor</t>
  </si>
  <si>
    <t>Tim</t>
  </si>
  <si>
    <t>001321</t>
  </si>
  <si>
    <t>Levi</t>
  </si>
  <si>
    <t>003456</t>
  </si>
  <si>
    <t>Latiss</t>
  </si>
  <si>
    <t>Darci</t>
  </si>
  <si>
    <t>003457</t>
  </si>
  <si>
    <t>Barnabus</t>
  </si>
  <si>
    <t>Sales Date</t>
  </si>
  <si>
    <t>Item#</t>
  </si>
  <si>
    <t>Product/Service</t>
  </si>
  <si>
    <t>Vendor</t>
  </si>
  <si>
    <t>Category</t>
  </si>
  <si>
    <t>Microsoft</t>
  </si>
  <si>
    <t>Software</t>
  </si>
  <si>
    <t>Version</t>
  </si>
  <si>
    <t>Application</t>
  </si>
  <si>
    <t>Office</t>
  </si>
  <si>
    <t>CBT</t>
  </si>
  <si>
    <t>Total Training</t>
  </si>
  <si>
    <t>Getting Up to Speed: New Features</t>
  </si>
  <si>
    <t>Getting Up to Speed: Shared Features</t>
  </si>
  <si>
    <t>Excel</t>
  </si>
  <si>
    <t>Essentials</t>
  </si>
  <si>
    <t>Advanced</t>
  </si>
  <si>
    <t>Windows</t>
  </si>
  <si>
    <t>PCKeys</t>
  </si>
  <si>
    <t>KIS</t>
  </si>
  <si>
    <t>A Picture's Worth 1,000 Words</t>
  </si>
  <si>
    <t>Managing Monstrous Worksheets</t>
  </si>
  <si>
    <t>Getting Functional</t>
  </si>
  <si>
    <t>Pivotal Data Management</t>
  </si>
  <si>
    <t>Automating with Macros</t>
  </si>
  <si>
    <t>Experiencing Excellence In Excel</t>
  </si>
  <si>
    <t>Introduction</t>
  </si>
  <si>
    <t>ILT</t>
  </si>
  <si>
    <t>M1</t>
  </si>
  <si>
    <t>M2</t>
  </si>
  <si>
    <t>M3</t>
  </si>
  <si>
    <t>TOF10NF</t>
  </si>
  <si>
    <t>TOF10SF</t>
  </si>
  <si>
    <t>TXL10ES</t>
  </si>
  <si>
    <t>TXL10AD</t>
  </si>
  <si>
    <t>TMWIN7</t>
  </si>
  <si>
    <t>TCPFUND</t>
  </si>
  <si>
    <t>Custom virtual training</t>
  </si>
  <si>
    <t>CUSTOM</t>
  </si>
  <si>
    <t>KIS_PIX1K</t>
  </si>
  <si>
    <t>KIS_MONSTR</t>
  </si>
  <si>
    <t>KIS_FUNCT</t>
  </si>
  <si>
    <t>KIS_PIVOTAL</t>
  </si>
  <si>
    <t>KIS_MCR</t>
  </si>
  <si>
    <t>KIS_EXCL</t>
  </si>
  <si>
    <t>ILT_EXCEL_1</t>
  </si>
  <si>
    <t>ILT_EXCEL_2</t>
  </si>
  <si>
    <t>ILT_EXCEL_3</t>
  </si>
  <si>
    <t>PC</t>
  </si>
  <si>
    <t>Fundamentals</t>
  </si>
  <si>
    <t>Intermediate</t>
  </si>
  <si>
    <t>Price</t>
  </si>
  <si>
    <t>Qty</t>
  </si>
  <si>
    <t>Item #</t>
  </si>
  <si>
    <t>Home &amp; Business</t>
  </si>
  <si>
    <t>Professional</t>
  </si>
  <si>
    <t>Description</t>
  </si>
  <si>
    <t>Due</t>
  </si>
  <si>
    <t>Paid</t>
  </si>
  <si>
    <t>Aging</t>
  </si>
  <si>
    <t>New Years</t>
  </si>
  <si>
    <t>Memorial Day</t>
  </si>
  <si>
    <t>4th of July</t>
  </si>
  <si>
    <t>Subtotal</t>
  </si>
  <si>
    <t>Status</t>
  </si>
  <si>
    <t>Shipping</t>
  </si>
  <si>
    <t>Total</t>
  </si>
  <si>
    <t>Microsoft Office 2010: Home &amp; Business (SOFTWARE)</t>
  </si>
  <si>
    <t>Microsoft Office 2010: Home &amp; Student (SOFTWARE)</t>
  </si>
  <si>
    <t>Microsoft Office 2010: Professional (SOFTWARE)</t>
  </si>
  <si>
    <t>Grand Total</t>
  </si>
  <si>
    <t>Sum of Total</t>
  </si>
  <si>
    <t>Values</t>
  </si>
  <si>
    <t>No data</t>
  </si>
  <si>
    <t>East Total</t>
  </si>
  <si>
    <t>North Total</t>
  </si>
  <si>
    <t>Southwest Total</t>
  </si>
  <si>
    <t>Total Paid</t>
  </si>
  <si>
    <t>John's 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</si>
</sst>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center"/>
    </xf>
    <xf numFmtId="1" fontId="0" fillId="2" borderId="0" xfId="0" applyNumberFormat="1" applyFont="1" applyFill="1" applyBorder="1"/>
    <xf numFmtId="1" fontId="0" fillId="0" borderId="0" xfId="0" applyNumberFormat="1" applyFont="1" applyBorder="1"/>
    <xf numFmtId="0" fontId="0" fillId="0" borderId="0" xfId="0" applyFont="1" applyFill="1" applyBorder="1"/>
    <xf numFmtId="1" fontId="0" fillId="0" borderId="0" xfId="0" applyNumberFormat="1" applyFont="1" applyFill="1" applyBorder="1" applyAlignment="1">
      <alignment horizontal="center" wrapText="1"/>
    </xf>
    <xf numFmtId="1" fontId="0" fillId="0" borderId="0" xfId="0" applyNumberFormat="1" applyFont="1" applyFill="1" applyBorder="1"/>
    <xf numFmtId="165" fontId="0" fillId="0" borderId="1" xfId="2" applyNumberFormat="1" applyFont="1" applyBorder="1"/>
    <xf numFmtId="165" fontId="0" fillId="2" borderId="1" xfId="2" applyNumberFormat="1" applyFont="1" applyFill="1" applyBorder="1"/>
    <xf numFmtId="165" fontId="0" fillId="0" borderId="0" xfId="2" applyNumberFormat="1" applyFont="1"/>
    <xf numFmtId="165" fontId="0" fillId="0" borderId="0" xfId="2" applyNumberFormat="1" applyFont="1" applyFill="1" applyBorder="1"/>
    <xf numFmtId="164" fontId="0" fillId="0" borderId="0" xfId="1" applyNumberFormat="1" applyFont="1" applyAlignment="1">
      <alignment horizontal="center"/>
    </xf>
    <xf numFmtId="44" fontId="0" fillId="0" borderId="0" xfId="2" applyFont="1" applyAlignment="1">
      <alignment horizontal="center"/>
    </xf>
    <xf numFmtId="164" fontId="0" fillId="0" borderId="0" xfId="1" applyNumberFormat="1" applyFont="1"/>
    <xf numFmtId="14" fontId="0" fillId="0" borderId="0" xfId="0" applyNumberFormat="1"/>
    <xf numFmtId="44" fontId="0" fillId="0" borderId="0" xfId="2" applyFont="1"/>
    <xf numFmtId="0" fontId="0" fillId="0" borderId="0" xfId="0" applyAlignment="1">
      <alignment horizontal="center" wrapText="1"/>
    </xf>
    <xf numFmtId="0" fontId="0" fillId="0" borderId="0" xfId="0" applyAlignment="1">
      <alignment horizontal="right"/>
    </xf>
    <xf numFmtId="49" fontId="0" fillId="0" borderId="0" xfId="0" applyNumberFormat="1" applyFont="1" applyBorder="1"/>
    <xf numFmtId="0" fontId="0" fillId="0" borderId="0" xfId="0" applyFont="1" applyBorder="1"/>
    <xf numFmtId="14" fontId="0" fillId="0" borderId="0" xfId="0" applyNumberFormat="1" applyFont="1" applyBorder="1" applyAlignment="1"/>
    <xf numFmtId="44" fontId="0" fillId="0" borderId="0" xfId="2" applyNumberFormat="1" applyFont="1" applyBorder="1" applyAlignment="1"/>
    <xf numFmtId="164" fontId="0" fillId="2" borderId="0" xfId="1" applyNumberFormat="1" applyFont="1" applyFill="1" applyBorder="1" applyAlignment="1"/>
    <xf numFmtId="164" fontId="0" fillId="0" borderId="0" xfId="1" applyNumberFormat="1" applyFont="1" applyBorder="1" applyAlignment="1">
      <alignment horizontal="center" wrapText="1"/>
    </xf>
    <xf numFmtId="1" fontId="0" fillId="0" borderId="0" xfId="0" applyNumberFormat="1" applyFont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44" fontId="0" fillId="2" borderId="0" xfId="2" applyNumberFormat="1" applyFont="1" applyFill="1" applyBorder="1" applyAlignment="1">
      <alignment horizontal="center"/>
    </xf>
    <xf numFmtId="44" fontId="0" fillId="0" borderId="0" xfId="2" applyNumberFormat="1" applyFont="1" applyBorder="1"/>
    <xf numFmtId="0" fontId="0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 wrapText="1"/>
    </xf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14" fontId="0" fillId="0" borderId="2" xfId="0" applyNumberFormat="1" applyFont="1" applyBorder="1" applyAlignment="1"/>
    <xf numFmtId="44" fontId="0" fillId="0" borderId="2" xfId="2" applyNumberFormat="1" applyFont="1" applyBorder="1" applyAlignment="1"/>
    <xf numFmtId="164" fontId="0" fillId="0" borderId="2" xfId="1" applyNumberFormat="1" applyFont="1" applyBorder="1" applyAlignment="1"/>
    <xf numFmtId="164" fontId="0" fillId="0" borderId="2" xfId="1" applyNumberFormat="1" applyFont="1" applyBorder="1" applyAlignment="1">
      <alignment horizontal="center" wrapText="1"/>
    </xf>
    <xf numFmtId="1" fontId="0" fillId="0" borderId="2" xfId="0" applyNumberFormat="1" applyFont="1" applyBorder="1" applyAlignment="1">
      <alignment horizontal="center"/>
    </xf>
    <xf numFmtId="44" fontId="0" fillId="0" borderId="2" xfId="2" applyNumberFormat="1" applyFont="1" applyBorder="1" applyAlignment="1">
      <alignment horizontal="center"/>
    </xf>
    <xf numFmtId="0" fontId="0" fillId="0" borderId="2" xfId="0" applyFont="1" applyBorder="1" applyAlignment="1">
      <alignment horizontal="center" wrapText="1"/>
    </xf>
    <xf numFmtId="44" fontId="0" fillId="0" borderId="2" xfId="2" applyNumberFormat="1" applyFont="1" applyBorder="1"/>
    <xf numFmtId="164" fontId="0" fillId="0" borderId="2" xfId="1" applyNumberFormat="1" applyFont="1" applyBorder="1" applyAlignment="1">
      <alignment horizontal="center"/>
    </xf>
    <xf numFmtId="49" fontId="0" fillId="0" borderId="2" xfId="0" applyNumberFormat="1" applyFont="1" applyBorder="1"/>
    <xf numFmtId="0" fontId="0" fillId="0" borderId="2" xfId="0" applyFont="1" applyBorder="1" applyAlignment="1">
      <alignment horizontal="right"/>
    </xf>
    <xf numFmtId="49" fontId="2" fillId="3" borderId="0" xfId="0" applyNumberFormat="1" applyFont="1" applyFill="1" applyBorder="1" applyAlignment="1">
      <alignment horizontal="center" wrapText="1"/>
    </xf>
    <xf numFmtId="0" fontId="2" fillId="3" borderId="0" xfId="0" applyFont="1" applyFill="1" applyBorder="1" applyAlignment="1">
      <alignment horizontal="center" wrapText="1"/>
    </xf>
    <xf numFmtId="14" fontId="2" fillId="3" borderId="0" xfId="0" applyNumberFormat="1" applyFont="1" applyFill="1" applyBorder="1" applyAlignment="1">
      <alignment horizontal="center" wrapText="1"/>
    </xf>
    <xf numFmtId="44" fontId="2" fillId="3" borderId="0" xfId="2" applyNumberFormat="1" applyFont="1" applyFill="1" applyBorder="1" applyAlignment="1">
      <alignment horizontal="center" wrapText="1"/>
    </xf>
    <xf numFmtId="164" fontId="2" fillId="3" borderId="0" xfId="1" applyNumberFormat="1" applyFont="1" applyFill="1" applyBorder="1" applyAlignment="1">
      <alignment horizontal="center" wrapText="1"/>
    </xf>
    <xf numFmtId="1" fontId="2" fillId="3" borderId="0" xfId="0" applyNumberFormat="1" applyFont="1" applyFill="1" applyBorder="1" applyAlignment="1">
      <alignment horizontal="center" wrapText="1"/>
    </xf>
    <xf numFmtId="0" fontId="0" fillId="0" borderId="0" xfId="0" pivotButton="1"/>
    <xf numFmtId="0" fontId="0" fillId="0" borderId="0" xfId="0" applyAlignment="1">
      <alignment wrapText="1"/>
    </xf>
    <xf numFmtId="0" fontId="0" fillId="0" borderId="0" xfId="0" pivotButton="1" applyAlignment="1">
      <alignment wrapText="1"/>
    </xf>
    <xf numFmtId="42" fontId="0" fillId="0" borderId="0" xfId="0" applyNumberFormat="1"/>
    <xf numFmtId="44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61">
    <dxf>
      <alignment wrapText="1" readingOrder="0"/>
    </dxf>
    <dxf>
      <alignment wrapText="1" readingOrder="0"/>
    </dxf>
    <dxf>
      <numFmt numFmtId="32" formatCode="_(&quot;$&quot;* #,##0_);_(&quot;$&quot;* \(#,##0\);_(&quot;$&quot;* &quot;-&quot;_);_(@_)"/>
    </dxf>
    <dxf>
      <numFmt numFmtId="32" formatCode="_(&quot;$&quot;* #,##0_);_(&quot;$&quot;* \(#,##0\);_(&quot;$&quot;* &quot;-&quot;_);_(@_)"/>
    </dxf>
    <dxf>
      <alignment wrapText="1" readingOrder="0"/>
    </dxf>
    <dxf>
      <alignment wrapText="1" readingOrder="0"/>
    </dxf>
    <dxf>
      <numFmt numFmtId="32" formatCode="_(&quot;$&quot;* #,##0_);_(&quot;$&quot;* \(#,##0\);_(&quot;$&quot;* &quot;-&quot;_);_(@_)"/>
    </dxf>
    <dxf>
      <alignment wrapText="1" readingOrder="0"/>
    </dxf>
    <dxf>
      <alignment wrapText="1" readingOrder="0"/>
    </dxf>
    <dxf>
      <numFmt numFmtId="32" formatCode="_(&quot;$&quot;* #,##0_);_(&quot;$&quot;* \(#,##0\);_(&quot;$&quot;* &quot;-&quot;_);_(@_)"/>
    </dxf>
    <dxf>
      <numFmt numFmtId="32" formatCode="_(&quot;$&quot;* #,##0_);_(&quot;$&quot;* \(#,##0\);_(&quot;$&quot;* &quot;-&quot;_);_(@_)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numFmt numFmtId="32" formatCode="_(&quot;$&quot;* #,##0_);_(&quot;$&quot;* \(#,##0\);_(&quot;$&quot;* &quot;-&quot;_);_(@_)"/>
    </dxf>
    <dxf>
      <numFmt numFmtId="32" formatCode="_(&quot;$&quot;* #,##0_);_(&quot;$&quot;* \(#,##0\);_(&quot;$&quot;* &quot;-&quot;_);_(@_)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numFmt numFmtId="32" formatCode="_(&quot;$&quot;* #,##0_);_(&quot;$&quot;* \(#,##0\);_(&quot;$&quot;* &quot;-&quot;_);_(@_)"/>
    </dxf>
    <dxf>
      <numFmt numFmtId="32" formatCode="_(&quot;$&quot;* #,##0_);_(&quot;$&quot;* \(#,##0\);_(&quot;$&quot;* &quot;-&quot;_);_(@_)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numFmt numFmtId="32" formatCode="_(&quot;$&quot;* #,##0_);_(&quot;$&quot;* \(#,##0\);_(&quot;$&quot;* &quot;-&quot;_);_(@_)"/>
    </dxf>
    <dxf>
      <numFmt numFmtId="32" formatCode="_(&quot;$&quot;* #,##0_);_(&quot;$&quot;* \(#,##0\);_(&quot;$&quot;* &quot;-&quot;_);_(@_)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numFmt numFmtId="32" formatCode="_(&quot;$&quot;* #,##0_);_(&quot;$&quot;* \(#,##0\);_(&quot;$&quot;* &quot;-&quot;_);_(@_)"/>
    </dxf>
    <dxf>
      <numFmt numFmtId="32" formatCode="_(&quot;$&quot;* #,##0_);_(&quot;$&quot;* \(#,##0\);_(&quot;$&quot;* &quot;-&quot;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34" formatCode="_(&quot;$&quot;* #,##0.00_);_(&quot;$&quot;* \(#,##0.00\);_(&quot;$&quot;* &quot;-&quot;??_);_(@_)"/>
      <fill>
        <patternFill patternType="solid">
          <fgColor theme="4"/>
          <bgColor theme="4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(&quot;$&quot;* #,##0.00_);_(&quot;$&quot;* \(#,##0.00\);_(&quot;$&quot;* &quot;-&quot;??_);_(@_)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  <alignment horizontal="center" vertical="bottom" textRotation="0" wrapText="1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(&quot;$&quot;* #,##0.00_);_(&quot;$&quot;* \(#,##0.00\);_(&quot;$&quot;* &quot;-&quot;??_);_(@_)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2.xml"/><Relationship Id="rId7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4.xml"/><Relationship Id="rId10" Type="http://schemas.openxmlformats.org/officeDocument/2006/relationships/calcChain" Target="calcChain.xml"/><Relationship Id="rId4" Type="http://schemas.openxmlformats.org/officeDocument/2006/relationships/worksheet" Target="worksheets/sheet3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[SalesTracking_Ch03_BeforePivotChart_Complete.xlsx]Sheet1!SalesPivot_RegionRep</c:name>
    <c:fmtId val="1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</c:pivotFmt>
      <c:pivotFmt>
        <c:idx val="15"/>
        <c:marker>
          <c:symbol val="none"/>
        </c:marker>
      </c:pivotFmt>
      <c:pivotFmt>
        <c:idx val="16"/>
        <c:marker>
          <c:symbol val="none"/>
        </c:marker>
      </c:pivotFmt>
      <c:pivotFmt>
        <c:idx val="17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Sheet1!$C$3:$C$5</c:f>
              <c:strCache>
                <c:ptCount val="1"/>
                <c:pt idx="0">
                  <c:v>Microsoft Office 2010: Home &amp; Business (SOFTWARE) - Sum of Total</c:v>
                </c:pt>
              </c:strCache>
            </c:strRef>
          </c:tx>
          <c:invertIfNegative val="0"/>
          <c:cat>
            <c:multiLvlStrRef>
              <c:f>Sheet1!$A$6:$B$19</c:f>
              <c:multiLvlStrCache>
                <c:ptCount val="10"/>
                <c:lvl>
                  <c:pt idx="0">
                    <c:v>Susan</c:v>
                  </c:pt>
                  <c:pt idx="1">
                    <c:v>Mark</c:v>
                  </c:pt>
                  <c:pt idx="2">
                    <c:v>Beth</c:v>
                  </c:pt>
                  <c:pt idx="3">
                    <c:v>John</c:v>
                  </c:pt>
                  <c:pt idx="4">
                    <c:v>Susan</c:v>
                  </c:pt>
                  <c:pt idx="5">
                    <c:v>Mark</c:v>
                  </c:pt>
                  <c:pt idx="6">
                    <c:v>Beth</c:v>
                  </c:pt>
                  <c:pt idx="7">
                    <c:v>Susan</c:v>
                  </c:pt>
                  <c:pt idx="8">
                    <c:v>Mark</c:v>
                  </c:pt>
                  <c:pt idx="9">
                    <c:v>Beth</c:v>
                  </c:pt>
                </c:lvl>
                <c:lvl>
                  <c:pt idx="0">
                    <c:v>East</c:v>
                  </c:pt>
                  <c:pt idx="4">
                    <c:v>North</c:v>
                  </c:pt>
                  <c:pt idx="7">
                    <c:v>Southwest</c:v>
                  </c:pt>
                </c:lvl>
              </c:multiLvlStrCache>
            </c:multiLvlStrRef>
          </c:cat>
          <c:val>
            <c:numRef>
              <c:f>Sheet1!$C$6:$C$19</c:f>
              <c:numCache>
                <c:formatCode>_("$"* #,##0_);_("$"* \(#,##0\);_("$"* "-"_);_(@_)</c:formatCode>
                <c:ptCount val="10"/>
                <c:pt idx="0">
                  <c:v>1953</c:v>
                </c:pt>
                <c:pt idx="1">
                  <c:v>9486</c:v>
                </c:pt>
                <c:pt idx="2">
                  <c:v>1395</c:v>
                </c:pt>
                <c:pt idx="3">
                  <c:v>9486</c:v>
                </c:pt>
                <c:pt idx="4">
                  <c:v>11160</c:v>
                </c:pt>
                <c:pt idx="5">
                  <c:v>4464</c:v>
                </c:pt>
                <c:pt idx="6">
                  <c:v>15345</c:v>
                </c:pt>
                <c:pt idx="7">
                  <c:v>9765</c:v>
                </c:pt>
                <c:pt idx="8">
                  <c:v>4464</c:v>
                </c:pt>
                <c:pt idx="9">
                  <c:v>9765</c:v>
                </c:pt>
              </c:numCache>
            </c:numRef>
          </c:val>
        </c:ser>
        <c:ser>
          <c:idx val="1"/>
          <c:order val="1"/>
          <c:tx>
            <c:strRef>
              <c:f>Sheet1!$D$3:$D$5</c:f>
              <c:strCache>
                <c:ptCount val="1"/>
                <c:pt idx="0">
                  <c:v>Microsoft Office 2010: Home &amp; Business (SOFTWARE) - Total Paid</c:v>
                </c:pt>
              </c:strCache>
            </c:strRef>
          </c:tx>
          <c:invertIfNegative val="0"/>
          <c:cat>
            <c:multiLvlStrRef>
              <c:f>Sheet1!$A$6:$B$19</c:f>
              <c:multiLvlStrCache>
                <c:ptCount val="10"/>
                <c:lvl>
                  <c:pt idx="0">
                    <c:v>Susan</c:v>
                  </c:pt>
                  <c:pt idx="1">
                    <c:v>Mark</c:v>
                  </c:pt>
                  <c:pt idx="2">
                    <c:v>Beth</c:v>
                  </c:pt>
                  <c:pt idx="3">
                    <c:v>John</c:v>
                  </c:pt>
                  <c:pt idx="4">
                    <c:v>Susan</c:v>
                  </c:pt>
                  <c:pt idx="5">
                    <c:v>Mark</c:v>
                  </c:pt>
                  <c:pt idx="6">
                    <c:v>Beth</c:v>
                  </c:pt>
                  <c:pt idx="7">
                    <c:v>Susan</c:v>
                  </c:pt>
                  <c:pt idx="8">
                    <c:v>Mark</c:v>
                  </c:pt>
                  <c:pt idx="9">
                    <c:v>Beth</c:v>
                  </c:pt>
                </c:lvl>
                <c:lvl>
                  <c:pt idx="0">
                    <c:v>East</c:v>
                  </c:pt>
                  <c:pt idx="4">
                    <c:v>North</c:v>
                  </c:pt>
                  <c:pt idx="7">
                    <c:v>Southwest</c:v>
                  </c:pt>
                </c:lvl>
              </c:multiLvlStrCache>
            </c:multiLvlStrRef>
          </c:cat>
          <c:val>
            <c:numRef>
              <c:f>Sheet1!$D$6:$D$19</c:f>
              <c:numCache>
                <c:formatCode>_("$"* #,##0_);_("$"* \(#,##0\);_("$"* "-"_);_(@_)</c:formatCode>
                <c:ptCount val="10"/>
                <c:pt idx="0">
                  <c:v>1953</c:v>
                </c:pt>
                <c:pt idx="1">
                  <c:v>9485</c:v>
                </c:pt>
                <c:pt idx="2">
                  <c:v>#N/A</c:v>
                </c:pt>
                <c:pt idx="3">
                  <c:v>9486</c:v>
                </c:pt>
                <c:pt idx="4">
                  <c:v>5580</c:v>
                </c:pt>
                <c:pt idx="5">
                  <c:v>#N/A</c:v>
                </c:pt>
                <c:pt idx="6">
                  <c:v>5859</c:v>
                </c:pt>
                <c:pt idx="7">
                  <c:v>#N/A</c:v>
                </c:pt>
                <c:pt idx="8">
                  <c:v>4464</c:v>
                </c:pt>
                <c:pt idx="9">
                  <c:v>3348</c:v>
                </c:pt>
              </c:numCache>
            </c:numRef>
          </c:val>
        </c:ser>
        <c:ser>
          <c:idx val="2"/>
          <c:order val="2"/>
          <c:tx>
            <c:strRef>
              <c:f>Sheet1!$E$3:$E$5</c:f>
              <c:strCache>
                <c:ptCount val="1"/>
                <c:pt idx="0">
                  <c:v>Microsoft Office 2010: Home &amp; Student (SOFTWARE) - Sum of Total</c:v>
                </c:pt>
              </c:strCache>
            </c:strRef>
          </c:tx>
          <c:invertIfNegative val="0"/>
          <c:cat>
            <c:multiLvlStrRef>
              <c:f>Sheet1!$A$6:$B$19</c:f>
              <c:multiLvlStrCache>
                <c:ptCount val="10"/>
                <c:lvl>
                  <c:pt idx="0">
                    <c:v>Susan</c:v>
                  </c:pt>
                  <c:pt idx="1">
                    <c:v>Mark</c:v>
                  </c:pt>
                  <c:pt idx="2">
                    <c:v>Beth</c:v>
                  </c:pt>
                  <c:pt idx="3">
                    <c:v>John</c:v>
                  </c:pt>
                  <c:pt idx="4">
                    <c:v>Susan</c:v>
                  </c:pt>
                  <c:pt idx="5">
                    <c:v>Mark</c:v>
                  </c:pt>
                  <c:pt idx="6">
                    <c:v>Beth</c:v>
                  </c:pt>
                  <c:pt idx="7">
                    <c:v>Susan</c:v>
                  </c:pt>
                  <c:pt idx="8">
                    <c:v>Mark</c:v>
                  </c:pt>
                  <c:pt idx="9">
                    <c:v>Beth</c:v>
                  </c:pt>
                </c:lvl>
                <c:lvl>
                  <c:pt idx="0">
                    <c:v>East</c:v>
                  </c:pt>
                  <c:pt idx="4">
                    <c:v>North</c:v>
                  </c:pt>
                  <c:pt idx="7">
                    <c:v>Southwest</c:v>
                  </c:pt>
                </c:lvl>
              </c:multiLvlStrCache>
            </c:multiLvlStrRef>
          </c:cat>
          <c:val>
            <c:numRef>
              <c:f>Sheet1!$E$6:$E$19</c:f>
              <c:numCache>
                <c:formatCode>_("$"* #,##0_);_("$"* \(#,##0\);_("$"* "-"_);_(@_)</c:formatCode>
                <c:ptCount val="10"/>
                <c:pt idx="0">
                  <c:v>5215</c:v>
                </c:pt>
                <c:pt idx="1">
                  <c:v>7897</c:v>
                </c:pt>
                <c:pt idx="2">
                  <c:v>22350</c:v>
                </c:pt>
                <c:pt idx="3">
                  <c:v>#N/A</c:v>
                </c:pt>
                <c:pt idx="4">
                  <c:v>6258</c:v>
                </c:pt>
                <c:pt idx="5">
                  <c:v>3576</c:v>
                </c:pt>
                <c:pt idx="6">
                  <c:v>7003</c:v>
                </c:pt>
                <c:pt idx="7">
                  <c:v>9983</c:v>
                </c:pt>
                <c:pt idx="8">
                  <c:v>5513</c:v>
                </c:pt>
                <c:pt idx="9">
                  <c:v>8940</c:v>
                </c:pt>
              </c:numCache>
            </c:numRef>
          </c:val>
        </c:ser>
        <c:ser>
          <c:idx val="3"/>
          <c:order val="3"/>
          <c:tx>
            <c:strRef>
              <c:f>Sheet1!$F$3:$F$5</c:f>
              <c:strCache>
                <c:ptCount val="1"/>
                <c:pt idx="0">
                  <c:v>Microsoft Office 2010: Home &amp; Student (SOFTWARE) - Total Paid</c:v>
                </c:pt>
              </c:strCache>
            </c:strRef>
          </c:tx>
          <c:invertIfNegative val="0"/>
          <c:cat>
            <c:multiLvlStrRef>
              <c:f>Sheet1!$A$6:$B$19</c:f>
              <c:multiLvlStrCache>
                <c:ptCount val="10"/>
                <c:lvl>
                  <c:pt idx="0">
                    <c:v>Susan</c:v>
                  </c:pt>
                  <c:pt idx="1">
                    <c:v>Mark</c:v>
                  </c:pt>
                  <c:pt idx="2">
                    <c:v>Beth</c:v>
                  </c:pt>
                  <c:pt idx="3">
                    <c:v>John</c:v>
                  </c:pt>
                  <c:pt idx="4">
                    <c:v>Susan</c:v>
                  </c:pt>
                  <c:pt idx="5">
                    <c:v>Mark</c:v>
                  </c:pt>
                  <c:pt idx="6">
                    <c:v>Beth</c:v>
                  </c:pt>
                  <c:pt idx="7">
                    <c:v>Susan</c:v>
                  </c:pt>
                  <c:pt idx="8">
                    <c:v>Mark</c:v>
                  </c:pt>
                  <c:pt idx="9">
                    <c:v>Beth</c:v>
                  </c:pt>
                </c:lvl>
                <c:lvl>
                  <c:pt idx="0">
                    <c:v>East</c:v>
                  </c:pt>
                  <c:pt idx="4">
                    <c:v>North</c:v>
                  </c:pt>
                  <c:pt idx="7">
                    <c:v>Southwest</c:v>
                  </c:pt>
                </c:lvl>
              </c:multiLvlStrCache>
            </c:multiLvlStrRef>
          </c:cat>
          <c:val>
            <c:numRef>
              <c:f>Sheet1!$F$6:$F$19</c:f>
              <c:numCache>
                <c:formatCode>_("$"* #,##0_);_("$"* \(#,##0\);_("$"* "-"_);_(@_)</c:formatCode>
                <c:ptCount val="10"/>
                <c:pt idx="0">
                  <c:v>5215</c:v>
                </c:pt>
                <c:pt idx="1">
                  <c:v>#N/A</c:v>
                </c:pt>
                <c:pt idx="2">
                  <c:v>7003</c:v>
                </c:pt>
                <c:pt idx="3">
                  <c:v>#N/A</c:v>
                </c:pt>
                <c:pt idx="4">
                  <c:v>3129</c:v>
                </c:pt>
                <c:pt idx="5">
                  <c:v>100</c:v>
                </c:pt>
                <c:pt idx="6">
                  <c:v>3576</c:v>
                </c:pt>
                <c:pt idx="7">
                  <c:v>4000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</c:ser>
        <c:ser>
          <c:idx val="4"/>
          <c:order val="4"/>
          <c:tx>
            <c:strRef>
              <c:f>Sheet1!$G$3:$G$5</c:f>
              <c:strCache>
                <c:ptCount val="1"/>
                <c:pt idx="0">
                  <c:v>Microsoft Office 2010: Professional (SOFTWARE) - Sum of Total</c:v>
                </c:pt>
              </c:strCache>
            </c:strRef>
          </c:tx>
          <c:invertIfNegative val="0"/>
          <c:cat>
            <c:multiLvlStrRef>
              <c:f>Sheet1!$A$6:$B$19</c:f>
              <c:multiLvlStrCache>
                <c:ptCount val="10"/>
                <c:lvl>
                  <c:pt idx="0">
                    <c:v>Susan</c:v>
                  </c:pt>
                  <c:pt idx="1">
                    <c:v>Mark</c:v>
                  </c:pt>
                  <c:pt idx="2">
                    <c:v>Beth</c:v>
                  </c:pt>
                  <c:pt idx="3">
                    <c:v>John</c:v>
                  </c:pt>
                  <c:pt idx="4">
                    <c:v>Susan</c:v>
                  </c:pt>
                  <c:pt idx="5">
                    <c:v>Mark</c:v>
                  </c:pt>
                  <c:pt idx="6">
                    <c:v>Beth</c:v>
                  </c:pt>
                  <c:pt idx="7">
                    <c:v>Susan</c:v>
                  </c:pt>
                  <c:pt idx="8">
                    <c:v>Mark</c:v>
                  </c:pt>
                  <c:pt idx="9">
                    <c:v>Beth</c:v>
                  </c:pt>
                </c:lvl>
                <c:lvl>
                  <c:pt idx="0">
                    <c:v>East</c:v>
                  </c:pt>
                  <c:pt idx="4">
                    <c:v>North</c:v>
                  </c:pt>
                  <c:pt idx="7">
                    <c:v>Southwest</c:v>
                  </c:pt>
                </c:lvl>
              </c:multiLvlStrCache>
            </c:multiLvlStrRef>
          </c:cat>
          <c:val>
            <c:numRef>
              <c:f>Sheet1!$G$6:$G$19</c:f>
              <c:numCache>
                <c:formatCode>_("$"* #,##0_);_("$"* \(#,##0\);_("$"* "-"_);_(@_)</c:formatCode>
                <c:ptCount val="10"/>
                <c:pt idx="0">
                  <c:v>5489</c:v>
                </c:pt>
                <c:pt idx="1">
                  <c:v>14471</c:v>
                </c:pt>
                <c:pt idx="2">
                  <c:v>12974</c:v>
                </c:pt>
                <c:pt idx="3">
                  <c:v>#N/A</c:v>
                </c:pt>
                <c:pt idx="4">
                  <c:v>6487</c:v>
                </c:pt>
                <c:pt idx="5">
                  <c:v>18463</c:v>
                </c:pt>
                <c:pt idx="6">
                  <c:v>0</c:v>
                </c:pt>
                <c:pt idx="7">
                  <c:v>13972</c:v>
                </c:pt>
                <c:pt idx="8">
                  <c:v>10978</c:v>
                </c:pt>
                <c:pt idx="9">
                  <c:v>18463</c:v>
                </c:pt>
              </c:numCache>
            </c:numRef>
          </c:val>
        </c:ser>
        <c:ser>
          <c:idx val="5"/>
          <c:order val="5"/>
          <c:tx>
            <c:strRef>
              <c:f>Sheet1!$H$3:$H$5</c:f>
              <c:strCache>
                <c:ptCount val="1"/>
                <c:pt idx="0">
                  <c:v>Microsoft Office 2010: Professional (SOFTWARE) - Total Paid</c:v>
                </c:pt>
              </c:strCache>
            </c:strRef>
          </c:tx>
          <c:invertIfNegative val="0"/>
          <c:cat>
            <c:multiLvlStrRef>
              <c:f>Sheet1!$A$6:$B$19</c:f>
              <c:multiLvlStrCache>
                <c:ptCount val="10"/>
                <c:lvl>
                  <c:pt idx="0">
                    <c:v>Susan</c:v>
                  </c:pt>
                  <c:pt idx="1">
                    <c:v>Mark</c:v>
                  </c:pt>
                  <c:pt idx="2">
                    <c:v>Beth</c:v>
                  </c:pt>
                  <c:pt idx="3">
                    <c:v>John</c:v>
                  </c:pt>
                  <c:pt idx="4">
                    <c:v>Susan</c:v>
                  </c:pt>
                  <c:pt idx="5">
                    <c:v>Mark</c:v>
                  </c:pt>
                  <c:pt idx="6">
                    <c:v>Beth</c:v>
                  </c:pt>
                  <c:pt idx="7">
                    <c:v>Susan</c:v>
                  </c:pt>
                  <c:pt idx="8">
                    <c:v>Mark</c:v>
                  </c:pt>
                  <c:pt idx="9">
                    <c:v>Beth</c:v>
                  </c:pt>
                </c:lvl>
                <c:lvl>
                  <c:pt idx="0">
                    <c:v>East</c:v>
                  </c:pt>
                  <c:pt idx="4">
                    <c:v>North</c:v>
                  </c:pt>
                  <c:pt idx="7">
                    <c:v>Southwest</c:v>
                  </c:pt>
                </c:lvl>
              </c:multiLvlStrCache>
            </c:multiLvlStrRef>
          </c:cat>
          <c:val>
            <c:numRef>
              <c:f>Sheet1!$H$6:$H$19</c:f>
              <c:numCache>
                <c:formatCode>_("$"* #,##0_);_("$"* \(#,##0\);_("$"* "-"_);_(@_)</c:formatCode>
                <c:ptCount val="10"/>
                <c:pt idx="0">
                  <c:v>2500</c:v>
                </c:pt>
                <c:pt idx="1">
                  <c:v>6986</c:v>
                </c:pt>
                <c:pt idx="2">
                  <c:v>7984</c:v>
                </c:pt>
                <c:pt idx="3">
                  <c:v>#N/A</c:v>
                </c:pt>
                <c:pt idx="4">
                  <c:v>3000</c:v>
                </c:pt>
                <c:pt idx="5">
                  <c:v>18480</c:v>
                </c:pt>
                <c:pt idx="6">
                  <c:v>#N/A</c:v>
                </c:pt>
                <c:pt idx="7">
                  <c:v>#N/A</c:v>
                </c:pt>
                <c:pt idx="8">
                  <c:v>10978</c:v>
                </c:pt>
                <c:pt idx="9">
                  <c:v>5988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8693760"/>
        <c:axId val="108695552"/>
      </c:barChart>
      <c:catAx>
        <c:axId val="108693760"/>
        <c:scaling>
          <c:orientation val="minMax"/>
        </c:scaling>
        <c:delete val="0"/>
        <c:axPos val="b"/>
        <c:majorTickMark val="out"/>
        <c:minorTickMark val="none"/>
        <c:tickLblPos val="nextTo"/>
        <c:crossAx val="108695552"/>
        <c:crosses val="autoZero"/>
        <c:auto val="1"/>
        <c:lblAlgn val="ctr"/>
        <c:lblOffset val="100"/>
        <c:noMultiLvlLbl val="0"/>
      </c:catAx>
      <c:valAx>
        <c:axId val="108695552"/>
        <c:scaling>
          <c:orientation val="minMax"/>
        </c:scaling>
        <c:delete val="0"/>
        <c:axPos val="l"/>
        <c:majorGridlines/>
        <c:numFmt formatCode="_(&quot;$&quot;* #,##0_);_(&quot;$&quot;* \(#,##0\);_(&quot;$&quot;* &quot;-&quot;_);_(@_)" sourceLinked="1"/>
        <c:majorTickMark val="out"/>
        <c:minorTickMark val="none"/>
        <c:tickLblPos val="nextTo"/>
        <c:crossAx val="1086937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30464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Total Office 2010" refreshedDate="40544.729523263886" createdVersion="4" refreshedVersion="4" minRefreshableVersion="3" recordCount="50">
  <cacheSource type="worksheet">
    <worksheetSource name="Table1"/>
  </cacheSource>
  <cacheFields count="19">
    <cacheField name="Invoice Number" numFmtId="49">
      <sharedItems/>
    </cacheField>
    <cacheField name="Last Name" numFmtId="0">
      <sharedItems/>
    </cacheField>
    <cacheField name="First Name" numFmtId="0">
      <sharedItems/>
    </cacheField>
    <cacheField name="Region" numFmtId="0">
      <sharedItems count="3">
        <s v="North"/>
        <s v="East"/>
        <s v="Southwest"/>
      </sharedItems>
    </cacheField>
    <cacheField name="Sales Rep" numFmtId="0">
      <sharedItems count="4">
        <s v="Beth"/>
        <s v="Susan"/>
        <s v="Mark"/>
        <s v="John"/>
      </sharedItems>
    </cacheField>
    <cacheField name="Sales Date" numFmtId="14">
      <sharedItems containsSemiMixedTypes="0" containsNonDate="0" containsDate="1" containsString="0" minDate="2010-05-06T00:00:00" maxDate="2010-10-01T00:00:00"/>
    </cacheField>
    <cacheField name="Delivery Date" numFmtId="14">
      <sharedItems containsSemiMixedTypes="0" containsNonDate="0" containsDate="1" containsString="0" minDate="2010-05-09T00:00:00" maxDate="2010-10-02T00:00:00"/>
    </cacheField>
    <cacheField name="Due" numFmtId="14">
      <sharedItems containsSemiMixedTypes="0" containsNonDate="0" containsDate="1" containsString="0" minDate="2010-07-31T00:00:00" maxDate="2011-01-01T00:00:00"/>
    </cacheField>
    <cacheField name="Paid" numFmtId="44">
      <sharedItems containsString="0" containsBlank="1" containsNumber="1" containsInteger="1" minValue="100" maxValue="9980"/>
    </cacheField>
    <cacheField name="Aging" numFmtId="164">
      <sharedItems containsSemiMixedTypes="0" containsString="0" containsNumber="1" containsInteger="1" minValue="67" maxValue="171"/>
    </cacheField>
    <cacheField name="Time to Deliver" numFmtId="164">
      <sharedItems containsSemiMixedTypes="0" containsString="0" containsNumber="1" containsInteger="1" minValue="0" maxValue="8"/>
    </cacheField>
    <cacheField name="Item #" numFmtId="1">
      <sharedItems/>
    </cacheField>
    <cacheField name="Description" numFmtId="1">
      <sharedItems count="3">
        <s v="Microsoft Office 2010: Home &amp; Student (SOFTWARE)"/>
        <s v="Microsoft Office 2010: Professional (SOFTWARE)"/>
        <s v="Microsoft Office 2010: Home &amp; Business (SOFTWARE)"/>
      </sharedItems>
    </cacheField>
    <cacheField name="Price" numFmtId="44">
      <sharedItems containsSemiMixedTypes="0" containsString="0" containsNumber="1" containsInteger="1" minValue="149" maxValue="499"/>
    </cacheField>
    <cacheField name="Qty" numFmtId="164">
      <sharedItems containsSemiMixedTypes="0" containsString="0" containsNumber="1" containsInteger="1" minValue="0" maxValue="60"/>
    </cacheField>
    <cacheField name="Subtotal" numFmtId="44">
      <sharedItems containsSemiMixedTypes="0" containsString="0" containsNumber="1" containsInteger="1" minValue="0" maxValue="9980"/>
    </cacheField>
    <cacheField name="Shipping" numFmtId="44">
      <sharedItems containsMixedTypes="1" containsNumber="1" containsInteger="1" minValue="0" maxValue="0"/>
    </cacheField>
    <cacheField name="Total" numFmtId="44">
      <sharedItems containsSemiMixedTypes="0" containsString="0" containsNumber="1" containsInteger="1" minValue="0" maxValue="9980"/>
    </cacheField>
    <cacheField name="Status" numFmtId="0">
      <sharedItems/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0">
  <r>
    <s v="003213"/>
    <s v="Servantos"/>
    <s v="Anamaria"/>
    <x v="0"/>
    <x v="0"/>
    <d v="2010-05-06T00:00:00"/>
    <d v="2010-05-09T00:00:00"/>
    <d v="2010-07-31T00:00:00"/>
    <n v="3576"/>
    <n v="171"/>
    <n v="3"/>
    <s v="M1"/>
    <x v="0"/>
    <n v="149"/>
    <n v="24"/>
    <n v="3576"/>
    <s v="Free Shipping"/>
    <n v="3576"/>
    <s v="Paid"/>
  </r>
  <r>
    <s v="004567"/>
    <s v="Hall"/>
    <s v="Ian"/>
    <x v="1"/>
    <x v="1"/>
    <d v="2010-05-06T00:00:00"/>
    <d v="2010-05-10T00:00:00"/>
    <d v="2010-07-31T00:00:00"/>
    <n v="2500"/>
    <n v="171"/>
    <n v="4"/>
    <s v="M3"/>
    <x v="1"/>
    <n v="499"/>
    <n v="11"/>
    <n v="5489"/>
    <s v="Free Shipping"/>
    <n v="5489"/>
    <s v="$2,989.00 due"/>
  </r>
  <r>
    <s v="001122"/>
    <s v="Mowse"/>
    <s v="Minnie"/>
    <x v="0"/>
    <x v="2"/>
    <d v="2010-05-08T00:00:00"/>
    <d v="2010-05-09T00:00:00"/>
    <d v="2010-07-31T00:00:00"/>
    <n v="100"/>
    <n v="169"/>
    <n v="1"/>
    <s v="M1"/>
    <x v="0"/>
    <n v="149"/>
    <n v="24"/>
    <n v="3576"/>
    <s v="Free Shipping"/>
    <n v="3576"/>
    <s v="$3,476.00 due"/>
  </r>
  <r>
    <s v="005678"/>
    <s v="Lindholm"/>
    <s v="Odessa"/>
    <x v="0"/>
    <x v="2"/>
    <d v="2010-05-08T00:00:00"/>
    <d v="2010-05-12T00:00:00"/>
    <d v="2010-07-31T00:00:00"/>
    <n v="9980"/>
    <n v="169"/>
    <n v="4"/>
    <s v="M3"/>
    <x v="1"/>
    <n v="499"/>
    <n v="20"/>
    <n v="9980"/>
    <s v="Free Shipping"/>
    <n v="9980"/>
    <s v="Paid"/>
  </r>
  <r>
    <s v="006789"/>
    <s v="Gibbs"/>
    <s v="Samantha"/>
    <x v="2"/>
    <x v="2"/>
    <d v="2010-05-09T00:00:00"/>
    <d v="2010-05-12T00:00:00"/>
    <d v="2010-07-31T00:00:00"/>
    <n v="3069"/>
    <n v="169"/>
    <n v="3"/>
    <s v="M2"/>
    <x v="2"/>
    <n v="279"/>
    <n v="11"/>
    <n v="3069"/>
    <s v="Free Shipping"/>
    <n v="3069"/>
    <s v="Paid"/>
  </r>
  <r>
    <s v="009874"/>
    <s v="Jones"/>
    <s v="Jackie"/>
    <x v="0"/>
    <x v="2"/>
    <d v="2010-05-12T00:00:00"/>
    <d v="2010-05-20T00:00:00"/>
    <d v="2010-07-31T00:00:00"/>
    <n v="6500"/>
    <n v="167"/>
    <n v="8"/>
    <s v="M3"/>
    <x v="1"/>
    <n v="499"/>
    <n v="13"/>
    <n v="6487"/>
    <s v="Free Shipping"/>
    <n v="6487"/>
    <s v="$13.00 credit"/>
  </r>
  <r>
    <s v="002345"/>
    <s v="Taylor"/>
    <s v="Tim"/>
    <x v="0"/>
    <x v="1"/>
    <d v="2010-05-19T00:00:00"/>
    <d v="2010-05-21T00:00:00"/>
    <d v="2010-08-31T00:00:00"/>
    <n v="3129"/>
    <n v="162"/>
    <n v="2"/>
    <s v="M1"/>
    <x v="0"/>
    <n v="149"/>
    <n v="21"/>
    <n v="3129"/>
    <s v="Free Shipping"/>
    <n v="3129"/>
    <s v="Paid"/>
  </r>
  <r>
    <s v="006543"/>
    <s v="Barrat"/>
    <s v="Lisa"/>
    <x v="2"/>
    <x v="2"/>
    <d v="2010-06-01T00:00:00"/>
    <d v="2010-06-05T00:00:00"/>
    <d v="2010-08-31T00:00:00"/>
    <n v="1395"/>
    <n v="154"/>
    <n v="4"/>
    <s v="M2"/>
    <x v="2"/>
    <n v="279"/>
    <n v="5"/>
    <n v="1395"/>
    <s v="Free Shipping"/>
    <n v="1395"/>
    <s v="Paid"/>
  </r>
  <r>
    <s v="007897"/>
    <s v="Curtis"/>
    <s v="Sue"/>
    <x v="1"/>
    <x v="0"/>
    <d v="2010-06-04T00:00:00"/>
    <d v="2010-06-07T00:00:00"/>
    <d v="2010-08-31T00:00:00"/>
    <n v="7984"/>
    <n v="151"/>
    <n v="3"/>
    <s v="M3"/>
    <x v="1"/>
    <n v="499"/>
    <n v="16"/>
    <n v="7984"/>
    <s v="Free Shipping"/>
    <n v="7984"/>
    <s v="Paid"/>
  </r>
  <r>
    <s v="007788"/>
    <s v="Borup"/>
    <s v="Betty"/>
    <x v="1"/>
    <x v="0"/>
    <d v="2010-06-08T00:00:00"/>
    <d v="2010-06-09T00:00:00"/>
    <d v="2010-08-31T00:00:00"/>
    <n v="1490"/>
    <n v="149"/>
    <n v="1"/>
    <s v="M1"/>
    <x v="0"/>
    <n v="149"/>
    <n v="10"/>
    <n v="1490"/>
    <s v="Free Shipping"/>
    <n v="1490"/>
    <s v="Paid"/>
  </r>
  <r>
    <s v="003456"/>
    <s v="Latiss"/>
    <s v="Darci"/>
    <x v="2"/>
    <x v="0"/>
    <d v="2010-06-09T00:00:00"/>
    <d v="2010-06-13T00:00:00"/>
    <d v="2010-08-31T00:00:00"/>
    <n v="1674"/>
    <n v="148"/>
    <n v="4"/>
    <s v="M2"/>
    <x v="2"/>
    <n v="279"/>
    <n v="6"/>
    <n v="1674"/>
    <s v="Free Shipping"/>
    <n v="1674"/>
    <s v="Paid"/>
  </r>
  <r>
    <s v="006541"/>
    <s v="Sandmor"/>
    <s v="Wayne"/>
    <x v="2"/>
    <x v="1"/>
    <d v="2010-06-12T00:00:00"/>
    <d v="2010-06-15T00:00:00"/>
    <d v="2010-08-31T00:00:00"/>
    <n v="4000"/>
    <n v="145"/>
    <n v="3"/>
    <s v="M1"/>
    <x v="0"/>
    <n v="149"/>
    <n v="31"/>
    <n v="4619"/>
    <s v="Free Shipping"/>
    <n v="4619"/>
    <s v="$619.00 due"/>
  </r>
  <r>
    <s v="004455"/>
    <s v="Mowse"/>
    <s v="Mikkie"/>
    <x v="1"/>
    <x v="0"/>
    <d v="2010-06-14T00:00:00"/>
    <d v="2010-06-20T00:00:00"/>
    <d v="2010-08-31T00:00:00"/>
    <n v="5513"/>
    <n v="145"/>
    <n v="6"/>
    <s v="M1"/>
    <x v="0"/>
    <n v="149"/>
    <n v="37"/>
    <n v="5513"/>
    <s v="Free Shipping"/>
    <n v="5513"/>
    <s v="Paid"/>
  </r>
  <r>
    <s v="009876"/>
    <s v="Rowe"/>
    <s v="Erlandesa"/>
    <x v="2"/>
    <x v="0"/>
    <d v="2010-06-14T00:00:00"/>
    <d v="2010-06-20T00:00:00"/>
    <d v="2010-08-31T00:00:00"/>
    <n v="4491"/>
    <n v="145"/>
    <n v="6"/>
    <s v="M3"/>
    <x v="1"/>
    <n v="499"/>
    <n v="9"/>
    <n v="4491"/>
    <s v="Free Shipping"/>
    <n v="4491"/>
    <s v="Paid"/>
  </r>
  <r>
    <s v="006542"/>
    <s v="Abel"/>
    <s v="Mable"/>
    <x v="1"/>
    <x v="1"/>
    <d v="2010-06-20T00:00:00"/>
    <d v="2010-06-24T00:00:00"/>
    <d v="2010-09-30T00:00:00"/>
    <n v="5215"/>
    <n v="140"/>
    <n v="4"/>
    <s v="M1"/>
    <x v="0"/>
    <n v="149"/>
    <n v="35"/>
    <n v="5215"/>
    <s v="Free Shipping"/>
    <n v="5215"/>
    <s v="Paid"/>
  </r>
  <r>
    <s v="004444"/>
    <s v="Sandmor"/>
    <s v="Bhorn"/>
    <x v="2"/>
    <x v="2"/>
    <d v="2010-06-22T00:00:00"/>
    <d v="2010-06-23T00:00:00"/>
    <d v="2010-09-30T00:00:00"/>
    <n v="5489"/>
    <n v="139"/>
    <n v="1"/>
    <s v="M3"/>
    <x v="1"/>
    <n v="499"/>
    <n v="11"/>
    <n v="5489"/>
    <s v="Free Shipping"/>
    <n v="5489"/>
    <s v="Paid"/>
  </r>
  <r>
    <s v="003213"/>
    <s v="Link"/>
    <s v="Richard"/>
    <x v="2"/>
    <x v="0"/>
    <d v="2010-06-25T00:00:00"/>
    <d v="2010-07-01T00:00:00"/>
    <d v="2010-09-30T00:00:00"/>
    <n v="1497"/>
    <n v="136"/>
    <n v="6"/>
    <s v="M3"/>
    <x v="1"/>
    <n v="499"/>
    <n v="3"/>
    <n v="1497"/>
    <s v="Free Shipping"/>
    <n v="1497"/>
    <s v="Paid"/>
  </r>
  <r>
    <s v="004564"/>
    <s v="Bunnel"/>
    <s v="Jeff"/>
    <x v="2"/>
    <x v="2"/>
    <d v="2010-07-05T00:00:00"/>
    <d v="2010-07-07T00:00:00"/>
    <d v="2010-09-30T00:00:00"/>
    <n v="5489"/>
    <n v="130"/>
    <n v="2"/>
    <s v="M3"/>
    <x v="1"/>
    <n v="499"/>
    <n v="11"/>
    <n v="5489"/>
    <s v="Free Shipping"/>
    <n v="5489"/>
    <s v="Paid"/>
  </r>
  <r>
    <s v="007744"/>
    <s v="Smith"/>
    <s v="Clarissa"/>
    <x v="1"/>
    <x v="1"/>
    <d v="2010-07-14T00:00:00"/>
    <d v="2010-07-18T00:00:00"/>
    <d v="2010-09-30T00:00:00"/>
    <n v="1953"/>
    <n v="123"/>
    <n v="4"/>
    <s v="M2"/>
    <x v="2"/>
    <n v="279"/>
    <n v="7"/>
    <n v="1953"/>
    <s v="Free Shipping"/>
    <n v="1953"/>
    <s v="Paid"/>
  </r>
  <r>
    <s v="005135"/>
    <s v="Smith"/>
    <s v="Chloe"/>
    <x v="0"/>
    <x v="0"/>
    <d v="2010-07-15T00:00:00"/>
    <d v="2010-07-20T00:00:00"/>
    <d v="2010-09-30T00:00:00"/>
    <n v="5859"/>
    <n v="122"/>
    <n v="5"/>
    <s v="M2"/>
    <x v="2"/>
    <n v="279"/>
    <n v="21"/>
    <n v="5859"/>
    <s v="Free Shipping"/>
    <n v="5859"/>
    <s v="Paid"/>
  </r>
  <r>
    <s v="001414"/>
    <s v="Monroe"/>
    <s v="Marilyn"/>
    <x v="2"/>
    <x v="1"/>
    <d v="2010-07-18T00:00:00"/>
    <d v="2010-07-21T00:00:00"/>
    <d v="2010-10-31T00:00:00"/>
    <m/>
    <n v="120"/>
    <n v="3"/>
    <s v="M2"/>
    <x v="2"/>
    <n v="279"/>
    <n v="8"/>
    <n v="2232"/>
    <s v="Free Shipping"/>
    <n v="2232"/>
    <s v="Open"/>
  </r>
  <r>
    <s v="003636"/>
    <s v="Kennedy"/>
    <s v="Jack"/>
    <x v="2"/>
    <x v="1"/>
    <d v="2010-07-18T00:00:00"/>
    <d v="2010-07-21T00:00:00"/>
    <d v="2010-10-31T00:00:00"/>
    <m/>
    <n v="120"/>
    <n v="3"/>
    <s v="M2"/>
    <x v="2"/>
    <n v="279"/>
    <n v="27"/>
    <n v="7533"/>
    <s v="Free Shipping"/>
    <n v="7533"/>
    <s v="Open"/>
  </r>
  <r>
    <s v="008855"/>
    <s v="Cooksey"/>
    <s v="Cathy"/>
    <x v="1"/>
    <x v="2"/>
    <d v="2010-07-19T00:00:00"/>
    <d v="2010-07-20T00:00:00"/>
    <d v="2010-10-31T00:00:00"/>
    <n v="9485"/>
    <n v="120"/>
    <n v="1"/>
    <s v="M2"/>
    <x v="2"/>
    <n v="279"/>
    <n v="34"/>
    <n v="9486"/>
    <s v="Free Shipping"/>
    <n v="9486"/>
    <s v="$1.00 due"/>
  </r>
  <r>
    <s v="001231"/>
    <s v="Emmory"/>
    <s v="Chris"/>
    <x v="1"/>
    <x v="0"/>
    <d v="2010-07-20T00:00:00"/>
    <d v="2010-07-22T00:00:00"/>
    <d v="2010-10-31T00:00:00"/>
    <m/>
    <n v="119"/>
    <n v="2"/>
    <s v="M1"/>
    <x v="0"/>
    <n v="149"/>
    <n v="57"/>
    <n v="8493"/>
    <s v="Free Shipping"/>
    <n v="8493"/>
    <s v="Open"/>
  </r>
  <r>
    <s v="001321"/>
    <s v="Levi"/>
    <s v="Jean"/>
    <x v="0"/>
    <x v="1"/>
    <d v="2010-08-04T00:00:00"/>
    <d v="2010-08-07T00:00:00"/>
    <d v="2010-10-31T00:00:00"/>
    <m/>
    <n v="108"/>
    <n v="3"/>
    <s v="M1"/>
    <x v="0"/>
    <n v="149"/>
    <n v="13"/>
    <n v="1937"/>
    <s v="Free Shipping"/>
    <n v="1937"/>
    <s v="Open"/>
  </r>
  <r>
    <s v="006546"/>
    <s v="Hanford"/>
    <s v="Raquel"/>
    <x v="2"/>
    <x v="1"/>
    <d v="2010-08-05T00:00:00"/>
    <d v="2010-08-10T00:00:00"/>
    <d v="2010-10-31T00:00:00"/>
    <m/>
    <n v="107"/>
    <n v="5"/>
    <s v="M3"/>
    <x v="1"/>
    <n v="499"/>
    <n v="17"/>
    <n v="8483"/>
    <s v="Free Shipping"/>
    <n v="8483"/>
    <s v="Open"/>
  </r>
  <r>
    <s v="008888"/>
    <s v="Stone"/>
    <s v="Grant"/>
    <x v="1"/>
    <x v="0"/>
    <d v="2010-08-05T00:00:00"/>
    <d v="2010-08-09T00:00:00"/>
    <d v="2010-10-31T00:00:00"/>
    <m/>
    <n v="107"/>
    <n v="4"/>
    <s v="M1"/>
    <x v="0"/>
    <n v="149"/>
    <n v="46"/>
    <n v="6854"/>
    <s v="Free Shipping"/>
    <n v="6854"/>
    <s v="Open"/>
  </r>
  <r>
    <s v="009879"/>
    <s v="Dryson"/>
    <s v="Ed"/>
    <x v="2"/>
    <x v="1"/>
    <d v="2010-08-14T00:00:00"/>
    <d v="2010-08-17T00:00:00"/>
    <d v="2010-10-31T00:00:00"/>
    <m/>
    <n v="100"/>
    <n v="3"/>
    <s v="M1"/>
    <x v="0"/>
    <n v="149"/>
    <n v="36"/>
    <n v="5364"/>
    <s v="Free Shipping"/>
    <n v="5364"/>
    <s v="Open"/>
  </r>
  <r>
    <s v="003737"/>
    <s v="Jones"/>
    <s v="Joe"/>
    <x v="1"/>
    <x v="0"/>
    <d v="2010-08-17T00:00:00"/>
    <d v="2010-08-20T00:00:00"/>
    <d v="2010-11-30T00:00:00"/>
    <m/>
    <n v="99"/>
    <n v="3"/>
    <s v="M2"/>
    <x v="2"/>
    <n v="279"/>
    <n v="5"/>
    <n v="1395"/>
    <s v="Free Shipping"/>
    <n v="1395"/>
    <s v="Open"/>
  </r>
  <r>
    <s v="007931"/>
    <s v="Beekan"/>
    <s v="Mavis"/>
    <x v="0"/>
    <x v="2"/>
    <d v="2010-08-17T00:00:00"/>
    <d v="2010-08-18T00:00:00"/>
    <d v="2010-11-30T00:00:00"/>
    <n v="2000"/>
    <n v="99"/>
    <n v="1"/>
    <s v="M3"/>
    <x v="1"/>
    <n v="499"/>
    <n v="4"/>
    <n v="1996"/>
    <s v="Free Shipping"/>
    <n v="1996"/>
    <s v="$4.00 credit"/>
  </r>
  <r>
    <s v="002828"/>
    <s v="Smith"/>
    <s v="Craig"/>
    <x v="2"/>
    <x v="0"/>
    <d v="2010-08-19T00:00:00"/>
    <d v="2010-08-21T00:00:00"/>
    <d v="2010-11-30T00:00:00"/>
    <m/>
    <n v="97"/>
    <n v="2"/>
    <s v="M3"/>
    <x v="1"/>
    <n v="499"/>
    <n v="14"/>
    <n v="6986"/>
    <s v="Free Shipping"/>
    <n v="6986"/>
    <s v="Open"/>
  </r>
  <r>
    <s v="005522"/>
    <s v="Cook"/>
    <s v="Ima"/>
    <x v="1"/>
    <x v="2"/>
    <d v="2010-08-20T00:00:00"/>
    <d v="2010-08-21T00:00:00"/>
    <d v="2010-11-30T00:00:00"/>
    <n v="6986"/>
    <n v="96"/>
    <n v="1"/>
    <s v="M3"/>
    <x v="1"/>
    <n v="499"/>
    <n v="14"/>
    <n v="6986"/>
    <s v="Free Shipping"/>
    <n v="6986"/>
    <s v="Paid"/>
  </r>
  <r>
    <s v="002222"/>
    <s v="Stone"/>
    <s v="Kneiss"/>
    <x v="0"/>
    <x v="0"/>
    <d v="2010-08-22T00:00:00"/>
    <d v="2010-08-25T00:00:00"/>
    <d v="2010-11-30T00:00:00"/>
    <m/>
    <n v="95"/>
    <n v="3"/>
    <s v="M3"/>
    <x v="1"/>
    <n v="499"/>
    <n v="0"/>
    <n v="0"/>
    <n v="0"/>
    <n v="0"/>
    <s v="Open"/>
  </r>
  <r>
    <s v="002233"/>
    <s v="Glenn"/>
    <s v="Amanda"/>
    <x v="2"/>
    <x v="0"/>
    <d v="2010-09-01T00:00:00"/>
    <d v="2010-09-07T00:00:00"/>
    <d v="2010-11-30T00:00:00"/>
    <m/>
    <n v="88"/>
    <n v="6"/>
    <s v="M3"/>
    <x v="1"/>
    <n v="499"/>
    <n v="11"/>
    <n v="5489"/>
    <s v="Free Shipping"/>
    <n v="5489"/>
    <s v="Open"/>
  </r>
  <r>
    <s v="003333"/>
    <s v="Sandmor"/>
    <s v="Yolanda"/>
    <x v="2"/>
    <x v="1"/>
    <d v="2010-09-01T00:00:00"/>
    <d v="2010-09-03T00:00:00"/>
    <d v="2010-11-30T00:00:00"/>
    <m/>
    <n v="88"/>
    <n v="2"/>
    <s v="M3"/>
    <x v="1"/>
    <n v="499"/>
    <n v="11"/>
    <n v="5489"/>
    <s v="Free Shipping"/>
    <n v="5489"/>
    <s v="Open"/>
  </r>
  <r>
    <s v="003457"/>
    <s v="Jones"/>
    <s v="Barnabus"/>
    <x v="2"/>
    <x v="2"/>
    <d v="2010-09-05T00:00:00"/>
    <d v="2010-09-06T00:00:00"/>
    <d v="2010-11-30T00:00:00"/>
    <m/>
    <n v="85"/>
    <n v="1"/>
    <s v="M1"/>
    <x v="0"/>
    <n v="149"/>
    <n v="37"/>
    <n v="5513"/>
    <s v="Free Shipping"/>
    <n v="5513"/>
    <s v="Open"/>
  </r>
  <r>
    <s v="001111"/>
    <s v="Friel"/>
    <s v="Jean"/>
    <x v="1"/>
    <x v="0"/>
    <d v="2010-09-06T00:00:00"/>
    <d v="2010-09-08T00:00:00"/>
    <d v="2010-11-30T00:00:00"/>
    <m/>
    <n v="85"/>
    <n v="2"/>
    <s v="M3"/>
    <x v="1"/>
    <n v="499"/>
    <n v="10"/>
    <n v="4990"/>
    <s v="Free Shipping"/>
    <n v="4990"/>
    <s v="Open"/>
  </r>
  <r>
    <s v="009966"/>
    <s v="Krull"/>
    <s v="Marvin"/>
    <x v="2"/>
    <x v="0"/>
    <d v="2010-09-06T00:00:00"/>
    <d v="2010-09-09T00:00:00"/>
    <d v="2010-11-30T00:00:00"/>
    <m/>
    <n v="85"/>
    <n v="3"/>
    <s v="M2"/>
    <x v="2"/>
    <n v="279"/>
    <n v="23"/>
    <n v="6417"/>
    <s v="Free Shipping"/>
    <n v="6417"/>
    <s v="Open"/>
  </r>
  <r>
    <s v="007777"/>
    <s v="Sand"/>
    <s v="Sarah"/>
    <x v="0"/>
    <x v="0"/>
    <d v="2010-09-07T00:00:00"/>
    <d v="2010-09-09T00:00:00"/>
    <d v="2010-11-30T00:00:00"/>
    <m/>
    <n v="84"/>
    <n v="2"/>
    <s v="M2"/>
    <x v="2"/>
    <n v="279"/>
    <n v="34"/>
    <n v="9486"/>
    <s v="Free Shipping"/>
    <n v="9486"/>
    <s v="Open"/>
  </r>
  <r>
    <s v="005555"/>
    <s v="Sands"/>
    <s v="Ann"/>
    <x v="0"/>
    <x v="1"/>
    <d v="2010-09-15T00:00:00"/>
    <d v="2010-09-16T00:00:00"/>
    <d v="2010-11-30T00:00:00"/>
    <m/>
    <n v="78"/>
    <n v="1"/>
    <s v="M1"/>
    <x v="0"/>
    <n v="149"/>
    <n v="8"/>
    <n v="1192"/>
    <s v="Free Shipping"/>
    <n v="1192"/>
    <s v="Open"/>
  </r>
  <r>
    <s v="004646"/>
    <s v="Johnson"/>
    <s v="Linda"/>
    <x v="0"/>
    <x v="1"/>
    <d v="2010-09-16T00:00:00"/>
    <d v="2010-09-18T00:00:00"/>
    <d v="2010-11-30T00:00:00"/>
    <m/>
    <n v="77"/>
    <n v="2"/>
    <s v="M2"/>
    <x v="2"/>
    <n v="279"/>
    <n v="20"/>
    <n v="5580"/>
    <s v="Free Shipping"/>
    <n v="5580"/>
    <s v="Open"/>
  </r>
  <r>
    <s v="001397"/>
    <s v="Burningham"/>
    <s v="Bill"/>
    <x v="0"/>
    <x v="1"/>
    <d v="2010-09-18T00:00:00"/>
    <d v="2010-09-19T00:00:00"/>
    <d v="2010-12-31T00:00:00"/>
    <n v="3000"/>
    <n v="75"/>
    <n v="1"/>
    <s v="M3"/>
    <x v="1"/>
    <n v="499"/>
    <n v="13"/>
    <n v="6487"/>
    <s v="Free Shipping"/>
    <n v="6487"/>
    <s v="$3,487.00 due"/>
  </r>
  <r>
    <s v="005957"/>
    <s v="Burningham"/>
    <s v="Pat"/>
    <x v="0"/>
    <x v="1"/>
    <d v="2010-09-22T00:00:00"/>
    <d v="2010-09-22T00:00:00"/>
    <d v="2010-12-31T00:00:00"/>
    <n v="5580"/>
    <n v="73"/>
    <n v="0"/>
    <s v="M2"/>
    <x v="2"/>
    <n v="279"/>
    <n v="20"/>
    <n v="5580"/>
    <s v="Free Shipping"/>
    <n v="5580"/>
    <s v="Paid"/>
  </r>
  <r>
    <s v="006666"/>
    <s v="Sands"/>
    <s v="Karen"/>
    <x v="1"/>
    <x v="2"/>
    <d v="2010-09-23T00:00:00"/>
    <d v="2010-09-25T00:00:00"/>
    <d v="2010-12-31T00:00:00"/>
    <m/>
    <n v="72"/>
    <n v="2"/>
    <s v="M1"/>
    <x v="0"/>
    <n v="149"/>
    <n v="53"/>
    <n v="7897"/>
    <s v="Free Shipping"/>
    <n v="7897"/>
    <s v="Open"/>
  </r>
  <r>
    <s v="008899"/>
    <s v="Brown"/>
    <s v="Sharon"/>
    <x v="2"/>
    <x v="0"/>
    <d v="2010-09-23T00:00:00"/>
    <d v="2010-09-30T00:00:00"/>
    <d v="2010-12-31T00:00:00"/>
    <n v="1674"/>
    <n v="72"/>
    <n v="7"/>
    <s v="M2"/>
    <x v="2"/>
    <n v="279"/>
    <n v="6"/>
    <n v="1674"/>
    <s v="Free Shipping"/>
    <n v="1674"/>
    <s v="Paid"/>
  </r>
  <r>
    <s v="007474"/>
    <s v="Stone"/>
    <s v="Steve"/>
    <x v="0"/>
    <x v="2"/>
    <d v="2010-09-24T00:00:00"/>
    <d v="2010-09-28T00:00:00"/>
    <d v="2010-12-31T00:00:00"/>
    <m/>
    <n v="71"/>
    <n v="4"/>
    <s v="M2"/>
    <x v="2"/>
    <n v="279"/>
    <n v="16"/>
    <n v="4464"/>
    <s v="Free Shipping"/>
    <n v="4464"/>
    <s v="Open"/>
  </r>
  <r>
    <s v="001919"/>
    <s v="Smith"/>
    <s v="Carol"/>
    <x v="1"/>
    <x v="2"/>
    <d v="2010-09-25T00:00:00"/>
    <d v="2010-09-26T00:00:00"/>
    <d v="2010-12-31T00:00:00"/>
    <m/>
    <n v="70"/>
    <n v="1"/>
    <s v="M3"/>
    <x v="1"/>
    <n v="499"/>
    <n v="15"/>
    <n v="7485"/>
    <s v="Free Shipping"/>
    <n v="7485"/>
    <s v="Open"/>
  </r>
  <r>
    <s v="005566"/>
    <s v="Brian"/>
    <s v="Connie"/>
    <x v="1"/>
    <x v="3"/>
    <d v="2010-09-25T00:00:00"/>
    <d v="2010-09-30T00:00:00"/>
    <d v="2010-12-31T00:00:00"/>
    <n v="9486"/>
    <n v="70"/>
    <n v="5"/>
    <s v="M2"/>
    <x v="2"/>
    <n v="279"/>
    <n v="34"/>
    <n v="9486"/>
    <s v="Free Shipping"/>
    <n v="9486"/>
    <s v="Paid"/>
  </r>
  <r>
    <s v="009999"/>
    <s v="Stephenson"/>
    <s v="Randy"/>
    <x v="0"/>
    <x v="0"/>
    <d v="2010-09-27T00:00:00"/>
    <d v="2010-09-30T00:00:00"/>
    <d v="2010-12-31T00:00:00"/>
    <m/>
    <n v="70"/>
    <n v="3"/>
    <s v="M1"/>
    <x v="0"/>
    <n v="149"/>
    <n v="23"/>
    <n v="3427"/>
    <s v="Free Shipping"/>
    <n v="3427"/>
    <s v="Open"/>
  </r>
  <r>
    <s v="006969"/>
    <s v="Johnson"/>
    <s v="Bob"/>
    <x v="2"/>
    <x v="0"/>
    <d v="2010-09-30T00:00:00"/>
    <d v="2010-10-01T00:00:00"/>
    <d v="2010-12-31T00:00:00"/>
    <m/>
    <n v="67"/>
    <n v="1"/>
    <s v="M1"/>
    <x v="0"/>
    <n v="149"/>
    <n v="60"/>
    <n v="8940"/>
    <s v="Free Shipping"/>
    <n v="8940"/>
    <s v="Open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alesPivot_RegionRep" cacheId="12" applyNumberFormats="0" applyBorderFormats="0" applyFontFormats="0" applyPatternFormats="0" applyAlignmentFormats="0" applyWidthHeightFormats="1" dataCaption="Values" errorCaption="N/A" showError="1" missingCaption="No data" updatedVersion="4" minRefreshableVersion="3" useAutoFormatting="1" colGrandTotals="0" itemPrintTitles="1" createdVersion="4" indent="0" compact="0" compactData="0" gridDropZones="1" multipleFieldFilters="0" chartFormat="2">
  <location ref="A3:H19" firstHeaderRow="1" firstDataRow="3" firstDataCol="2"/>
  <pivotFields count="19">
    <pivotField compact="0" outline="0" showAll="0"/>
    <pivotField compact="0" outline="0" showAll="0"/>
    <pivotField compact="0" outline="0" showAll="0"/>
    <pivotField axis="axisRow" compact="0" outline="0" showAll="0">
      <items count="4">
        <item x="1"/>
        <item x="0"/>
        <item x="2"/>
        <item t="default"/>
      </items>
    </pivotField>
    <pivotField axis="axisRow" compact="0" outline="0" showAll="0">
      <items count="5">
        <item x="1"/>
        <item x="2"/>
        <item x="0"/>
        <item x="3"/>
        <item t="default"/>
      </items>
    </pivotField>
    <pivotField compact="0" numFmtId="14" outline="0" showAll="0"/>
    <pivotField compact="0" numFmtId="14" outline="0" showAll="0"/>
    <pivotField compact="0" numFmtId="14" outline="0" showAll="0"/>
    <pivotField dataField="1" compact="0" outline="0" showAll="0"/>
    <pivotField compact="0" numFmtId="164" outline="0" showAll="0"/>
    <pivotField compact="0" numFmtId="164" outline="0" showAll="0"/>
    <pivotField compact="0" outline="0" showAll="0"/>
    <pivotField axis="axisCol" compact="0" outline="0" showAll="0">
      <items count="4">
        <item x="2"/>
        <item x="0"/>
        <item x="1"/>
        <item t="default"/>
      </items>
    </pivotField>
    <pivotField compact="0" numFmtId="44" outline="0" showAll="0"/>
    <pivotField compact="0" numFmtId="164" outline="0" showAll="0"/>
    <pivotField compact="0" numFmtId="44" outline="0" showAll="0"/>
    <pivotField compact="0" outline="0" showAll="0"/>
    <pivotField dataField="1" compact="0" numFmtId="44" outline="0" showAll="0"/>
    <pivotField compact="0" outline="0" showAll="0"/>
  </pivotFields>
  <rowFields count="2">
    <field x="3"/>
    <field x="4"/>
  </rowFields>
  <rowItems count="14">
    <i>
      <x/>
      <x/>
    </i>
    <i r="1">
      <x v="1"/>
    </i>
    <i r="1">
      <x v="2"/>
    </i>
    <i r="1">
      <x v="3"/>
    </i>
    <i t="default">
      <x/>
    </i>
    <i>
      <x v="1"/>
      <x/>
    </i>
    <i r="1">
      <x v="1"/>
    </i>
    <i r="1">
      <x v="2"/>
    </i>
    <i t="default">
      <x v="1"/>
    </i>
    <i>
      <x v="2"/>
      <x/>
    </i>
    <i r="1">
      <x v="1"/>
    </i>
    <i r="1">
      <x v="2"/>
    </i>
    <i t="default">
      <x v="2"/>
    </i>
    <i t="grand">
      <x/>
    </i>
  </rowItems>
  <colFields count="2">
    <field x="12"/>
    <field x="-2"/>
  </colFields>
  <colItems count="6">
    <i>
      <x/>
      <x/>
    </i>
    <i r="1" i="1">
      <x v="1"/>
    </i>
    <i>
      <x v="1"/>
      <x/>
    </i>
    <i r="1" i="1">
      <x v="1"/>
    </i>
    <i>
      <x v="2"/>
      <x/>
    </i>
    <i r="1" i="1">
      <x v="1"/>
    </i>
  </colItems>
  <dataFields count="2">
    <dataField name="Sum of Total" fld="17" baseField="4" baseItem="0" numFmtId="42"/>
    <dataField name="Total Paid" fld="8" baseField="4" baseItem="0" numFmtId="42"/>
  </dataFields>
  <formats count="5">
    <format dxfId="21">
      <pivotArea field="12" type="button" dataOnly="0" labelOnly="1" outline="0" axis="axisCol" fieldPosition="0"/>
    </format>
    <format dxfId="22">
      <pivotArea type="topRight" dataOnly="0" labelOnly="1" outline="0" fieldPosition="0"/>
    </format>
    <format dxfId="10">
      <pivotArea outline="0" fieldPosition="0">
        <references count="1">
          <reference field="4294967294" count="1">
            <x v="0"/>
          </reference>
        </references>
      </pivotArea>
    </format>
    <format dxfId="6">
      <pivotArea outline="0" fieldPosition="0">
        <references count="1">
          <reference field="4294967294" count="1">
            <x v="1"/>
          </reference>
        </references>
      </pivotArea>
    </format>
    <format dxfId="5">
      <pivotArea dataOnly="0" labelOnly="1" outline="0" fieldPosition="0">
        <references count="1">
          <reference field="12" count="0"/>
        </references>
      </pivotArea>
    </format>
  </formats>
  <chartFormats count="4">
    <chartFormat chart="1" format="14" series="1">
      <pivotArea type="data" outline="0" fieldPosition="0">
        <references count="1">
          <reference field="12" count="1" selected="0">
            <x v="0"/>
          </reference>
        </references>
      </pivotArea>
    </chartFormat>
    <chartFormat chart="1" format="15" series="1">
      <pivotArea type="data" outline="0" fieldPosition="0">
        <references count="1">
          <reference field="12" count="1" selected="0">
            <x v="1"/>
          </reference>
        </references>
      </pivotArea>
    </chartFormat>
    <chartFormat chart="1" format="16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1" format="17" series="1">
      <pivotArea type="data" outline="0" fieldPosition="0">
        <references count="2">
          <reference field="4294967294" count="1" selected="0">
            <x v="1"/>
          </reference>
          <reference field="1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S51" totalsRowShown="0" headerRowDxfId="39" dataDxfId="40" tableBorderDxfId="60" headerRowCellStyle="Currency" dataCellStyle="Currency">
  <autoFilter ref="A1:S51"/>
  <tableColumns count="19">
    <tableColumn id="1" name="Invoice Number" dataDxfId="59"/>
    <tableColumn id="2" name="Last Name" dataDxfId="58"/>
    <tableColumn id="3" name="First Name" dataDxfId="57"/>
    <tableColumn id="4" name="Region" dataDxfId="56"/>
    <tableColumn id="5" name="Sales Rep" dataDxfId="55"/>
    <tableColumn id="6" name="Sales Date" dataDxfId="54"/>
    <tableColumn id="7" name="Delivery Date" dataDxfId="53"/>
    <tableColumn id="8" name="Due" dataDxfId="52">
      <calculatedColumnFormula>EOMONTH(F2+45,1)</calculatedColumnFormula>
    </tableColumn>
    <tableColumn id="9" name="Paid" dataDxfId="51" dataCellStyle="Currency"/>
    <tableColumn id="10" name="Aging" dataDxfId="50" dataCellStyle="Comma">
      <calculatedColumnFormula>NETWORKDAYS(F2,NOW(),Holidays)</calculatedColumnFormula>
    </tableColumn>
    <tableColumn id="11" name="Time to Deliver" dataDxfId="49" dataCellStyle="Comma">
      <calculatedColumnFormula>G2-F2</calculatedColumnFormula>
    </tableColumn>
    <tableColumn id="12" name="Item #" dataDxfId="48"/>
    <tableColumn id="13" name="Description" dataDxfId="47">
      <calculatedColumnFormula>CONCATENATE(VLOOKUP(L2,ProductsServices[],3,FALSE)," ",VLOOKUP(L2,ProductsServices[],4,FALSE)," ",VLOOKUP(L2,ProductsServices[],5,FALSE),": ",VLOOKUP(L2,ProductsServices[],6,FALSE)," (",UPPER(VLOOKUP(L2,ProductsServices[],2,FALSE)),")")</calculatedColumnFormula>
    </tableColumn>
    <tableColumn id="14" name="Price" dataDxfId="46" dataCellStyle="Currency">
      <calculatedColumnFormula>VLOOKUP(L2,ProductsServices[],7,FALSE)</calculatedColumnFormula>
    </tableColumn>
    <tableColumn id="15" name="Qty" dataDxfId="45" dataCellStyle="Comma"/>
    <tableColumn id="16" name="Subtotal" dataDxfId="44" dataCellStyle="Currency">
      <calculatedColumnFormula>N2*O2</calculatedColumnFormula>
    </tableColumn>
    <tableColumn id="17" name="Shipping" dataDxfId="43" dataCellStyle="Currency">
      <calculatedColumnFormula>IF(P2&gt;200,"Free Shipping",IF(P2&gt;100,10,P2*0.03))</calculatedColumnFormula>
    </tableColumn>
    <tableColumn id="18" name="Total" dataDxfId="42" dataCellStyle="Currency">
      <calculatedColumnFormula>IF(ISTEXT(Q2),P2,P2+Q2)</calculatedColumnFormula>
    </tableColumn>
    <tableColumn id="19" name="Status" dataDxfId="41">
      <calculatedColumnFormula>IF(ISBLANK(I2),"Open",IF(P2=I2,"Paid",IF(P2&gt;I2,TEXT(P2-I2,"$#,##0.00") &amp;" due",TEXT(-(P2-I2),"$#,##0.00") &amp;" credit")))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ProductsServices" displayName="ProductsServices" ref="A1:G20" totalsRowShown="0">
  <autoFilter ref="A1:G20"/>
  <tableColumns count="7">
    <tableColumn id="1" name="Item#"/>
    <tableColumn id="4" name="Category"/>
    <tableColumn id="3" name="Vendor"/>
    <tableColumn id="6" name="Application"/>
    <tableColumn id="5" name="Version"/>
    <tableColumn id="2" name="Product/Service"/>
    <tableColumn id="7" name="Price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C6" sqref="C6"/>
    </sheetView>
  </sheetViews>
  <sheetFormatPr defaultRowHeight="15" x14ac:dyDescent="0.25"/>
  <cols>
    <col min="1" max="1" width="13.140625" customWidth="1"/>
    <col min="2" max="2" width="11.7109375" style="50" customWidth="1"/>
    <col min="3" max="4" width="13.42578125" style="50" customWidth="1"/>
    <col min="5" max="9" width="13.42578125" customWidth="1"/>
    <col min="10" max="11" width="13.42578125" bestFit="1" customWidth="1"/>
  </cols>
  <sheetData>
    <row r="1" spans="1:10" x14ac:dyDescent="0.25">
      <c r="B1"/>
    </row>
    <row r="3" spans="1:10" x14ac:dyDescent="0.25">
      <c r="B3"/>
      <c r="C3" s="51" t="s">
        <v>206</v>
      </c>
      <c r="D3" s="49" t="s">
        <v>222</v>
      </c>
      <c r="E3" s="50"/>
      <c r="F3" s="50"/>
      <c r="G3" s="50"/>
      <c r="H3" s="50"/>
    </row>
    <row r="4" spans="1:10" ht="75" x14ac:dyDescent="0.25">
      <c r="B4"/>
      <c r="C4" s="50" t="s">
        <v>217</v>
      </c>
      <c r="E4" s="50" t="s">
        <v>218</v>
      </c>
      <c r="F4" s="50"/>
      <c r="G4" s="50" t="s">
        <v>219</v>
      </c>
      <c r="H4" s="50"/>
    </row>
    <row r="5" spans="1:10" x14ac:dyDescent="0.25">
      <c r="A5" s="49" t="s">
        <v>4</v>
      </c>
      <c r="B5" s="49" t="s">
        <v>6</v>
      </c>
      <c r="C5" t="s">
        <v>221</v>
      </c>
      <c r="D5" t="s">
        <v>227</v>
      </c>
      <c r="E5" t="s">
        <v>221</v>
      </c>
      <c r="F5" t="s">
        <v>227</v>
      </c>
      <c r="G5" t="s">
        <v>221</v>
      </c>
      <c r="H5" t="s">
        <v>227</v>
      </c>
    </row>
    <row r="6" spans="1:10" x14ac:dyDescent="0.25">
      <c r="A6" t="s">
        <v>11</v>
      </c>
      <c r="B6" t="s">
        <v>12</v>
      </c>
      <c r="C6" s="52">
        <v>1953</v>
      </c>
      <c r="D6" s="52">
        <v>1953</v>
      </c>
      <c r="E6" s="52">
        <v>5215</v>
      </c>
      <c r="F6" s="52">
        <v>5215</v>
      </c>
      <c r="G6" s="52">
        <v>5489</v>
      </c>
      <c r="H6" s="52">
        <v>2500</v>
      </c>
      <c r="J6" t="s">
        <v>228</v>
      </c>
    </row>
    <row r="7" spans="1:10" x14ac:dyDescent="0.25">
      <c r="B7" t="s">
        <v>17</v>
      </c>
      <c r="C7" s="52">
        <v>9486</v>
      </c>
      <c r="D7" s="52">
        <v>9485</v>
      </c>
      <c r="E7" s="52">
        <v>7897</v>
      </c>
      <c r="F7" s="52" t="s">
        <v>223</v>
      </c>
      <c r="G7" s="52">
        <v>14471</v>
      </c>
      <c r="H7" s="52">
        <v>6986</v>
      </c>
      <c r="J7" s="53">
        <f>D9*0.025</f>
        <v>237.15</v>
      </c>
    </row>
    <row r="8" spans="1:10" x14ac:dyDescent="0.25">
      <c r="B8" t="s">
        <v>25</v>
      </c>
      <c r="C8" s="52">
        <v>1395</v>
      </c>
      <c r="D8" s="52" t="s">
        <v>223</v>
      </c>
      <c r="E8" s="52">
        <v>22350</v>
      </c>
      <c r="F8" s="52">
        <v>7003</v>
      </c>
      <c r="G8" s="52">
        <v>12974</v>
      </c>
      <c r="H8" s="52">
        <v>7984</v>
      </c>
      <c r="J8">
        <f>GETPIVOTDATA("Total Paid",$A$3,"Region","East","Sales Rep","John","Description","Microsoft Office 2010: Home &amp; Business (SOFTWARE)")*0.025</f>
        <v>237.15</v>
      </c>
    </row>
    <row r="9" spans="1:10" x14ac:dyDescent="0.25">
      <c r="B9" t="s">
        <v>32</v>
      </c>
      <c r="C9" s="52">
        <v>9486</v>
      </c>
      <c r="D9" s="52">
        <v>9486</v>
      </c>
      <c r="E9" s="52" t="s">
        <v>223</v>
      </c>
      <c r="F9" s="52" t="s">
        <v>223</v>
      </c>
      <c r="G9" s="52" t="s">
        <v>223</v>
      </c>
      <c r="H9" s="52" t="s">
        <v>223</v>
      </c>
    </row>
    <row r="10" spans="1:10" x14ac:dyDescent="0.25">
      <c r="A10" t="s">
        <v>224</v>
      </c>
      <c r="B10"/>
      <c r="C10" s="52">
        <v>22320</v>
      </c>
      <c r="D10" s="52">
        <v>20924</v>
      </c>
      <c r="E10" s="52">
        <v>35462</v>
      </c>
      <c r="F10" s="52">
        <v>12218</v>
      </c>
      <c r="G10" s="52">
        <v>32934</v>
      </c>
      <c r="H10" s="52">
        <v>17470</v>
      </c>
    </row>
    <row r="11" spans="1:10" x14ac:dyDescent="0.25">
      <c r="A11" t="s">
        <v>21</v>
      </c>
      <c r="B11" t="s">
        <v>12</v>
      </c>
      <c r="C11" s="52">
        <v>11160</v>
      </c>
      <c r="D11" s="52">
        <v>5580</v>
      </c>
      <c r="E11" s="52">
        <v>6258</v>
      </c>
      <c r="F11" s="52">
        <v>3129</v>
      </c>
      <c r="G11" s="52">
        <v>6487</v>
      </c>
      <c r="H11" s="52">
        <v>3000</v>
      </c>
    </row>
    <row r="12" spans="1:10" x14ac:dyDescent="0.25">
      <c r="B12" t="s">
        <v>17</v>
      </c>
      <c r="C12" s="52">
        <v>4464</v>
      </c>
      <c r="D12" s="52" t="s">
        <v>223</v>
      </c>
      <c r="E12" s="52">
        <v>3576</v>
      </c>
      <c r="F12" s="52">
        <v>100</v>
      </c>
      <c r="G12" s="52">
        <v>18463</v>
      </c>
      <c r="H12" s="52">
        <v>18480</v>
      </c>
    </row>
    <row r="13" spans="1:10" x14ac:dyDescent="0.25">
      <c r="B13" t="s">
        <v>25</v>
      </c>
      <c r="C13" s="52">
        <v>15345</v>
      </c>
      <c r="D13" s="52">
        <v>5859</v>
      </c>
      <c r="E13" s="52">
        <v>7003</v>
      </c>
      <c r="F13" s="52">
        <v>3576</v>
      </c>
      <c r="G13" s="52">
        <v>0</v>
      </c>
      <c r="H13" s="52" t="s">
        <v>223</v>
      </c>
    </row>
    <row r="14" spans="1:10" x14ac:dyDescent="0.25">
      <c r="A14" t="s">
        <v>225</v>
      </c>
      <c r="B14"/>
      <c r="C14" s="52">
        <v>30969</v>
      </c>
      <c r="D14" s="52">
        <v>11439</v>
      </c>
      <c r="E14" s="52">
        <v>16837</v>
      </c>
      <c r="F14" s="52">
        <v>6805</v>
      </c>
      <c r="G14" s="52">
        <v>24950</v>
      </c>
      <c r="H14" s="52">
        <v>21480</v>
      </c>
    </row>
    <row r="15" spans="1:10" x14ac:dyDescent="0.25">
      <c r="A15" t="s">
        <v>16</v>
      </c>
      <c r="B15" t="s">
        <v>12</v>
      </c>
      <c r="C15" s="52">
        <v>9765</v>
      </c>
      <c r="D15" s="52" t="s">
        <v>223</v>
      </c>
      <c r="E15" s="52">
        <v>9983</v>
      </c>
      <c r="F15" s="52">
        <v>4000</v>
      </c>
      <c r="G15" s="52">
        <v>13972</v>
      </c>
      <c r="H15" s="52" t="s">
        <v>223</v>
      </c>
    </row>
    <row r="16" spans="1:10" x14ac:dyDescent="0.25">
      <c r="B16" t="s">
        <v>17</v>
      </c>
      <c r="C16" s="52">
        <v>4464</v>
      </c>
      <c r="D16" s="52">
        <v>4464</v>
      </c>
      <c r="E16" s="52">
        <v>5513</v>
      </c>
      <c r="F16" s="52" t="s">
        <v>223</v>
      </c>
      <c r="G16" s="52">
        <v>10978</v>
      </c>
      <c r="H16" s="52">
        <v>10978</v>
      </c>
    </row>
    <row r="17" spans="1:8" x14ac:dyDescent="0.25">
      <c r="B17" t="s">
        <v>25</v>
      </c>
      <c r="C17" s="52">
        <v>9765</v>
      </c>
      <c r="D17" s="52">
        <v>3348</v>
      </c>
      <c r="E17" s="52">
        <v>8940</v>
      </c>
      <c r="F17" s="52" t="s">
        <v>223</v>
      </c>
      <c r="G17" s="52">
        <v>18463</v>
      </c>
      <c r="H17" s="52">
        <v>5988</v>
      </c>
    </row>
    <row r="18" spans="1:8" x14ac:dyDescent="0.25">
      <c r="A18" t="s">
        <v>226</v>
      </c>
      <c r="B18"/>
      <c r="C18" s="52">
        <v>23994</v>
      </c>
      <c r="D18" s="52">
        <v>7812</v>
      </c>
      <c r="E18" s="52">
        <v>24436</v>
      </c>
      <c r="F18" s="52">
        <v>4000</v>
      </c>
      <c r="G18" s="52">
        <v>43413</v>
      </c>
      <c r="H18" s="52">
        <v>16966</v>
      </c>
    </row>
    <row r="19" spans="1:8" x14ac:dyDescent="0.25">
      <c r="A19" t="s">
        <v>220</v>
      </c>
      <c r="B19"/>
      <c r="C19" s="52">
        <v>77283</v>
      </c>
      <c r="D19" s="52">
        <v>40175</v>
      </c>
      <c r="E19" s="52">
        <v>76735</v>
      </c>
      <c r="F19" s="52">
        <v>23023</v>
      </c>
      <c r="G19" s="52">
        <v>101297</v>
      </c>
      <c r="H19" s="52">
        <v>55916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topLeftCell="A2" workbookViewId="0">
      <selection activeCell="I9" sqref="I9"/>
    </sheetView>
  </sheetViews>
  <sheetFormatPr defaultRowHeight="15" x14ac:dyDescent="0.25"/>
  <cols>
    <col min="1" max="1" width="17.28515625" customWidth="1"/>
    <col min="2" max="2" width="12.7109375" customWidth="1"/>
    <col min="3" max="3" width="12.85546875" customWidth="1"/>
    <col min="4" max="4" width="10.42578125" bestFit="1" customWidth="1"/>
    <col min="5" max="5" width="12.28515625" customWidth="1"/>
    <col min="6" max="6" width="12.7109375" customWidth="1"/>
    <col min="7" max="7" width="15.140625" customWidth="1"/>
    <col min="8" max="8" width="12.7109375" customWidth="1"/>
    <col min="9" max="9" width="14" style="15" customWidth="1"/>
    <col min="10" max="10" width="9.7109375" style="13" customWidth="1"/>
    <col min="11" max="11" width="16.7109375" customWidth="1"/>
    <col min="12" max="12" width="9" style="1" customWidth="1"/>
    <col min="13" max="13" width="17" style="1" customWidth="1"/>
    <col min="14" max="14" width="9" style="12" customWidth="1"/>
    <col min="15" max="15" width="7.140625" style="11" customWidth="1"/>
    <col min="16" max="16" width="11.42578125" style="15" customWidth="1"/>
    <col min="17" max="17" width="16.140625" style="15" customWidth="1"/>
    <col min="18" max="18" width="12.85546875" style="15" customWidth="1"/>
    <col min="19" max="19" width="12.85546875" style="17" customWidth="1"/>
  </cols>
  <sheetData>
    <row r="1" spans="1:19" s="16" customFormat="1" ht="30" x14ac:dyDescent="0.25">
      <c r="A1" s="43" t="s">
        <v>0</v>
      </c>
      <c r="B1" s="44" t="s">
        <v>1</v>
      </c>
      <c r="C1" s="44" t="s">
        <v>2</v>
      </c>
      <c r="D1" s="44" t="s">
        <v>4</v>
      </c>
      <c r="E1" s="44" t="s">
        <v>6</v>
      </c>
      <c r="F1" s="45" t="s">
        <v>150</v>
      </c>
      <c r="G1" s="45" t="s">
        <v>3</v>
      </c>
      <c r="H1" s="45" t="s">
        <v>207</v>
      </c>
      <c r="I1" s="46" t="s">
        <v>208</v>
      </c>
      <c r="J1" s="47" t="s">
        <v>209</v>
      </c>
      <c r="K1" s="44" t="s">
        <v>5</v>
      </c>
      <c r="L1" s="48" t="s">
        <v>203</v>
      </c>
      <c r="M1" s="48" t="s">
        <v>206</v>
      </c>
      <c r="N1" s="46" t="s">
        <v>201</v>
      </c>
      <c r="O1" s="47" t="s">
        <v>202</v>
      </c>
      <c r="P1" s="46" t="s">
        <v>213</v>
      </c>
      <c r="Q1" s="46" t="s">
        <v>215</v>
      </c>
      <c r="R1" s="46" t="s">
        <v>216</v>
      </c>
      <c r="S1" s="44" t="s">
        <v>214</v>
      </c>
    </row>
    <row r="2" spans="1:19" x14ac:dyDescent="0.25">
      <c r="A2" s="41" t="s">
        <v>90</v>
      </c>
      <c r="B2" s="30" t="s">
        <v>119</v>
      </c>
      <c r="C2" s="30" t="s">
        <v>120</v>
      </c>
      <c r="D2" s="30" t="s">
        <v>21</v>
      </c>
      <c r="E2" s="31" t="s">
        <v>25</v>
      </c>
      <c r="F2" s="32">
        <v>40304</v>
      </c>
      <c r="G2" s="32">
        <v>40307</v>
      </c>
      <c r="H2" s="32">
        <f t="shared" ref="H2:H33" si="0">EOMONTH(F2+45,1)</f>
        <v>40390</v>
      </c>
      <c r="I2" s="33">
        <v>3576</v>
      </c>
      <c r="J2" s="34">
        <f t="shared" ref="J2:J33" ca="1" si="1">NETWORKDAYS(F2,NOW(),Holidays)</f>
        <v>171</v>
      </c>
      <c r="K2" s="35">
        <f t="shared" ref="K2:K33" si="2">G2-F2</f>
        <v>3</v>
      </c>
      <c r="L2" s="36" t="s">
        <v>178</v>
      </c>
      <c r="M2" s="36" t="str">
        <f>CONCATENATE(VLOOKUP(L2,ProductsServices[],3,FALSE)," ",VLOOKUP(L2,ProductsServices[],4,FALSE)," ",VLOOKUP(L2,ProductsServices[],5,FALSE),": ",VLOOKUP(L2,ProductsServices[],6,FALSE)," (",UPPER(VLOOKUP(L2,ProductsServices[],2,FALSE)),")")</f>
        <v>Microsoft Office 2010: Home &amp; Student (SOFTWARE)</v>
      </c>
      <c r="N2" s="37">
        <f>VLOOKUP(L2,ProductsServices[],7,FALSE)</f>
        <v>149</v>
      </c>
      <c r="O2" s="35">
        <v>24</v>
      </c>
      <c r="P2" s="39">
        <f t="shared" ref="P2:P33" si="3">N2*O2</f>
        <v>3576</v>
      </c>
      <c r="Q2" s="39" t="str">
        <f t="shared" ref="Q2:Q33" si="4">IF(P2&gt;200,"Free Shipping",IF(P2&gt;100,10,P2*0.03))</f>
        <v>Free Shipping</v>
      </c>
      <c r="R2" s="39">
        <f t="shared" ref="R2:R33" si="5">IF(ISTEXT(Q2),P2,P2+Q2)</f>
        <v>3576</v>
      </c>
      <c r="S2" s="42" t="str">
        <f t="shared" ref="S2:S33" si="6">IF(ISBLANK(I2),"Open",IF(P2=I2,"Paid",IF(P2&gt;I2,TEXT(P2-I2,"$#,##0.00") &amp;" due",TEXT(-(P2-I2),"$#,##0.00") &amp;" credit")))</f>
        <v>Paid</v>
      </c>
    </row>
    <row r="3" spans="1:19" x14ac:dyDescent="0.25">
      <c r="A3" s="41" t="s">
        <v>65</v>
      </c>
      <c r="B3" s="30" t="s">
        <v>66</v>
      </c>
      <c r="C3" s="30" t="s">
        <v>67</v>
      </c>
      <c r="D3" s="30" t="s">
        <v>11</v>
      </c>
      <c r="E3" s="38" t="s">
        <v>12</v>
      </c>
      <c r="F3" s="32">
        <v>40304</v>
      </c>
      <c r="G3" s="32">
        <v>40308</v>
      </c>
      <c r="H3" s="32">
        <f t="shared" si="0"/>
        <v>40390</v>
      </c>
      <c r="I3" s="33">
        <v>2500</v>
      </c>
      <c r="J3" s="34">
        <f t="shared" ca="1" si="1"/>
        <v>171</v>
      </c>
      <c r="K3" s="35">
        <f t="shared" si="2"/>
        <v>4</v>
      </c>
      <c r="L3" s="36" t="s">
        <v>180</v>
      </c>
      <c r="M3" s="36" t="str">
        <f>CONCATENATE(VLOOKUP(L3,ProductsServices[],3,FALSE)," ",VLOOKUP(L3,ProductsServices[],4,FALSE)," ",VLOOKUP(L3,ProductsServices[],5,FALSE),": ",VLOOKUP(L3,ProductsServices[],6,FALSE)," (",UPPER(VLOOKUP(L3,ProductsServices[],2,FALSE)),")")</f>
        <v>Microsoft Office 2010: Professional (SOFTWARE)</v>
      </c>
      <c r="N3" s="37">
        <f>VLOOKUP(L3,ProductsServices[],7,FALSE)</f>
        <v>499</v>
      </c>
      <c r="O3" s="40">
        <v>11</v>
      </c>
      <c r="P3" s="39">
        <f t="shared" si="3"/>
        <v>5489</v>
      </c>
      <c r="Q3" s="39" t="str">
        <f t="shared" si="4"/>
        <v>Free Shipping</v>
      </c>
      <c r="R3" s="39">
        <f t="shared" si="5"/>
        <v>5489</v>
      </c>
      <c r="S3" s="42" t="str">
        <f t="shared" si="6"/>
        <v>$2,989.00 due</v>
      </c>
    </row>
    <row r="4" spans="1:19" x14ac:dyDescent="0.25">
      <c r="A4" s="41" t="s">
        <v>99</v>
      </c>
      <c r="B4" s="30" t="s">
        <v>97</v>
      </c>
      <c r="C4" s="30" t="s">
        <v>100</v>
      </c>
      <c r="D4" s="30" t="s">
        <v>21</v>
      </c>
      <c r="E4" s="38" t="s">
        <v>17</v>
      </c>
      <c r="F4" s="32">
        <v>40306</v>
      </c>
      <c r="G4" s="32">
        <v>40307</v>
      </c>
      <c r="H4" s="32">
        <f t="shared" si="0"/>
        <v>40390</v>
      </c>
      <c r="I4" s="33">
        <v>100</v>
      </c>
      <c r="J4" s="34">
        <f t="shared" ca="1" si="1"/>
        <v>169</v>
      </c>
      <c r="K4" s="35">
        <f t="shared" si="2"/>
        <v>1</v>
      </c>
      <c r="L4" s="36" t="s">
        <v>178</v>
      </c>
      <c r="M4" s="36" t="str">
        <f>CONCATENATE(VLOOKUP(L4,ProductsServices[],3,FALSE)," ",VLOOKUP(L4,ProductsServices[],4,FALSE)," ",VLOOKUP(L4,ProductsServices[],5,FALSE),": ",VLOOKUP(L4,ProductsServices[],6,FALSE)," (",UPPER(VLOOKUP(L4,ProductsServices[],2,FALSE)),")")</f>
        <v>Microsoft Office 2010: Home &amp; Student (SOFTWARE)</v>
      </c>
      <c r="N4" s="37">
        <f>VLOOKUP(L4,ProductsServices[],7,FALSE)</f>
        <v>149</v>
      </c>
      <c r="O4" s="35">
        <v>24</v>
      </c>
      <c r="P4" s="39">
        <f t="shared" si="3"/>
        <v>3576</v>
      </c>
      <c r="Q4" s="39" t="str">
        <f t="shared" si="4"/>
        <v>Free Shipping</v>
      </c>
      <c r="R4" s="39">
        <f t="shared" si="5"/>
        <v>3576</v>
      </c>
      <c r="S4" s="42" t="str">
        <f t="shared" si="6"/>
        <v>$3,476.00 due</v>
      </c>
    </row>
    <row r="5" spans="1:19" x14ac:dyDescent="0.25">
      <c r="A5" s="41" t="s">
        <v>87</v>
      </c>
      <c r="B5" s="30" t="s">
        <v>88</v>
      </c>
      <c r="C5" s="30" t="s">
        <v>89</v>
      </c>
      <c r="D5" s="30" t="s">
        <v>21</v>
      </c>
      <c r="E5" s="38" t="s">
        <v>17</v>
      </c>
      <c r="F5" s="32">
        <v>40306</v>
      </c>
      <c r="G5" s="32">
        <v>40310</v>
      </c>
      <c r="H5" s="32">
        <f t="shared" si="0"/>
        <v>40390</v>
      </c>
      <c r="I5" s="33">
        <v>9980</v>
      </c>
      <c r="J5" s="34">
        <f t="shared" ca="1" si="1"/>
        <v>169</v>
      </c>
      <c r="K5" s="35">
        <f t="shared" si="2"/>
        <v>4</v>
      </c>
      <c r="L5" s="36" t="s">
        <v>180</v>
      </c>
      <c r="M5" s="36" t="str">
        <f>CONCATENATE(VLOOKUP(L5,ProductsServices[],3,FALSE)," ",VLOOKUP(L5,ProductsServices[],4,FALSE)," ",VLOOKUP(L5,ProductsServices[],5,FALSE),": ",VLOOKUP(L5,ProductsServices[],6,FALSE)," (",UPPER(VLOOKUP(L5,ProductsServices[],2,FALSE)),")")</f>
        <v>Microsoft Office 2010: Professional (SOFTWARE)</v>
      </c>
      <c r="N5" s="37">
        <f>VLOOKUP(L5,ProductsServices[],7,FALSE)</f>
        <v>499</v>
      </c>
      <c r="O5" s="40">
        <v>20</v>
      </c>
      <c r="P5" s="39">
        <f t="shared" si="3"/>
        <v>9980</v>
      </c>
      <c r="Q5" s="39" t="str">
        <f t="shared" si="4"/>
        <v>Free Shipping</v>
      </c>
      <c r="R5" s="39">
        <f t="shared" si="5"/>
        <v>9980</v>
      </c>
      <c r="S5" s="42" t="str">
        <f t="shared" si="6"/>
        <v>Paid</v>
      </c>
    </row>
    <row r="6" spans="1:19" x14ac:dyDescent="0.25">
      <c r="A6" s="41" t="s">
        <v>59</v>
      </c>
      <c r="B6" s="30" t="s">
        <v>60</v>
      </c>
      <c r="C6" s="30" t="s">
        <v>61</v>
      </c>
      <c r="D6" s="30" t="s">
        <v>16</v>
      </c>
      <c r="E6" s="31" t="s">
        <v>17</v>
      </c>
      <c r="F6" s="32">
        <v>40307</v>
      </c>
      <c r="G6" s="32">
        <v>40310</v>
      </c>
      <c r="H6" s="32">
        <f t="shared" si="0"/>
        <v>40390</v>
      </c>
      <c r="I6" s="33">
        <v>3069</v>
      </c>
      <c r="J6" s="34">
        <f t="shared" ca="1" si="1"/>
        <v>169</v>
      </c>
      <c r="K6" s="35">
        <f t="shared" si="2"/>
        <v>3</v>
      </c>
      <c r="L6" s="36" t="s">
        <v>179</v>
      </c>
      <c r="M6" s="36" t="str">
        <f>CONCATENATE(VLOOKUP(L6,ProductsServices[],3,FALSE)," ",VLOOKUP(L6,ProductsServices[],4,FALSE)," ",VLOOKUP(L6,ProductsServices[],5,FALSE),": ",VLOOKUP(L6,ProductsServices[],6,FALSE)," (",UPPER(VLOOKUP(L6,ProductsServices[],2,FALSE)),")")</f>
        <v>Microsoft Office 2010: Home &amp; Business (SOFTWARE)</v>
      </c>
      <c r="N6" s="37">
        <f>VLOOKUP(L6,ProductsServices[],7,FALSE)</f>
        <v>279</v>
      </c>
      <c r="O6" s="40">
        <v>11</v>
      </c>
      <c r="P6" s="39">
        <f t="shared" si="3"/>
        <v>3069</v>
      </c>
      <c r="Q6" s="39" t="str">
        <f t="shared" si="4"/>
        <v>Free Shipping</v>
      </c>
      <c r="R6" s="39">
        <f t="shared" si="5"/>
        <v>3069</v>
      </c>
      <c r="S6" s="42" t="str">
        <f t="shared" si="6"/>
        <v>Paid</v>
      </c>
    </row>
    <row r="7" spans="1:19" x14ac:dyDescent="0.25">
      <c r="A7" s="41" t="s">
        <v>79</v>
      </c>
      <c r="B7" s="30" t="s">
        <v>77</v>
      </c>
      <c r="C7" s="30" t="s">
        <v>80</v>
      </c>
      <c r="D7" s="30" t="s">
        <v>21</v>
      </c>
      <c r="E7" s="38" t="s">
        <v>17</v>
      </c>
      <c r="F7" s="32">
        <v>40310</v>
      </c>
      <c r="G7" s="32">
        <v>40318</v>
      </c>
      <c r="H7" s="32">
        <f t="shared" si="0"/>
        <v>40390</v>
      </c>
      <c r="I7" s="33">
        <v>6500</v>
      </c>
      <c r="J7" s="34">
        <f t="shared" ca="1" si="1"/>
        <v>167</v>
      </c>
      <c r="K7" s="35">
        <f t="shared" si="2"/>
        <v>8</v>
      </c>
      <c r="L7" s="36" t="s">
        <v>180</v>
      </c>
      <c r="M7" s="36" t="str">
        <f>CONCATENATE(VLOOKUP(L7,ProductsServices[],3,FALSE)," ",VLOOKUP(L7,ProductsServices[],4,FALSE)," ",VLOOKUP(L7,ProductsServices[],5,FALSE),": ",VLOOKUP(L7,ProductsServices[],6,FALSE)," (",UPPER(VLOOKUP(L7,ProductsServices[],2,FALSE)),")")</f>
        <v>Microsoft Office 2010: Professional (SOFTWARE)</v>
      </c>
      <c r="N7" s="37">
        <f>VLOOKUP(L7,ProductsServices[],7,FALSE)</f>
        <v>499</v>
      </c>
      <c r="O7" s="40">
        <v>13</v>
      </c>
      <c r="P7" s="39">
        <f t="shared" si="3"/>
        <v>6487</v>
      </c>
      <c r="Q7" s="39" t="str">
        <f t="shared" si="4"/>
        <v>Free Shipping</v>
      </c>
      <c r="R7" s="39">
        <f t="shared" si="5"/>
        <v>6487</v>
      </c>
      <c r="S7" s="42" t="str">
        <f t="shared" si="6"/>
        <v>$13.00 credit</v>
      </c>
    </row>
    <row r="8" spans="1:19" x14ac:dyDescent="0.25">
      <c r="A8" s="41" t="s">
        <v>140</v>
      </c>
      <c r="B8" s="30" t="s">
        <v>141</v>
      </c>
      <c r="C8" s="30" t="s">
        <v>142</v>
      </c>
      <c r="D8" s="30" t="s">
        <v>21</v>
      </c>
      <c r="E8" s="38" t="s">
        <v>12</v>
      </c>
      <c r="F8" s="32">
        <v>40317</v>
      </c>
      <c r="G8" s="32">
        <v>40319</v>
      </c>
      <c r="H8" s="32">
        <f t="shared" si="0"/>
        <v>40421</v>
      </c>
      <c r="I8" s="33">
        <v>3129</v>
      </c>
      <c r="J8" s="34">
        <f t="shared" ca="1" si="1"/>
        <v>162</v>
      </c>
      <c r="K8" s="35">
        <f t="shared" si="2"/>
        <v>2</v>
      </c>
      <c r="L8" s="36" t="s">
        <v>178</v>
      </c>
      <c r="M8" s="36" t="str">
        <f>CONCATENATE(VLOOKUP(L8,ProductsServices[],3,FALSE)," ",VLOOKUP(L8,ProductsServices[],4,FALSE)," ",VLOOKUP(L8,ProductsServices[],5,FALSE),": ",VLOOKUP(L8,ProductsServices[],6,FALSE)," (",UPPER(VLOOKUP(L8,ProductsServices[],2,FALSE)),")")</f>
        <v>Microsoft Office 2010: Home &amp; Student (SOFTWARE)</v>
      </c>
      <c r="N8" s="37">
        <f>VLOOKUP(L8,ProductsServices[],7,FALSE)</f>
        <v>149</v>
      </c>
      <c r="O8" s="35">
        <v>21</v>
      </c>
      <c r="P8" s="39">
        <f t="shared" si="3"/>
        <v>3129</v>
      </c>
      <c r="Q8" s="39" t="str">
        <f t="shared" si="4"/>
        <v>Free Shipping</v>
      </c>
      <c r="R8" s="39">
        <f t="shared" si="5"/>
        <v>3129</v>
      </c>
      <c r="S8" s="42" t="str">
        <f t="shared" si="6"/>
        <v>Paid</v>
      </c>
    </row>
    <row r="9" spans="1:19" x14ac:dyDescent="0.25">
      <c r="A9" s="41" t="s">
        <v>13</v>
      </c>
      <c r="B9" s="30" t="s">
        <v>14</v>
      </c>
      <c r="C9" s="30" t="s">
        <v>15</v>
      </c>
      <c r="D9" s="30" t="s">
        <v>16</v>
      </c>
      <c r="E9" s="31" t="s">
        <v>17</v>
      </c>
      <c r="F9" s="32">
        <v>40330</v>
      </c>
      <c r="G9" s="32">
        <v>40334</v>
      </c>
      <c r="H9" s="32">
        <f t="shared" si="0"/>
        <v>40421</v>
      </c>
      <c r="I9" s="33">
        <v>1395</v>
      </c>
      <c r="J9" s="34">
        <f t="shared" ca="1" si="1"/>
        <v>154</v>
      </c>
      <c r="K9" s="35">
        <f t="shared" si="2"/>
        <v>4</v>
      </c>
      <c r="L9" s="36" t="s">
        <v>179</v>
      </c>
      <c r="M9" s="36" t="str">
        <f>CONCATENATE(VLOOKUP(L9,ProductsServices[],3,FALSE)," ",VLOOKUP(L9,ProductsServices[],4,FALSE)," ",VLOOKUP(L9,ProductsServices[],5,FALSE),": ",VLOOKUP(L9,ProductsServices[],6,FALSE)," (",UPPER(VLOOKUP(L9,ProductsServices[],2,FALSE)),")")</f>
        <v>Microsoft Office 2010: Home &amp; Business (SOFTWARE)</v>
      </c>
      <c r="N9" s="37">
        <f>VLOOKUP(L9,ProductsServices[],7,FALSE)</f>
        <v>279</v>
      </c>
      <c r="O9" s="40">
        <v>5</v>
      </c>
      <c r="P9" s="39">
        <f t="shared" si="3"/>
        <v>1395</v>
      </c>
      <c r="Q9" s="39" t="str">
        <f t="shared" si="4"/>
        <v>Free Shipping</v>
      </c>
      <c r="R9" s="39">
        <f t="shared" si="5"/>
        <v>1395</v>
      </c>
      <c r="S9" s="42" t="str">
        <f t="shared" si="6"/>
        <v>Paid</v>
      </c>
    </row>
    <row r="10" spans="1:19" x14ac:dyDescent="0.25">
      <c r="A10" s="41" t="s">
        <v>47</v>
      </c>
      <c r="B10" s="30" t="s">
        <v>48</v>
      </c>
      <c r="C10" s="30" t="s">
        <v>49</v>
      </c>
      <c r="D10" s="30" t="s">
        <v>11</v>
      </c>
      <c r="E10" s="31" t="s">
        <v>25</v>
      </c>
      <c r="F10" s="32">
        <v>40333</v>
      </c>
      <c r="G10" s="32">
        <v>40336</v>
      </c>
      <c r="H10" s="32">
        <f t="shared" si="0"/>
        <v>40421</v>
      </c>
      <c r="I10" s="33">
        <v>7984</v>
      </c>
      <c r="J10" s="34">
        <f t="shared" ca="1" si="1"/>
        <v>151</v>
      </c>
      <c r="K10" s="35">
        <f t="shared" si="2"/>
        <v>3</v>
      </c>
      <c r="L10" s="36" t="s">
        <v>180</v>
      </c>
      <c r="M10" s="36" t="str">
        <f>CONCATENATE(VLOOKUP(L10,ProductsServices[],3,FALSE)," ",VLOOKUP(L10,ProductsServices[],4,FALSE)," ",VLOOKUP(L10,ProductsServices[],5,FALSE),": ",VLOOKUP(L10,ProductsServices[],6,FALSE)," (",UPPER(VLOOKUP(L10,ProductsServices[],2,FALSE)),")")</f>
        <v>Microsoft Office 2010: Professional (SOFTWARE)</v>
      </c>
      <c r="N10" s="37">
        <f>VLOOKUP(L10,ProductsServices[],7,FALSE)</f>
        <v>499</v>
      </c>
      <c r="O10" s="40">
        <v>16</v>
      </c>
      <c r="P10" s="39">
        <f t="shared" si="3"/>
        <v>7984</v>
      </c>
      <c r="Q10" s="39" t="str">
        <f t="shared" si="4"/>
        <v>Free Shipping</v>
      </c>
      <c r="R10" s="39">
        <f t="shared" si="5"/>
        <v>7984</v>
      </c>
      <c r="S10" s="42" t="str">
        <f t="shared" si="6"/>
        <v>Paid</v>
      </c>
    </row>
    <row r="11" spans="1:19" x14ac:dyDescent="0.25">
      <c r="A11" s="41" t="s">
        <v>22</v>
      </c>
      <c r="B11" s="30" t="s">
        <v>23</v>
      </c>
      <c r="C11" s="30" t="s">
        <v>24</v>
      </c>
      <c r="D11" s="30" t="s">
        <v>11</v>
      </c>
      <c r="E11" s="31" t="s">
        <v>25</v>
      </c>
      <c r="F11" s="32">
        <v>40337</v>
      </c>
      <c r="G11" s="32">
        <v>40338</v>
      </c>
      <c r="H11" s="32">
        <f t="shared" si="0"/>
        <v>40421</v>
      </c>
      <c r="I11" s="33">
        <v>1490</v>
      </c>
      <c r="J11" s="34">
        <f t="shared" ca="1" si="1"/>
        <v>149</v>
      </c>
      <c r="K11" s="35">
        <f t="shared" si="2"/>
        <v>1</v>
      </c>
      <c r="L11" s="36" t="s">
        <v>178</v>
      </c>
      <c r="M11" s="36" t="str">
        <f>CONCATENATE(VLOOKUP(L11,ProductsServices[],3,FALSE)," ",VLOOKUP(L11,ProductsServices[],4,FALSE)," ",VLOOKUP(L11,ProductsServices[],5,FALSE),": ",VLOOKUP(L11,ProductsServices[],6,FALSE)," (",UPPER(VLOOKUP(L11,ProductsServices[],2,FALSE)),")")</f>
        <v>Microsoft Office 2010: Home &amp; Student (SOFTWARE)</v>
      </c>
      <c r="N11" s="37">
        <f>VLOOKUP(L11,ProductsServices[],7,FALSE)</f>
        <v>149</v>
      </c>
      <c r="O11" s="35">
        <v>10</v>
      </c>
      <c r="P11" s="39">
        <f t="shared" si="3"/>
        <v>1490</v>
      </c>
      <c r="Q11" s="39" t="str">
        <f t="shared" si="4"/>
        <v>Free Shipping</v>
      </c>
      <c r="R11" s="39">
        <f t="shared" si="5"/>
        <v>1490</v>
      </c>
      <c r="S11" s="42" t="str">
        <f t="shared" si="6"/>
        <v>Paid</v>
      </c>
    </row>
    <row r="12" spans="1:19" x14ac:dyDescent="0.25">
      <c r="A12" s="41" t="s">
        <v>145</v>
      </c>
      <c r="B12" s="30" t="s">
        <v>146</v>
      </c>
      <c r="C12" s="30" t="s">
        <v>147</v>
      </c>
      <c r="D12" s="30" t="s">
        <v>16</v>
      </c>
      <c r="E12" s="31" t="s">
        <v>25</v>
      </c>
      <c r="F12" s="32">
        <v>40338</v>
      </c>
      <c r="G12" s="32">
        <v>40342</v>
      </c>
      <c r="H12" s="32">
        <f t="shared" si="0"/>
        <v>40421</v>
      </c>
      <c r="I12" s="33">
        <v>1674</v>
      </c>
      <c r="J12" s="34">
        <f t="shared" ca="1" si="1"/>
        <v>148</v>
      </c>
      <c r="K12" s="35">
        <f t="shared" si="2"/>
        <v>4</v>
      </c>
      <c r="L12" s="36" t="s">
        <v>179</v>
      </c>
      <c r="M12" s="36" t="str">
        <f>CONCATENATE(VLOOKUP(L12,ProductsServices[],3,FALSE)," ",VLOOKUP(L12,ProductsServices[],4,FALSE)," ",VLOOKUP(L12,ProductsServices[],5,FALSE),": ",VLOOKUP(L12,ProductsServices[],6,FALSE)," (",UPPER(VLOOKUP(L12,ProductsServices[],2,FALSE)),")")</f>
        <v>Microsoft Office 2010: Home &amp; Business (SOFTWARE)</v>
      </c>
      <c r="N12" s="37">
        <f>VLOOKUP(L12,ProductsServices[],7,FALSE)</f>
        <v>279</v>
      </c>
      <c r="O12" s="40">
        <v>6</v>
      </c>
      <c r="P12" s="39">
        <f t="shared" si="3"/>
        <v>1674</v>
      </c>
      <c r="Q12" s="39" t="str">
        <f t="shared" si="4"/>
        <v>Free Shipping</v>
      </c>
      <c r="R12" s="39">
        <f t="shared" si="5"/>
        <v>1674</v>
      </c>
      <c r="S12" s="42" t="str">
        <f t="shared" si="6"/>
        <v>Paid</v>
      </c>
    </row>
    <row r="13" spans="1:19" x14ac:dyDescent="0.25">
      <c r="A13" s="41" t="s">
        <v>117</v>
      </c>
      <c r="B13" s="30" t="s">
        <v>113</v>
      </c>
      <c r="C13" s="30" t="s">
        <v>118</v>
      </c>
      <c r="D13" s="30" t="s">
        <v>16</v>
      </c>
      <c r="E13" s="38" t="s">
        <v>12</v>
      </c>
      <c r="F13" s="32">
        <v>40341</v>
      </c>
      <c r="G13" s="32">
        <v>40344</v>
      </c>
      <c r="H13" s="32">
        <f t="shared" si="0"/>
        <v>40421</v>
      </c>
      <c r="I13" s="33">
        <v>4000</v>
      </c>
      <c r="J13" s="34">
        <f t="shared" ca="1" si="1"/>
        <v>145</v>
      </c>
      <c r="K13" s="35">
        <f t="shared" si="2"/>
        <v>3</v>
      </c>
      <c r="L13" s="36" t="s">
        <v>178</v>
      </c>
      <c r="M13" s="36" t="str">
        <f>CONCATENATE(VLOOKUP(L13,ProductsServices[],3,FALSE)," ",VLOOKUP(L13,ProductsServices[],4,FALSE)," ",VLOOKUP(L13,ProductsServices[],5,FALSE),": ",VLOOKUP(L13,ProductsServices[],6,FALSE)," (",UPPER(VLOOKUP(L13,ProductsServices[],2,FALSE)),")")</f>
        <v>Microsoft Office 2010: Home &amp; Student (SOFTWARE)</v>
      </c>
      <c r="N13" s="37">
        <f>VLOOKUP(L13,ProductsServices[],7,FALSE)</f>
        <v>149</v>
      </c>
      <c r="O13" s="35">
        <v>31</v>
      </c>
      <c r="P13" s="39">
        <f t="shared" si="3"/>
        <v>4619</v>
      </c>
      <c r="Q13" s="39" t="str">
        <f t="shared" si="4"/>
        <v>Free Shipping</v>
      </c>
      <c r="R13" s="39">
        <f t="shared" si="5"/>
        <v>4619</v>
      </c>
      <c r="S13" s="42" t="str">
        <f t="shared" si="6"/>
        <v>$619.00 due</v>
      </c>
    </row>
    <row r="14" spans="1:19" x14ac:dyDescent="0.25">
      <c r="A14" s="41" t="s">
        <v>96</v>
      </c>
      <c r="B14" s="30" t="s">
        <v>97</v>
      </c>
      <c r="C14" s="30" t="s">
        <v>98</v>
      </c>
      <c r="D14" s="30" t="s">
        <v>11</v>
      </c>
      <c r="E14" s="31" t="s">
        <v>25</v>
      </c>
      <c r="F14" s="32">
        <v>40343</v>
      </c>
      <c r="G14" s="32">
        <v>40349</v>
      </c>
      <c r="H14" s="32">
        <f t="shared" si="0"/>
        <v>40421</v>
      </c>
      <c r="I14" s="33">
        <v>5513</v>
      </c>
      <c r="J14" s="34">
        <f t="shared" ca="1" si="1"/>
        <v>145</v>
      </c>
      <c r="K14" s="35">
        <f t="shared" si="2"/>
        <v>6</v>
      </c>
      <c r="L14" s="36" t="s">
        <v>178</v>
      </c>
      <c r="M14" s="36" t="str">
        <f>CONCATENATE(VLOOKUP(L14,ProductsServices[],3,FALSE)," ",VLOOKUP(L14,ProductsServices[],4,FALSE)," ",VLOOKUP(L14,ProductsServices[],5,FALSE),": ",VLOOKUP(L14,ProductsServices[],6,FALSE)," (",UPPER(VLOOKUP(L14,ProductsServices[],2,FALSE)),")")</f>
        <v>Microsoft Office 2010: Home &amp; Student (SOFTWARE)</v>
      </c>
      <c r="N14" s="37">
        <f>VLOOKUP(L14,ProductsServices[],7,FALSE)</f>
        <v>149</v>
      </c>
      <c r="O14" s="35">
        <v>37</v>
      </c>
      <c r="P14" s="39">
        <f t="shared" si="3"/>
        <v>5513</v>
      </c>
      <c r="Q14" s="39" t="str">
        <f t="shared" si="4"/>
        <v>Free Shipping</v>
      </c>
      <c r="R14" s="39">
        <f t="shared" si="5"/>
        <v>5513</v>
      </c>
      <c r="S14" s="42" t="str">
        <f t="shared" si="6"/>
        <v>Paid</v>
      </c>
    </row>
    <row r="15" spans="1:19" x14ac:dyDescent="0.25">
      <c r="A15" s="41" t="s">
        <v>101</v>
      </c>
      <c r="B15" s="30" t="s">
        <v>102</v>
      </c>
      <c r="C15" s="30" t="s">
        <v>103</v>
      </c>
      <c r="D15" s="30" t="s">
        <v>16</v>
      </c>
      <c r="E15" s="31" t="s">
        <v>25</v>
      </c>
      <c r="F15" s="32">
        <v>40343</v>
      </c>
      <c r="G15" s="32">
        <v>40349</v>
      </c>
      <c r="H15" s="32">
        <f t="shared" si="0"/>
        <v>40421</v>
      </c>
      <c r="I15" s="33">
        <v>4491</v>
      </c>
      <c r="J15" s="34">
        <f t="shared" ca="1" si="1"/>
        <v>145</v>
      </c>
      <c r="K15" s="35">
        <f t="shared" si="2"/>
        <v>6</v>
      </c>
      <c r="L15" s="36" t="s">
        <v>180</v>
      </c>
      <c r="M15" s="36" t="str">
        <f>CONCATENATE(VLOOKUP(L15,ProductsServices[],3,FALSE)," ",VLOOKUP(L15,ProductsServices[],4,FALSE)," ",VLOOKUP(L15,ProductsServices[],5,FALSE),": ",VLOOKUP(L15,ProductsServices[],6,FALSE)," (",UPPER(VLOOKUP(L15,ProductsServices[],2,FALSE)),")")</f>
        <v>Microsoft Office 2010: Professional (SOFTWARE)</v>
      </c>
      <c r="N15" s="37">
        <f>VLOOKUP(L15,ProductsServices[],7,FALSE)</f>
        <v>499</v>
      </c>
      <c r="O15" s="40">
        <v>9</v>
      </c>
      <c r="P15" s="39">
        <f t="shared" si="3"/>
        <v>4491</v>
      </c>
      <c r="Q15" s="39" t="str">
        <f t="shared" si="4"/>
        <v>Free Shipping</v>
      </c>
      <c r="R15" s="39">
        <f t="shared" si="5"/>
        <v>4491</v>
      </c>
      <c r="S15" s="42" t="str">
        <f t="shared" si="6"/>
        <v>Paid</v>
      </c>
    </row>
    <row r="16" spans="1:19" x14ac:dyDescent="0.25">
      <c r="A16" s="41" t="s">
        <v>7</v>
      </c>
      <c r="B16" s="30" t="s">
        <v>8</v>
      </c>
      <c r="C16" s="30" t="s">
        <v>9</v>
      </c>
      <c r="D16" s="30" t="s">
        <v>11</v>
      </c>
      <c r="E16" s="38" t="s">
        <v>12</v>
      </c>
      <c r="F16" s="32">
        <v>40349</v>
      </c>
      <c r="G16" s="32">
        <v>40353</v>
      </c>
      <c r="H16" s="32">
        <f t="shared" si="0"/>
        <v>40451</v>
      </c>
      <c r="I16" s="33">
        <v>5215</v>
      </c>
      <c r="J16" s="34">
        <f t="shared" ca="1" si="1"/>
        <v>140</v>
      </c>
      <c r="K16" s="35">
        <f t="shared" si="2"/>
        <v>4</v>
      </c>
      <c r="L16" s="36" t="s">
        <v>178</v>
      </c>
      <c r="M16" s="36" t="str">
        <f>CONCATENATE(VLOOKUP(L16,ProductsServices[],3,FALSE)," ",VLOOKUP(L16,ProductsServices[],4,FALSE)," ",VLOOKUP(L16,ProductsServices[],5,FALSE),": ",VLOOKUP(L16,ProductsServices[],6,FALSE)," (",UPPER(VLOOKUP(L16,ProductsServices[],2,FALSE)),")")</f>
        <v>Microsoft Office 2010: Home &amp; Student (SOFTWARE)</v>
      </c>
      <c r="N16" s="37">
        <f>VLOOKUP(L16,ProductsServices[],7,FALSE)</f>
        <v>149</v>
      </c>
      <c r="O16" s="35">
        <v>35</v>
      </c>
      <c r="P16" s="39">
        <f t="shared" si="3"/>
        <v>5215</v>
      </c>
      <c r="Q16" s="39" t="str">
        <f t="shared" si="4"/>
        <v>Free Shipping</v>
      </c>
      <c r="R16" s="39">
        <f t="shared" si="5"/>
        <v>5215</v>
      </c>
      <c r="S16" s="42" t="str">
        <f t="shared" si="6"/>
        <v>Paid</v>
      </c>
    </row>
    <row r="17" spans="1:19" x14ac:dyDescent="0.25">
      <c r="A17" s="41" t="s">
        <v>112</v>
      </c>
      <c r="B17" s="30" t="s">
        <v>113</v>
      </c>
      <c r="C17" s="30" t="s">
        <v>114</v>
      </c>
      <c r="D17" s="30" t="s">
        <v>16</v>
      </c>
      <c r="E17" s="38" t="s">
        <v>17</v>
      </c>
      <c r="F17" s="32">
        <v>40351</v>
      </c>
      <c r="G17" s="32">
        <v>40352</v>
      </c>
      <c r="H17" s="32">
        <f t="shared" si="0"/>
        <v>40451</v>
      </c>
      <c r="I17" s="33">
        <v>5489</v>
      </c>
      <c r="J17" s="34">
        <f t="shared" ca="1" si="1"/>
        <v>139</v>
      </c>
      <c r="K17" s="35">
        <f t="shared" si="2"/>
        <v>1</v>
      </c>
      <c r="L17" s="36" t="s">
        <v>180</v>
      </c>
      <c r="M17" s="36" t="str">
        <f>CONCATENATE(VLOOKUP(L17,ProductsServices[],3,FALSE)," ",VLOOKUP(L17,ProductsServices[],4,FALSE)," ",VLOOKUP(L17,ProductsServices[],5,FALSE),": ",VLOOKUP(L17,ProductsServices[],6,FALSE)," (",UPPER(VLOOKUP(L17,ProductsServices[],2,FALSE)),")")</f>
        <v>Microsoft Office 2010: Professional (SOFTWARE)</v>
      </c>
      <c r="N17" s="37">
        <f>VLOOKUP(L17,ProductsServices[],7,FALSE)</f>
        <v>499</v>
      </c>
      <c r="O17" s="40">
        <v>11</v>
      </c>
      <c r="P17" s="39">
        <f t="shared" si="3"/>
        <v>5489</v>
      </c>
      <c r="Q17" s="39" t="str">
        <f t="shared" si="4"/>
        <v>Free Shipping</v>
      </c>
      <c r="R17" s="39">
        <f t="shared" si="5"/>
        <v>5489</v>
      </c>
      <c r="S17" s="42" t="str">
        <f t="shared" si="6"/>
        <v>Paid</v>
      </c>
    </row>
    <row r="18" spans="1:19" x14ac:dyDescent="0.25">
      <c r="A18" s="41" t="s">
        <v>90</v>
      </c>
      <c r="B18" s="30" t="s">
        <v>91</v>
      </c>
      <c r="C18" s="30" t="s">
        <v>92</v>
      </c>
      <c r="D18" s="30" t="s">
        <v>16</v>
      </c>
      <c r="E18" s="31" t="s">
        <v>25</v>
      </c>
      <c r="F18" s="32">
        <v>40354</v>
      </c>
      <c r="G18" s="32">
        <v>40360</v>
      </c>
      <c r="H18" s="32">
        <f t="shared" si="0"/>
        <v>40451</v>
      </c>
      <c r="I18" s="33">
        <v>1497</v>
      </c>
      <c r="J18" s="34">
        <f t="shared" ca="1" si="1"/>
        <v>136</v>
      </c>
      <c r="K18" s="35">
        <f t="shared" si="2"/>
        <v>6</v>
      </c>
      <c r="L18" s="36" t="s">
        <v>180</v>
      </c>
      <c r="M18" s="36" t="str">
        <f>CONCATENATE(VLOOKUP(L18,ProductsServices[],3,FALSE)," ",VLOOKUP(L18,ProductsServices[],4,FALSE)," ",VLOOKUP(L18,ProductsServices[],5,FALSE),": ",VLOOKUP(L18,ProductsServices[],6,FALSE)," (",UPPER(VLOOKUP(L18,ProductsServices[],2,FALSE)),")")</f>
        <v>Microsoft Office 2010: Professional (SOFTWARE)</v>
      </c>
      <c r="N18" s="37">
        <f>VLOOKUP(L18,ProductsServices[],7,FALSE)</f>
        <v>499</v>
      </c>
      <c r="O18" s="40">
        <v>3</v>
      </c>
      <c r="P18" s="39">
        <f t="shared" si="3"/>
        <v>1497</v>
      </c>
      <c r="Q18" s="39" t="str">
        <f t="shared" si="4"/>
        <v>Free Shipping</v>
      </c>
      <c r="R18" s="39">
        <f t="shared" si="5"/>
        <v>1497</v>
      </c>
      <c r="S18" s="42" t="str">
        <f t="shared" si="6"/>
        <v>Paid</v>
      </c>
    </row>
    <row r="19" spans="1:19" x14ac:dyDescent="0.25">
      <c r="A19" s="41" t="s">
        <v>33</v>
      </c>
      <c r="B19" s="30" t="s">
        <v>34</v>
      </c>
      <c r="C19" s="30" t="s">
        <v>35</v>
      </c>
      <c r="D19" s="30" t="s">
        <v>16</v>
      </c>
      <c r="E19" s="31" t="s">
        <v>17</v>
      </c>
      <c r="F19" s="32">
        <v>40364</v>
      </c>
      <c r="G19" s="32">
        <v>40366</v>
      </c>
      <c r="H19" s="32">
        <f t="shared" si="0"/>
        <v>40451</v>
      </c>
      <c r="I19" s="33">
        <v>5489</v>
      </c>
      <c r="J19" s="34">
        <f t="shared" ca="1" si="1"/>
        <v>130</v>
      </c>
      <c r="K19" s="35">
        <f t="shared" si="2"/>
        <v>2</v>
      </c>
      <c r="L19" s="36" t="s">
        <v>180</v>
      </c>
      <c r="M19" s="36" t="str">
        <f>CONCATENATE(VLOOKUP(L19,ProductsServices[],3,FALSE)," ",VLOOKUP(L19,ProductsServices[],4,FALSE)," ",VLOOKUP(L19,ProductsServices[],5,FALSE),": ",VLOOKUP(L19,ProductsServices[],6,FALSE)," (",UPPER(VLOOKUP(L19,ProductsServices[],2,FALSE)),")")</f>
        <v>Microsoft Office 2010: Professional (SOFTWARE)</v>
      </c>
      <c r="N19" s="37">
        <f>VLOOKUP(L19,ProductsServices[],7,FALSE)</f>
        <v>499</v>
      </c>
      <c r="O19" s="40">
        <v>11</v>
      </c>
      <c r="P19" s="39">
        <f t="shared" si="3"/>
        <v>5489</v>
      </c>
      <c r="Q19" s="39" t="str">
        <f t="shared" si="4"/>
        <v>Free Shipping</v>
      </c>
      <c r="R19" s="39">
        <f t="shared" si="5"/>
        <v>5489</v>
      </c>
      <c r="S19" s="42" t="str">
        <f t="shared" si="6"/>
        <v>Paid</v>
      </c>
    </row>
    <row r="20" spans="1:19" x14ac:dyDescent="0.25">
      <c r="A20" s="41" t="s">
        <v>128</v>
      </c>
      <c r="B20" s="30" t="s">
        <v>122</v>
      </c>
      <c r="C20" s="30" t="s">
        <v>129</v>
      </c>
      <c r="D20" s="30" t="s">
        <v>11</v>
      </c>
      <c r="E20" s="38" t="s">
        <v>12</v>
      </c>
      <c r="F20" s="32">
        <v>40373</v>
      </c>
      <c r="G20" s="32">
        <v>40377</v>
      </c>
      <c r="H20" s="32">
        <f t="shared" si="0"/>
        <v>40451</v>
      </c>
      <c r="I20" s="33">
        <v>1953</v>
      </c>
      <c r="J20" s="34">
        <f t="shared" ca="1" si="1"/>
        <v>123</v>
      </c>
      <c r="K20" s="35">
        <f t="shared" si="2"/>
        <v>4</v>
      </c>
      <c r="L20" s="36" t="s">
        <v>179</v>
      </c>
      <c r="M20" s="36" t="str">
        <f>CONCATENATE(VLOOKUP(L20,ProductsServices[],3,FALSE)," ",VLOOKUP(L20,ProductsServices[],4,FALSE)," ",VLOOKUP(L20,ProductsServices[],5,FALSE),": ",VLOOKUP(L20,ProductsServices[],6,FALSE)," (",UPPER(VLOOKUP(L20,ProductsServices[],2,FALSE)),")")</f>
        <v>Microsoft Office 2010: Home &amp; Business (SOFTWARE)</v>
      </c>
      <c r="N20" s="37">
        <f>VLOOKUP(L20,ProductsServices[],7,FALSE)</f>
        <v>279</v>
      </c>
      <c r="O20" s="40">
        <v>7</v>
      </c>
      <c r="P20" s="39">
        <f t="shared" si="3"/>
        <v>1953</v>
      </c>
      <c r="Q20" s="39" t="str">
        <f t="shared" si="4"/>
        <v>Free Shipping</v>
      </c>
      <c r="R20" s="39">
        <f t="shared" si="5"/>
        <v>1953</v>
      </c>
      <c r="S20" s="42" t="str">
        <f t="shared" si="6"/>
        <v>Paid</v>
      </c>
    </row>
    <row r="21" spans="1:19" x14ac:dyDescent="0.25">
      <c r="A21" s="41" t="s">
        <v>121</v>
      </c>
      <c r="B21" s="30" t="s">
        <v>122</v>
      </c>
      <c r="C21" s="30" t="s">
        <v>123</v>
      </c>
      <c r="D21" s="30" t="s">
        <v>21</v>
      </c>
      <c r="E21" s="31" t="s">
        <v>25</v>
      </c>
      <c r="F21" s="32">
        <v>40374</v>
      </c>
      <c r="G21" s="32">
        <v>40379</v>
      </c>
      <c r="H21" s="32">
        <f t="shared" si="0"/>
        <v>40451</v>
      </c>
      <c r="I21" s="33">
        <v>5859</v>
      </c>
      <c r="J21" s="34">
        <f t="shared" ca="1" si="1"/>
        <v>122</v>
      </c>
      <c r="K21" s="35">
        <f t="shared" si="2"/>
        <v>5</v>
      </c>
      <c r="L21" s="36" t="s">
        <v>179</v>
      </c>
      <c r="M21" s="36" t="str">
        <f>CONCATENATE(VLOOKUP(L21,ProductsServices[],3,FALSE)," ",VLOOKUP(L21,ProductsServices[],4,FALSE)," ",VLOOKUP(L21,ProductsServices[],5,FALSE),": ",VLOOKUP(L21,ProductsServices[],6,FALSE)," (",UPPER(VLOOKUP(L21,ProductsServices[],2,FALSE)),")")</f>
        <v>Microsoft Office 2010: Home &amp; Business (SOFTWARE)</v>
      </c>
      <c r="N21" s="37">
        <f>VLOOKUP(L21,ProductsServices[],7,FALSE)</f>
        <v>279</v>
      </c>
      <c r="O21" s="40">
        <v>21</v>
      </c>
      <c r="P21" s="39">
        <f t="shared" si="3"/>
        <v>5859</v>
      </c>
      <c r="Q21" s="39" t="str">
        <f t="shared" si="4"/>
        <v>Free Shipping</v>
      </c>
      <c r="R21" s="39">
        <f t="shared" si="5"/>
        <v>5859</v>
      </c>
      <c r="S21" s="42" t="str">
        <f t="shared" si="6"/>
        <v>Paid</v>
      </c>
    </row>
    <row r="22" spans="1:19" x14ac:dyDescent="0.25">
      <c r="A22" s="41" t="s">
        <v>93</v>
      </c>
      <c r="B22" s="30" t="s">
        <v>94</v>
      </c>
      <c r="C22" s="30" t="s">
        <v>95</v>
      </c>
      <c r="D22" s="30" t="s">
        <v>16</v>
      </c>
      <c r="E22" s="38" t="s">
        <v>12</v>
      </c>
      <c r="F22" s="32">
        <v>40377</v>
      </c>
      <c r="G22" s="32">
        <v>40380</v>
      </c>
      <c r="H22" s="32">
        <f t="shared" si="0"/>
        <v>40482</v>
      </c>
      <c r="I22" s="33"/>
      <c r="J22" s="34">
        <f t="shared" ca="1" si="1"/>
        <v>120</v>
      </c>
      <c r="K22" s="35">
        <f t="shared" si="2"/>
        <v>3</v>
      </c>
      <c r="L22" s="36" t="s">
        <v>179</v>
      </c>
      <c r="M22" s="36" t="str">
        <f>CONCATENATE(VLOOKUP(L22,ProductsServices[],3,FALSE)," ",VLOOKUP(L22,ProductsServices[],4,FALSE)," ",VLOOKUP(L22,ProductsServices[],5,FALSE),": ",VLOOKUP(L22,ProductsServices[],6,FALSE)," (",UPPER(VLOOKUP(L22,ProductsServices[],2,FALSE)),")")</f>
        <v>Microsoft Office 2010: Home &amp; Business (SOFTWARE)</v>
      </c>
      <c r="N22" s="37">
        <f>VLOOKUP(L22,ProductsServices[],7,FALSE)</f>
        <v>279</v>
      </c>
      <c r="O22" s="40">
        <v>8</v>
      </c>
      <c r="P22" s="39">
        <f t="shared" si="3"/>
        <v>2232</v>
      </c>
      <c r="Q22" s="39" t="str">
        <f t="shared" si="4"/>
        <v>Free Shipping</v>
      </c>
      <c r="R22" s="39">
        <f t="shared" si="5"/>
        <v>2232</v>
      </c>
      <c r="S22" s="42" t="str">
        <f t="shared" si="6"/>
        <v>Open</v>
      </c>
    </row>
    <row r="23" spans="1:19" x14ac:dyDescent="0.25">
      <c r="A23" s="41" t="s">
        <v>81</v>
      </c>
      <c r="B23" s="30" t="s">
        <v>82</v>
      </c>
      <c r="C23" s="30" t="s">
        <v>83</v>
      </c>
      <c r="D23" s="30" t="s">
        <v>16</v>
      </c>
      <c r="E23" s="31" t="s">
        <v>12</v>
      </c>
      <c r="F23" s="32">
        <v>40377</v>
      </c>
      <c r="G23" s="32">
        <v>40380</v>
      </c>
      <c r="H23" s="32">
        <f t="shared" si="0"/>
        <v>40482</v>
      </c>
      <c r="I23" s="33"/>
      <c r="J23" s="34">
        <f t="shared" ca="1" si="1"/>
        <v>120</v>
      </c>
      <c r="K23" s="35">
        <f t="shared" si="2"/>
        <v>3</v>
      </c>
      <c r="L23" s="36" t="s">
        <v>179</v>
      </c>
      <c r="M23" s="36" t="str">
        <f>CONCATENATE(VLOOKUP(L23,ProductsServices[],3,FALSE)," ",VLOOKUP(L23,ProductsServices[],4,FALSE)," ",VLOOKUP(L23,ProductsServices[],5,FALSE),": ",VLOOKUP(L23,ProductsServices[],6,FALSE)," (",UPPER(VLOOKUP(L23,ProductsServices[],2,FALSE)),")")</f>
        <v>Microsoft Office 2010: Home &amp; Business (SOFTWARE)</v>
      </c>
      <c r="N23" s="37">
        <f>VLOOKUP(L23,ProductsServices[],7,FALSE)</f>
        <v>279</v>
      </c>
      <c r="O23" s="40">
        <v>27</v>
      </c>
      <c r="P23" s="39">
        <f t="shared" si="3"/>
        <v>7533</v>
      </c>
      <c r="Q23" s="39" t="str">
        <f t="shared" si="4"/>
        <v>Free Shipping</v>
      </c>
      <c r="R23" s="39">
        <f t="shared" si="5"/>
        <v>7533</v>
      </c>
      <c r="S23" s="42" t="str">
        <f t="shared" si="6"/>
        <v>Open</v>
      </c>
    </row>
    <row r="24" spans="1:19" x14ac:dyDescent="0.25">
      <c r="A24" s="41" t="s">
        <v>41</v>
      </c>
      <c r="B24" s="30" t="s">
        <v>42</v>
      </c>
      <c r="C24" s="30" t="s">
        <v>43</v>
      </c>
      <c r="D24" s="30" t="s">
        <v>11</v>
      </c>
      <c r="E24" s="31" t="s">
        <v>17</v>
      </c>
      <c r="F24" s="32">
        <v>40378</v>
      </c>
      <c r="G24" s="32">
        <v>40379</v>
      </c>
      <c r="H24" s="32">
        <f t="shared" si="0"/>
        <v>40482</v>
      </c>
      <c r="I24" s="33">
        <v>9485</v>
      </c>
      <c r="J24" s="34">
        <f t="shared" ca="1" si="1"/>
        <v>120</v>
      </c>
      <c r="K24" s="35">
        <f t="shared" si="2"/>
        <v>1</v>
      </c>
      <c r="L24" s="36" t="s">
        <v>179</v>
      </c>
      <c r="M24" s="36" t="str">
        <f>CONCATENATE(VLOOKUP(L24,ProductsServices[],3,FALSE)," ",VLOOKUP(L24,ProductsServices[],4,FALSE)," ",VLOOKUP(L24,ProductsServices[],5,FALSE),": ",VLOOKUP(L24,ProductsServices[],6,FALSE)," (",UPPER(VLOOKUP(L24,ProductsServices[],2,FALSE)),")")</f>
        <v>Microsoft Office 2010: Home &amp; Business (SOFTWARE)</v>
      </c>
      <c r="N24" s="37">
        <f>VLOOKUP(L24,ProductsServices[],7,FALSE)</f>
        <v>279</v>
      </c>
      <c r="O24" s="40">
        <v>34</v>
      </c>
      <c r="P24" s="39">
        <f t="shared" si="3"/>
        <v>9486</v>
      </c>
      <c r="Q24" s="39" t="str">
        <f t="shared" si="4"/>
        <v>Free Shipping</v>
      </c>
      <c r="R24" s="39">
        <f t="shared" si="5"/>
        <v>9486</v>
      </c>
      <c r="S24" s="42" t="str">
        <f t="shared" si="6"/>
        <v>$1.00 due</v>
      </c>
    </row>
    <row r="25" spans="1:19" x14ac:dyDescent="0.25">
      <c r="A25" s="41" t="s">
        <v>53</v>
      </c>
      <c r="B25" s="30" t="s">
        <v>54</v>
      </c>
      <c r="C25" s="30" t="s">
        <v>55</v>
      </c>
      <c r="D25" s="30" t="s">
        <v>11</v>
      </c>
      <c r="E25" s="31" t="s">
        <v>25</v>
      </c>
      <c r="F25" s="32">
        <v>40379</v>
      </c>
      <c r="G25" s="32">
        <v>40381</v>
      </c>
      <c r="H25" s="32">
        <f t="shared" si="0"/>
        <v>40482</v>
      </c>
      <c r="I25" s="33"/>
      <c r="J25" s="34">
        <f t="shared" ca="1" si="1"/>
        <v>119</v>
      </c>
      <c r="K25" s="35">
        <f t="shared" si="2"/>
        <v>2</v>
      </c>
      <c r="L25" s="36" t="s">
        <v>178</v>
      </c>
      <c r="M25" s="36" t="str">
        <f>CONCATENATE(VLOOKUP(L25,ProductsServices[],3,FALSE)," ",VLOOKUP(L25,ProductsServices[],4,FALSE)," ",VLOOKUP(L25,ProductsServices[],5,FALSE),": ",VLOOKUP(L25,ProductsServices[],6,FALSE)," (",UPPER(VLOOKUP(L25,ProductsServices[],2,FALSE)),")")</f>
        <v>Microsoft Office 2010: Home &amp; Student (SOFTWARE)</v>
      </c>
      <c r="N25" s="37">
        <f>VLOOKUP(L25,ProductsServices[],7,FALSE)</f>
        <v>149</v>
      </c>
      <c r="O25" s="35">
        <v>57</v>
      </c>
      <c r="P25" s="39">
        <f t="shared" si="3"/>
        <v>8493</v>
      </c>
      <c r="Q25" s="39" t="str">
        <f t="shared" si="4"/>
        <v>Free Shipping</v>
      </c>
      <c r="R25" s="39">
        <f t="shared" si="5"/>
        <v>8493</v>
      </c>
      <c r="S25" s="42" t="str">
        <f t="shared" si="6"/>
        <v>Open</v>
      </c>
    </row>
    <row r="26" spans="1:19" x14ac:dyDescent="0.25">
      <c r="A26" s="41" t="s">
        <v>143</v>
      </c>
      <c r="B26" s="30" t="s">
        <v>144</v>
      </c>
      <c r="C26" s="30" t="s">
        <v>58</v>
      </c>
      <c r="D26" s="30" t="s">
        <v>21</v>
      </c>
      <c r="E26" s="38" t="s">
        <v>12</v>
      </c>
      <c r="F26" s="32">
        <v>40394</v>
      </c>
      <c r="G26" s="32">
        <v>40397</v>
      </c>
      <c r="H26" s="32">
        <f t="shared" si="0"/>
        <v>40482</v>
      </c>
      <c r="I26" s="33"/>
      <c r="J26" s="34">
        <f t="shared" ca="1" si="1"/>
        <v>108</v>
      </c>
      <c r="K26" s="35">
        <f t="shared" si="2"/>
        <v>3</v>
      </c>
      <c r="L26" s="36" t="s">
        <v>178</v>
      </c>
      <c r="M26" s="36" t="str">
        <f>CONCATENATE(VLOOKUP(L26,ProductsServices[],3,FALSE)," ",VLOOKUP(L26,ProductsServices[],4,FALSE)," ",VLOOKUP(L26,ProductsServices[],5,FALSE),": ",VLOOKUP(L26,ProductsServices[],6,FALSE)," (",UPPER(VLOOKUP(L26,ProductsServices[],2,FALSE)),")")</f>
        <v>Microsoft Office 2010: Home &amp; Student (SOFTWARE)</v>
      </c>
      <c r="N26" s="37">
        <f>VLOOKUP(L26,ProductsServices[],7,FALSE)</f>
        <v>149</v>
      </c>
      <c r="O26" s="35">
        <v>13</v>
      </c>
      <c r="P26" s="39">
        <f t="shared" si="3"/>
        <v>1937</v>
      </c>
      <c r="Q26" s="39" t="str">
        <f t="shared" si="4"/>
        <v>Free Shipping</v>
      </c>
      <c r="R26" s="39">
        <f t="shared" si="5"/>
        <v>1937</v>
      </c>
      <c r="S26" s="42" t="str">
        <f t="shared" si="6"/>
        <v>Open</v>
      </c>
    </row>
    <row r="27" spans="1:19" x14ac:dyDescent="0.25">
      <c r="A27" s="41" t="s">
        <v>68</v>
      </c>
      <c r="B27" s="30" t="s">
        <v>69</v>
      </c>
      <c r="C27" s="30" t="s">
        <v>70</v>
      </c>
      <c r="D27" s="30" t="s">
        <v>16</v>
      </c>
      <c r="E27" s="38" t="s">
        <v>12</v>
      </c>
      <c r="F27" s="32">
        <v>40395</v>
      </c>
      <c r="G27" s="32">
        <v>40400</v>
      </c>
      <c r="H27" s="32">
        <f t="shared" si="0"/>
        <v>40482</v>
      </c>
      <c r="I27" s="33"/>
      <c r="J27" s="34">
        <f t="shared" ca="1" si="1"/>
        <v>107</v>
      </c>
      <c r="K27" s="35">
        <f t="shared" si="2"/>
        <v>5</v>
      </c>
      <c r="L27" s="36" t="s">
        <v>180</v>
      </c>
      <c r="M27" s="36" t="str">
        <f>CONCATENATE(VLOOKUP(L27,ProductsServices[],3,FALSE)," ",VLOOKUP(L27,ProductsServices[],4,FALSE)," ",VLOOKUP(L27,ProductsServices[],5,FALSE),": ",VLOOKUP(L27,ProductsServices[],6,FALSE)," (",UPPER(VLOOKUP(L27,ProductsServices[],2,FALSE)),")")</f>
        <v>Microsoft Office 2010: Professional (SOFTWARE)</v>
      </c>
      <c r="N27" s="37">
        <f>VLOOKUP(L27,ProductsServices[],7,FALSE)</f>
        <v>499</v>
      </c>
      <c r="O27" s="40">
        <v>17</v>
      </c>
      <c r="P27" s="39">
        <f t="shared" si="3"/>
        <v>8483</v>
      </c>
      <c r="Q27" s="39" t="str">
        <f t="shared" si="4"/>
        <v>Free Shipping</v>
      </c>
      <c r="R27" s="39">
        <f t="shared" si="5"/>
        <v>8483</v>
      </c>
      <c r="S27" s="42" t="str">
        <f t="shared" si="6"/>
        <v>Open</v>
      </c>
    </row>
    <row r="28" spans="1:19" x14ac:dyDescent="0.25">
      <c r="A28" s="41" t="s">
        <v>136</v>
      </c>
      <c r="B28" s="30" t="s">
        <v>134</v>
      </c>
      <c r="C28" s="30" t="s">
        <v>137</v>
      </c>
      <c r="D28" s="30" t="s">
        <v>11</v>
      </c>
      <c r="E28" s="31" t="s">
        <v>25</v>
      </c>
      <c r="F28" s="32">
        <v>40395</v>
      </c>
      <c r="G28" s="32">
        <v>40399</v>
      </c>
      <c r="H28" s="32">
        <f t="shared" si="0"/>
        <v>40482</v>
      </c>
      <c r="I28" s="33"/>
      <c r="J28" s="34">
        <f t="shared" ca="1" si="1"/>
        <v>107</v>
      </c>
      <c r="K28" s="35">
        <f t="shared" si="2"/>
        <v>4</v>
      </c>
      <c r="L28" s="36" t="s">
        <v>178</v>
      </c>
      <c r="M28" s="36" t="str">
        <f>CONCATENATE(VLOOKUP(L28,ProductsServices[],3,FALSE)," ",VLOOKUP(L28,ProductsServices[],4,FALSE)," ",VLOOKUP(L28,ProductsServices[],5,FALSE),": ",VLOOKUP(L28,ProductsServices[],6,FALSE)," (",UPPER(VLOOKUP(L28,ProductsServices[],2,FALSE)),")")</f>
        <v>Microsoft Office 2010: Home &amp; Student (SOFTWARE)</v>
      </c>
      <c r="N28" s="37">
        <f>VLOOKUP(L28,ProductsServices[],7,FALSE)</f>
        <v>149</v>
      </c>
      <c r="O28" s="35">
        <v>46</v>
      </c>
      <c r="P28" s="39">
        <f t="shared" si="3"/>
        <v>6854</v>
      </c>
      <c r="Q28" s="39" t="str">
        <f t="shared" si="4"/>
        <v>Free Shipping</v>
      </c>
      <c r="R28" s="39">
        <f t="shared" si="5"/>
        <v>6854</v>
      </c>
      <c r="S28" s="42" t="str">
        <f t="shared" si="6"/>
        <v>Open</v>
      </c>
    </row>
    <row r="29" spans="1:19" x14ac:dyDescent="0.25">
      <c r="A29" s="41" t="s">
        <v>50</v>
      </c>
      <c r="B29" s="30" t="s">
        <v>51</v>
      </c>
      <c r="C29" s="30" t="s">
        <v>52</v>
      </c>
      <c r="D29" s="30" t="s">
        <v>16</v>
      </c>
      <c r="E29" s="38" t="s">
        <v>12</v>
      </c>
      <c r="F29" s="32">
        <v>40404</v>
      </c>
      <c r="G29" s="32">
        <v>40407</v>
      </c>
      <c r="H29" s="32">
        <f t="shared" si="0"/>
        <v>40482</v>
      </c>
      <c r="I29" s="33"/>
      <c r="J29" s="34">
        <f t="shared" ca="1" si="1"/>
        <v>100</v>
      </c>
      <c r="K29" s="35">
        <f t="shared" si="2"/>
        <v>3</v>
      </c>
      <c r="L29" s="36" t="s">
        <v>178</v>
      </c>
      <c r="M29" s="36" t="str">
        <f>CONCATENATE(VLOOKUP(L29,ProductsServices[],3,FALSE)," ",VLOOKUP(L29,ProductsServices[],4,FALSE)," ",VLOOKUP(L29,ProductsServices[],5,FALSE),": ",VLOOKUP(L29,ProductsServices[],6,FALSE)," (",UPPER(VLOOKUP(L29,ProductsServices[],2,FALSE)),")")</f>
        <v>Microsoft Office 2010: Home &amp; Student (SOFTWARE)</v>
      </c>
      <c r="N29" s="37">
        <f>VLOOKUP(L29,ProductsServices[],7,FALSE)</f>
        <v>149</v>
      </c>
      <c r="O29" s="35">
        <v>36</v>
      </c>
      <c r="P29" s="39">
        <f t="shared" si="3"/>
        <v>5364</v>
      </c>
      <c r="Q29" s="39" t="str">
        <f t="shared" si="4"/>
        <v>Free Shipping</v>
      </c>
      <c r="R29" s="39">
        <f t="shared" si="5"/>
        <v>5364</v>
      </c>
      <c r="S29" s="42" t="str">
        <f t="shared" si="6"/>
        <v>Open</v>
      </c>
    </row>
    <row r="30" spans="1:19" x14ac:dyDescent="0.25">
      <c r="A30" s="41" t="s">
        <v>76</v>
      </c>
      <c r="B30" s="30" t="s">
        <v>77</v>
      </c>
      <c r="C30" s="30" t="s">
        <v>78</v>
      </c>
      <c r="D30" s="30" t="s">
        <v>11</v>
      </c>
      <c r="E30" s="31" t="s">
        <v>25</v>
      </c>
      <c r="F30" s="32">
        <v>40407</v>
      </c>
      <c r="G30" s="32">
        <v>40410</v>
      </c>
      <c r="H30" s="32">
        <f t="shared" si="0"/>
        <v>40512</v>
      </c>
      <c r="I30" s="33"/>
      <c r="J30" s="34">
        <f t="shared" ca="1" si="1"/>
        <v>99</v>
      </c>
      <c r="K30" s="35">
        <f t="shared" si="2"/>
        <v>3</v>
      </c>
      <c r="L30" s="36" t="s">
        <v>179</v>
      </c>
      <c r="M30" s="36" t="str">
        <f>CONCATENATE(VLOOKUP(L30,ProductsServices[],3,FALSE)," ",VLOOKUP(L30,ProductsServices[],4,FALSE)," ",VLOOKUP(L30,ProductsServices[],5,FALSE),": ",VLOOKUP(L30,ProductsServices[],6,FALSE)," (",UPPER(VLOOKUP(L30,ProductsServices[],2,FALSE)),")")</f>
        <v>Microsoft Office 2010: Home &amp; Business (SOFTWARE)</v>
      </c>
      <c r="N30" s="37">
        <f>VLOOKUP(L30,ProductsServices[],7,FALSE)</f>
        <v>279</v>
      </c>
      <c r="O30" s="40">
        <v>5</v>
      </c>
      <c r="P30" s="39">
        <f t="shared" si="3"/>
        <v>1395</v>
      </c>
      <c r="Q30" s="39" t="str">
        <f t="shared" si="4"/>
        <v>Free Shipping</v>
      </c>
      <c r="R30" s="39">
        <f t="shared" si="5"/>
        <v>1395</v>
      </c>
      <c r="S30" s="42" t="str">
        <f t="shared" si="6"/>
        <v>Open</v>
      </c>
    </row>
    <row r="31" spans="1:19" x14ac:dyDescent="0.25">
      <c r="A31" s="41" t="s">
        <v>18</v>
      </c>
      <c r="B31" s="30" t="s">
        <v>19</v>
      </c>
      <c r="C31" s="30" t="s">
        <v>20</v>
      </c>
      <c r="D31" s="30" t="s">
        <v>21</v>
      </c>
      <c r="E31" s="31" t="s">
        <v>17</v>
      </c>
      <c r="F31" s="32">
        <v>40407</v>
      </c>
      <c r="G31" s="32">
        <v>40408</v>
      </c>
      <c r="H31" s="32">
        <f t="shared" si="0"/>
        <v>40512</v>
      </c>
      <c r="I31" s="33">
        <v>2000</v>
      </c>
      <c r="J31" s="34">
        <f t="shared" ca="1" si="1"/>
        <v>99</v>
      </c>
      <c r="K31" s="35">
        <f t="shared" si="2"/>
        <v>1</v>
      </c>
      <c r="L31" s="36" t="s">
        <v>180</v>
      </c>
      <c r="M31" s="36" t="str">
        <f>CONCATENATE(VLOOKUP(L31,ProductsServices[],3,FALSE)," ",VLOOKUP(L31,ProductsServices[],4,FALSE)," ",VLOOKUP(L31,ProductsServices[],5,FALSE),": ",VLOOKUP(L31,ProductsServices[],6,FALSE)," (",UPPER(VLOOKUP(L31,ProductsServices[],2,FALSE)),")")</f>
        <v>Microsoft Office 2010: Professional (SOFTWARE)</v>
      </c>
      <c r="N31" s="37">
        <f>VLOOKUP(L31,ProductsServices[],7,FALSE)</f>
        <v>499</v>
      </c>
      <c r="O31" s="40">
        <v>4</v>
      </c>
      <c r="P31" s="39">
        <f t="shared" si="3"/>
        <v>1996</v>
      </c>
      <c r="Q31" s="39" t="str">
        <f t="shared" si="4"/>
        <v>Free Shipping</v>
      </c>
      <c r="R31" s="39">
        <f t="shared" si="5"/>
        <v>1996</v>
      </c>
      <c r="S31" s="42" t="str">
        <f t="shared" si="6"/>
        <v>$4.00 credit</v>
      </c>
    </row>
    <row r="32" spans="1:19" x14ac:dyDescent="0.25">
      <c r="A32" s="41" t="s">
        <v>126</v>
      </c>
      <c r="B32" s="30" t="s">
        <v>122</v>
      </c>
      <c r="C32" s="30" t="s">
        <v>127</v>
      </c>
      <c r="D32" s="30" t="s">
        <v>16</v>
      </c>
      <c r="E32" s="31" t="s">
        <v>25</v>
      </c>
      <c r="F32" s="32">
        <v>40409</v>
      </c>
      <c r="G32" s="32">
        <v>40411</v>
      </c>
      <c r="H32" s="32">
        <f t="shared" si="0"/>
        <v>40512</v>
      </c>
      <c r="I32" s="33"/>
      <c r="J32" s="34">
        <f t="shared" ca="1" si="1"/>
        <v>97</v>
      </c>
      <c r="K32" s="35">
        <f t="shared" si="2"/>
        <v>2</v>
      </c>
      <c r="L32" s="36" t="s">
        <v>180</v>
      </c>
      <c r="M32" s="36" t="str">
        <f>CONCATENATE(VLOOKUP(L32,ProductsServices[],3,FALSE)," ",VLOOKUP(L32,ProductsServices[],4,FALSE)," ",VLOOKUP(L32,ProductsServices[],5,FALSE),": ",VLOOKUP(L32,ProductsServices[],6,FALSE)," (",UPPER(VLOOKUP(L32,ProductsServices[],2,FALSE)),")")</f>
        <v>Microsoft Office 2010: Professional (SOFTWARE)</v>
      </c>
      <c r="N32" s="37">
        <f>VLOOKUP(L32,ProductsServices[],7,FALSE)</f>
        <v>499</v>
      </c>
      <c r="O32" s="40">
        <v>14</v>
      </c>
      <c r="P32" s="39">
        <f t="shared" si="3"/>
        <v>6986</v>
      </c>
      <c r="Q32" s="39" t="str">
        <f t="shared" si="4"/>
        <v>Free Shipping</v>
      </c>
      <c r="R32" s="39">
        <f t="shared" si="5"/>
        <v>6986</v>
      </c>
      <c r="S32" s="42" t="str">
        <f t="shared" si="6"/>
        <v>Open</v>
      </c>
    </row>
    <row r="33" spans="1:19" x14ac:dyDescent="0.25">
      <c r="A33" s="41" t="s">
        <v>44</v>
      </c>
      <c r="B33" s="30" t="s">
        <v>45</v>
      </c>
      <c r="C33" s="30" t="s">
        <v>46</v>
      </c>
      <c r="D33" s="30" t="s">
        <v>11</v>
      </c>
      <c r="E33" s="31" t="s">
        <v>17</v>
      </c>
      <c r="F33" s="32">
        <v>40410</v>
      </c>
      <c r="G33" s="32">
        <v>40411</v>
      </c>
      <c r="H33" s="32">
        <f t="shared" si="0"/>
        <v>40512</v>
      </c>
      <c r="I33" s="33">
        <v>6986</v>
      </c>
      <c r="J33" s="34">
        <f t="shared" ca="1" si="1"/>
        <v>96</v>
      </c>
      <c r="K33" s="35">
        <f t="shared" si="2"/>
        <v>1</v>
      </c>
      <c r="L33" s="36" t="s">
        <v>180</v>
      </c>
      <c r="M33" s="36" t="str">
        <f>CONCATENATE(VLOOKUP(L33,ProductsServices[],3,FALSE)," ",VLOOKUP(L33,ProductsServices[],4,FALSE)," ",VLOOKUP(L33,ProductsServices[],5,FALSE),": ",VLOOKUP(L33,ProductsServices[],6,FALSE)," (",UPPER(VLOOKUP(L33,ProductsServices[],2,FALSE)),")")</f>
        <v>Microsoft Office 2010: Professional (SOFTWARE)</v>
      </c>
      <c r="N33" s="37">
        <f>VLOOKUP(L33,ProductsServices[],7,FALSE)</f>
        <v>499</v>
      </c>
      <c r="O33" s="40">
        <v>14</v>
      </c>
      <c r="P33" s="39">
        <f t="shared" si="3"/>
        <v>6986</v>
      </c>
      <c r="Q33" s="39" t="str">
        <f t="shared" si="4"/>
        <v>Free Shipping</v>
      </c>
      <c r="R33" s="39">
        <f t="shared" si="5"/>
        <v>6986</v>
      </c>
      <c r="S33" s="42" t="str">
        <f t="shared" si="6"/>
        <v>Paid</v>
      </c>
    </row>
    <row r="34" spans="1:19" x14ac:dyDescent="0.25">
      <c r="A34" s="41" t="s">
        <v>133</v>
      </c>
      <c r="B34" s="30" t="s">
        <v>134</v>
      </c>
      <c r="C34" s="30" t="s">
        <v>135</v>
      </c>
      <c r="D34" s="30" t="s">
        <v>21</v>
      </c>
      <c r="E34" s="31" t="s">
        <v>25</v>
      </c>
      <c r="F34" s="32">
        <v>40412</v>
      </c>
      <c r="G34" s="32">
        <v>40415</v>
      </c>
      <c r="H34" s="32">
        <f t="shared" ref="H34:H51" si="7">EOMONTH(F34+45,1)</f>
        <v>40512</v>
      </c>
      <c r="I34" s="33"/>
      <c r="J34" s="34">
        <f t="shared" ref="J34:J51" ca="1" si="8">NETWORKDAYS(F34,NOW(),Holidays)</f>
        <v>95</v>
      </c>
      <c r="K34" s="35">
        <f t="shared" ref="K34:K51" si="9">G34-F34</f>
        <v>3</v>
      </c>
      <c r="L34" s="36" t="s">
        <v>180</v>
      </c>
      <c r="M34" s="36" t="str">
        <f>CONCATENATE(VLOOKUP(L34,ProductsServices[],3,FALSE)," ",VLOOKUP(L34,ProductsServices[],4,FALSE)," ",VLOOKUP(L34,ProductsServices[],5,FALSE),": ",VLOOKUP(L34,ProductsServices[],6,FALSE)," (",UPPER(VLOOKUP(L34,ProductsServices[],2,FALSE)),")")</f>
        <v>Microsoft Office 2010: Professional (SOFTWARE)</v>
      </c>
      <c r="N34" s="37">
        <f>VLOOKUP(L34,ProductsServices[],7,FALSE)</f>
        <v>499</v>
      </c>
      <c r="O34" s="40">
        <v>0</v>
      </c>
      <c r="P34" s="39">
        <f t="shared" ref="P34:P65" si="10">N34*O34</f>
        <v>0</v>
      </c>
      <c r="Q34" s="39">
        <f t="shared" ref="Q34:Q65" si="11">IF(P34&gt;200,"Free Shipping",IF(P34&gt;100,10,P34*0.03))</f>
        <v>0</v>
      </c>
      <c r="R34" s="39">
        <f t="shared" ref="R34:R65" si="12">IF(ISTEXT(Q34),P34,P34+Q34)</f>
        <v>0</v>
      </c>
      <c r="S34" s="42" t="str">
        <f t="shared" ref="S34:S51" si="13">IF(ISBLANK(I34),"Open",IF(P34=I34,"Paid",IF(P34&gt;I34,TEXT(P34-I34,"$#,##0.00") &amp;" due",TEXT(-(P34-I34),"$#,##0.00") &amp;" credit")))</f>
        <v>Open</v>
      </c>
    </row>
    <row r="35" spans="1:19" x14ac:dyDescent="0.25">
      <c r="A35" s="41" t="s">
        <v>62</v>
      </c>
      <c r="B35" s="30" t="s">
        <v>63</v>
      </c>
      <c r="C35" s="30" t="s">
        <v>64</v>
      </c>
      <c r="D35" s="30" t="s">
        <v>16</v>
      </c>
      <c r="E35" s="31" t="s">
        <v>25</v>
      </c>
      <c r="F35" s="32">
        <v>40422</v>
      </c>
      <c r="G35" s="32">
        <v>40428</v>
      </c>
      <c r="H35" s="32">
        <f t="shared" si="7"/>
        <v>40512</v>
      </c>
      <c r="I35" s="33"/>
      <c r="J35" s="34">
        <f t="shared" ca="1" si="8"/>
        <v>88</v>
      </c>
      <c r="K35" s="35">
        <f t="shared" si="9"/>
        <v>6</v>
      </c>
      <c r="L35" s="36" t="s">
        <v>180</v>
      </c>
      <c r="M35" s="36" t="str">
        <f>CONCATENATE(VLOOKUP(L35,ProductsServices[],3,FALSE)," ",VLOOKUP(L35,ProductsServices[],4,FALSE)," ",VLOOKUP(L35,ProductsServices[],5,FALSE),": ",VLOOKUP(L35,ProductsServices[],6,FALSE)," (",UPPER(VLOOKUP(L35,ProductsServices[],2,FALSE)),")")</f>
        <v>Microsoft Office 2010: Professional (SOFTWARE)</v>
      </c>
      <c r="N35" s="37">
        <f>VLOOKUP(L35,ProductsServices[],7,FALSE)</f>
        <v>499</v>
      </c>
      <c r="O35" s="40">
        <v>11</v>
      </c>
      <c r="P35" s="39">
        <f t="shared" si="10"/>
        <v>5489</v>
      </c>
      <c r="Q35" s="39" t="str">
        <f t="shared" si="11"/>
        <v>Free Shipping</v>
      </c>
      <c r="R35" s="39">
        <f t="shared" si="12"/>
        <v>5489</v>
      </c>
      <c r="S35" s="42" t="str">
        <f t="shared" si="13"/>
        <v>Open</v>
      </c>
    </row>
    <row r="36" spans="1:19" x14ac:dyDescent="0.25">
      <c r="A36" s="41" t="s">
        <v>115</v>
      </c>
      <c r="B36" s="30" t="s">
        <v>113</v>
      </c>
      <c r="C36" s="30" t="s">
        <v>116</v>
      </c>
      <c r="D36" s="30" t="s">
        <v>16</v>
      </c>
      <c r="E36" s="38" t="s">
        <v>12</v>
      </c>
      <c r="F36" s="32">
        <v>40422</v>
      </c>
      <c r="G36" s="32">
        <v>40424</v>
      </c>
      <c r="H36" s="32">
        <f t="shared" si="7"/>
        <v>40512</v>
      </c>
      <c r="I36" s="33"/>
      <c r="J36" s="34">
        <f t="shared" ca="1" si="8"/>
        <v>88</v>
      </c>
      <c r="K36" s="35">
        <f t="shared" si="9"/>
        <v>2</v>
      </c>
      <c r="L36" s="36" t="s">
        <v>180</v>
      </c>
      <c r="M36" s="36" t="str">
        <f>CONCATENATE(VLOOKUP(L36,ProductsServices[],3,FALSE)," ",VLOOKUP(L36,ProductsServices[],4,FALSE)," ",VLOOKUP(L36,ProductsServices[],5,FALSE),": ",VLOOKUP(L36,ProductsServices[],6,FALSE)," (",UPPER(VLOOKUP(L36,ProductsServices[],2,FALSE)),")")</f>
        <v>Microsoft Office 2010: Professional (SOFTWARE)</v>
      </c>
      <c r="N36" s="37">
        <f>VLOOKUP(L36,ProductsServices[],7,FALSE)</f>
        <v>499</v>
      </c>
      <c r="O36" s="40">
        <v>11</v>
      </c>
      <c r="P36" s="39">
        <f t="shared" si="10"/>
        <v>5489</v>
      </c>
      <c r="Q36" s="39" t="str">
        <f t="shared" si="11"/>
        <v>Free Shipping</v>
      </c>
      <c r="R36" s="39">
        <f t="shared" si="12"/>
        <v>5489</v>
      </c>
      <c r="S36" s="42" t="str">
        <f t="shared" si="13"/>
        <v>Open</v>
      </c>
    </row>
    <row r="37" spans="1:19" x14ac:dyDescent="0.25">
      <c r="A37" s="41" t="s">
        <v>148</v>
      </c>
      <c r="B37" s="30" t="s">
        <v>77</v>
      </c>
      <c r="C37" s="30" t="s">
        <v>149</v>
      </c>
      <c r="D37" s="30" t="s">
        <v>16</v>
      </c>
      <c r="E37" s="38" t="s">
        <v>17</v>
      </c>
      <c r="F37" s="32">
        <v>40426</v>
      </c>
      <c r="G37" s="32">
        <v>40427</v>
      </c>
      <c r="H37" s="32">
        <f t="shared" si="7"/>
        <v>40512</v>
      </c>
      <c r="I37" s="33"/>
      <c r="J37" s="34">
        <f t="shared" ca="1" si="8"/>
        <v>85</v>
      </c>
      <c r="K37" s="35">
        <f t="shared" si="9"/>
        <v>1</v>
      </c>
      <c r="L37" s="36" t="s">
        <v>178</v>
      </c>
      <c r="M37" s="36" t="str">
        <f>CONCATENATE(VLOOKUP(L37,ProductsServices[],3,FALSE)," ",VLOOKUP(L37,ProductsServices[],4,FALSE)," ",VLOOKUP(L37,ProductsServices[],5,FALSE),": ",VLOOKUP(L37,ProductsServices[],6,FALSE)," (",UPPER(VLOOKUP(L37,ProductsServices[],2,FALSE)),")")</f>
        <v>Microsoft Office 2010: Home &amp; Student (SOFTWARE)</v>
      </c>
      <c r="N37" s="37">
        <f>VLOOKUP(L37,ProductsServices[],7,FALSE)</f>
        <v>149</v>
      </c>
      <c r="O37" s="35">
        <v>37</v>
      </c>
      <c r="P37" s="39">
        <f t="shared" si="10"/>
        <v>5513</v>
      </c>
      <c r="Q37" s="39" t="str">
        <f t="shared" si="11"/>
        <v>Free Shipping</v>
      </c>
      <c r="R37" s="39">
        <f t="shared" si="12"/>
        <v>5513</v>
      </c>
      <c r="S37" s="42" t="str">
        <f t="shared" si="13"/>
        <v>Open</v>
      </c>
    </row>
    <row r="38" spans="1:19" x14ac:dyDescent="0.25">
      <c r="A38" s="41" t="s">
        <v>56</v>
      </c>
      <c r="B38" s="30" t="s">
        <v>57</v>
      </c>
      <c r="C38" s="30" t="s">
        <v>58</v>
      </c>
      <c r="D38" s="30" t="s">
        <v>11</v>
      </c>
      <c r="E38" s="31" t="s">
        <v>25</v>
      </c>
      <c r="F38" s="32">
        <v>40427</v>
      </c>
      <c r="G38" s="32">
        <v>40429</v>
      </c>
      <c r="H38" s="32">
        <f t="shared" si="7"/>
        <v>40512</v>
      </c>
      <c r="I38" s="33"/>
      <c r="J38" s="34">
        <f t="shared" ca="1" si="8"/>
        <v>85</v>
      </c>
      <c r="K38" s="35">
        <f t="shared" si="9"/>
        <v>2</v>
      </c>
      <c r="L38" s="36" t="s">
        <v>180</v>
      </c>
      <c r="M38" s="36" t="str">
        <f>CONCATENATE(VLOOKUP(L38,ProductsServices[],3,FALSE)," ",VLOOKUP(L38,ProductsServices[],4,FALSE)," ",VLOOKUP(L38,ProductsServices[],5,FALSE),": ",VLOOKUP(L38,ProductsServices[],6,FALSE)," (",UPPER(VLOOKUP(L38,ProductsServices[],2,FALSE)),")")</f>
        <v>Microsoft Office 2010: Professional (SOFTWARE)</v>
      </c>
      <c r="N38" s="37">
        <f>VLOOKUP(L38,ProductsServices[],7,FALSE)</f>
        <v>499</v>
      </c>
      <c r="O38" s="40">
        <v>10</v>
      </c>
      <c r="P38" s="39">
        <f t="shared" si="10"/>
        <v>4990</v>
      </c>
      <c r="Q38" s="39" t="str">
        <f t="shared" si="11"/>
        <v>Free Shipping</v>
      </c>
      <c r="R38" s="39">
        <f t="shared" si="12"/>
        <v>4990</v>
      </c>
      <c r="S38" s="42" t="str">
        <f t="shared" si="13"/>
        <v>Open</v>
      </c>
    </row>
    <row r="39" spans="1:19" x14ac:dyDescent="0.25">
      <c r="A39" s="41" t="s">
        <v>84</v>
      </c>
      <c r="B39" s="30" t="s">
        <v>85</v>
      </c>
      <c r="C39" s="30" t="s">
        <v>86</v>
      </c>
      <c r="D39" s="30" t="s">
        <v>16</v>
      </c>
      <c r="E39" s="31" t="s">
        <v>25</v>
      </c>
      <c r="F39" s="32">
        <v>40427</v>
      </c>
      <c r="G39" s="32">
        <v>40430</v>
      </c>
      <c r="H39" s="32">
        <f t="shared" si="7"/>
        <v>40512</v>
      </c>
      <c r="I39" s="33"/>
      <c r="J39" s="34">
        <f t="shared" ca="1" si="8"/>
        <v>85</v>
      </c>
      <c r="K39" s="35">
        <f t="shared" si="9"/>
        <v>3</v>
      </c>
      <c r="L39" s="36" t="s">
        <v>179</v>
      </c>
      <c r="M39" s="36" t="str">
        <f>CONCATENATE(VLOOKUP(L39,ProductsServices[],3,FALSE)," ",VLOOKUP(L39,ProductsServices[],4,FALSE)," ",VLOOKUP(L39,ProductsServices[],5,FALSE),": ",VLOOKUP(L39,ProductsServices[],6,FALSE)," (",UPPER(VLOOKUP(L39,ProductsServices[],2,FALSE)),")")</f>
        <v>Microsoft Office 2010: Home &amp; Business (SOFTWARE)</v>
      </c>
      <c r="N39" s="37">
        <f>VLOOKUP(L39,ProductsServices[],7,FALSE)</f>
        <v>279</v>
      </c>
      <c r="O39" s="40">
        <v>23</v>
      </c>
      <c r="P39" s="39">
        <f t="shared" si="10"/>
        <v>6417</v>
      </c>
      <c r="Q39" s="39" t="str">
        <f t="shared" si="11"/>
        <v>Free Shipping</v>
      </c>
      <c r="R39" s="39">
        <f t="shared" si="12"/>
        <v>6417</v>
      </c>
      <c r="S39" s="42" t="str">
        <f t="shared" si="13"/>
        <v>Open</v>
      </c>
    </row>
    <row r="40" spans="1:19" x14ac:dyDescent="0.25">
      <c r="A40" s="41" t="s">
        <v>107</v>
      </c>
      <c r="B40" s="30" t="s">
        <v>108</v>
      </c>
      <c r="C40" s="30" t="s">
        <v>109</v>
      </c>
      <c r="D40" s="30" t="s">
        <v>21</v>
      </c>
      <c r="E40" s="31" t="s">
        <v>25</v>
      </c>
      <c r="F40" s="32">
        <v>40428</v>
      </c>
      <c r="G40" s="32">
        <v>40430</v>
      </c>
      <c r="H40" s="32">
        <f t="shared" si="7"/>
        <v>40512</v>
      </c>
      <c r="I40" s="33"/>
      <c r="J40" s="34">
        <f t="shared" ca="1" si="8"/>
        <v>84</v>
      </c>
      <c r="K40" s="35">
        <f t="shared" si="9"/>
        <v>2</v>
      </c>
      <c r="L40" s="36" t="s">
        <v>179</v>
      </c>
      <c r="M40" s="36" t="str">
        <f>CONCATENATE(VLOOKUP(L40,ProductsServices[],3,FALSE)," ",VLOOKUP(L40,ProductsServices[],4,FALSE)," ",VLOOKUP(L40,ProductsServices[],5,FALSE),": ",VLOOKUP(L40,ProductsServices[],6,FALSE)," (",UPPER(VLOOKUP(L40,ProductsServices[],2,FALSE)),")")</f>
        <v>Microsoft Office 2010: Home &amp; Business (SOFTWARE)</v>
      </c>
      <c r="N40" s="37">
        <f>VLOOKUP(L40,ProductsServices[],7,FALSE)</f>
        <v>279</v>
      </c>
      <c r="O40" s="40">
        <v>34</v>
      </c>
      <c r="P40" s="39">
        <f t="shared" si="10"/>
        <v>9486</v>
      </c>
      <c r="Q40" s="39" t="str">
        <f t="shared" si="11"/>
        <v>Free Shipping</v>
      </c>
      <c r="R40" s="39">
        <f t="shared" si="12"/>
        <v>9486</v>
      </c>
      <c r="S40" s="42" t="str">
        <f t="shared" si="13"/>
        <v>Open</v>
      </c>
    </row>
    <row r="41" spans="1:19" x14ac:dyDescent="0.25">
      <c r="A41" s="41" t="s">
        <v>104</v>
      </c>
      <c r="B41" s="30" t="s">
        <v>105</v>
      </c>
      <c r="C41" s="30" t="s">
        <v>106</v>
      </c>
      <c r="D41" s="30" t="s">
        <v>21</v>
      </c>
      <c r="E41" s="38" t="s">
        <v>12</v>
      </c>
      <c r="F41" s="32">
        <v>40436</v>
      </c>
      <c r="G41" s="32">
        <v>40437</v>
      </c>
      <c r="H41" s="32">
        <f t="shared" si="7"/>
        <v>40512</v>
      </c>
      <c r="I41" s="33"/>
      <c r="J41" s="34">
        <f t="shared" ca="1" si="8"/>
        <v>78</v>
      </c>
      <c r="K41" s="35">
        <f t="shared" si="9"/>
        <v>1</v>
      </c>
      <c r="L41" s="36" t="s">
        <v>178</v>
      </c>
      <c r="M41" s="36" t="str">
        <f>CONCATENATE(VLOOKUP(L41,ProductsServices[],3,FALSE)," ",VLOOKUP(L41,ProductsServices[],4,FALSE)," ",VLOOKUP(L41,ProductsServices[],5,FALSE),": ",VLOOKUP(L41,ProductsServices[],6,FALSE)," (",UPPER(VLOOKUP(L41,ProductsServices[],2,FALSE)),")")</f>
        <v>Microsoft Office 2010: Home &amp; Student (SOFTWARE)</v>
      </c>
      <c r="N41" s="37">
        <f>VLOOKUP(L41,ProductsServices[],7,FALSE)</f>
        <v>149</v>
      </c>
      <c r="O41" s="35">
        <v>8</v>
      </c>
      <c r="P41" s="39">
        <f t="shared" si="10"/>
        <v>1192</v>
      </c>
      <c r="Q41" s="39" t="str">
        <f t="shared" si="11"/>
        <v>Free Shipping</v>
      </c>
      <c r="R41" s="39">
        <f t="shared" si="12"/>
        <v>1192</v>
      </c>
      <c r="S41" s="42" t="str">
        <f t="shared" si="13"/>
        <v>Open</v>
      </c>
    </row>
    <row r="42" spans="1:19" x14ac:dyDescent="0.25">
      <c r="A42" s="41" t="s">
        <v>71</v>
      </c>
      <c r="B42" s="30" t="s">
        <v>72</v>
      </c>
      <c r="C42" s="30" t="s">
        <v>73</v>
      </c>
      <c r="D42" s="30" t="s">
        <v>21</v>
      </c>
      <c r="E42" s="38" t="s">
        <v>12</v>
      </c>
      <c r="F42" s="32">
        <v>40437</v>
      </c>
      <c r="G42" s="32">
        <v>40439</v>
      </c>
      <c r="H42" s="32">
        <f t="shared" si="7"/>
        <v>40512</v>
      </c>
      <c r="I42" s="33"/>
      <c r="J42" s="34">
        <f t="shared" ca="1" si="8"/>
        <v>77</v>
      </c>
      <c r="K42" s="35">
        <f t="shared" si="9"/>
        <v>2</v>
      </c>
      <c r="L42" s="36" t="s">
        <v>179</v>
      </c>
      <c r="M42" s="36" t="str">
        <f>CONCATENATE(VLOOKUP(L42,ProductsServices[],3,FALSE)," ",VLOOKUP(L42,ProductsServices[],4,FALSE)," ",VLOOKUP(L42,ProductsServices[],5,FALSE),": ",VLOOKUP(L42,ProductsServices[],6,FALSE)," (",UPPER(VLOOKUP(L42,ProductsServices[],2,FALSE)),")")</f>
        <v>Microsoft Office 2010: Home &amp; Business (SOFTWARE)</v>
      </c>
      <c r="N42" s="37">
        <f>VLOOKUP(L42,ProductsServices[],7,FALSE)</f>
        <v>279</v>
      </c>
      <c r="O42" s="40">
        <v>20</v>
      </c>
      <c r="P42" s="39">
        <f t="shared" si="10"/>
        <v>5580</v>
      </c>
      <c r="Q42" s="39" t="str">
        <f t="shared" si="11"/>
        <v>Free Shipping</v>
      </c>
      <c r="R42" s="39">
        <f t="shared" si="12"/>
        <v>5580</v>
      </c>
      <c r="S42" s="42" t="str">
        <f t="shared" si="13"/>
        <v>Open</v>
      </c>
    </row>
    <row r="43" spans="1:19" x14ac:dyDescent="0.25">
      <c r="A43" s="41" t="s">
        <v>36</v>
      </c>
      <c r="B43" s="30" t="s">
        <v>37</v>
      </c>
      <c r="C43" s="30" t="s">
        <v>38</v>
      </c>
      <c r="D43" s="30" t="s">
        <v>21</v>
      </c>
      <c r="E43" s="38" t="s">
        <v>12</v>
      </c>
      <c r="F43" s="32">
        <v>40439</v>
      </c>
      <c r="G43" s="32">
        <v>40440</v>
      </c>
      <c r="H43" s="32">
        <f t="shared" si="7"/>
        <v>40543</v>
      </c>
      <c r="I43" s="33">
        <v>3000</v>
      </c>
      <c r="J43" s="34">
        <f t="shared" ca="1" si="8"/>
        <v>75</v>
      </c>
      <c r="K43" s="35">
        <f t="shared" si="9"/>
        <v>1</v>
      </c>
      <c r="L43" s="36" t="s">
        <v>180</v>
      </c>
      <c r="M43" s="36" t="str">
        <f>CONCATENATE(VLOOKUP(L43,ProductsServices[],3,FALSE)," ",VLOOKUP(L43,ProductsServices[],4,FALSE)," ",VLOOKUP(L43,ProductsServices[],5,FALSE),": ",VLOOKUP(L43,ProductsServices[],6,FALSE)," (",UPPER(VLOOKUP(L43,ProductsServices[],2,FALSE)),")")</f>
        <v>Microsoft Office 2010: Professional (SOFTWARE)</v>
      </c>
      <c r="N43" s="37">
        <f>VLOOKUP(L43,ProductsServices[],7,FALSE)</f>
        <v>499</v>
      </c>
      <c r="O43" s="40">
        <v>13</v>
      </c>
      <c r="P43" s="39">
        <f t="shared" si="10"/>
        <v>6487</v>
      </c>
      <c r="Q43" s="39" t="str">
        <f t="shared" si="11"/>
        <v>Free Shipping</v>
      </c>
      <c r="R43" s="39">
        <f t="shared" si="12"/>
        <v>6487</v>
      </c>
      <c r="S43" s="42" t="str">
        <f t="shared" si="13"/>
        <v>$3,487.00 due</v>
      </c>
    </row>
    <row r="44" spans="1:19" x14ac:dyDescent="0.25">
      <c r="A44" s="41" t="s">
        <v>39</v>
      </c>
      <c r="B44" s="30" t="s">
        <v>37</v>
      </c>
      <c r="C44" s="30" t="s">
        <v>40</v>
      </c>
      <c r="D44" s="30" t="s">
        <v>21</v>
      </c>
      <c r="E44" s="38" t="s">
        <v>12</v>
      </c>
      <c r="F44" s="32">
        <v>40443</v>
      </c>
      <c r="G44" s="32">
        <v>40443</v>
      </c>
      <c r="H44" s="32">
        <f t="shared" si="7"/>
        <v>40543</v>
      </c>
      <c r="I44" s="33">
        <v>5580</v>
      </c>
      <c r="J44" s="34">
        <f t="shared" ca="1" si="8"/>
        <v>73</v>
      </c>
      <c r="K44" s="35">
        <f t="shared" si="9"/>
        <v>0</v>
      </c>
      <c r="L44" s="36" t="s">
        <v>179</v>
      </c>
      <c r="M44" s="36" t="str">
        <f>CONCATENATE(VLOOKUP(L44,ProductsServices[],3,FALSE)," ",VLOOKUP(L44,ProductsServices[],4,FALSE)," ",VLOOKUP(L44,ProductsServices[],5,FALSE),": ",VLOOKUP(L44,ProductsServices[],6,FALSE)," (",UPPER(VLOOKUP(L44,ProductsServices[],2,FALSE)),")")</f>
        <v>Microsoft Office 2010: Home &amp; Business (SOFTWARE)</v>
      </c>
      <c r="N44" s="37">
        <f>VLOOKUP(L44,ProductsServices[],7,FALSE)</f>
        <v>279</v>
      </c>
      <c r="O44" s="40">
        <v>20</v>
      </c>
      <c r="P44" s="39">
        <f t="shared" si="10"/>
        <v>5580</v>
      </c>
      <c r="Q44" s="39" t="str">
        <f t="shared" si="11"/>
        <v>Free Shipping</v>
      </c>
      <c r="R44" s="39">
        <f t="shared" si="12"/>
        <v>5580</v>
      </c>
      <c r="S44" s="42" t="str">
        <f t="shared" si="13"/>
        <v>Paid</v>
      </c>
    </row>
    <row r="45" spans="1:19" x14ac:dyDescent="0.25">
      <c r="A45" s="41" t="s">
        <v>110</v>
      </c>
      <c r="B45" s="30" t="s">
        <v>105</v>
      </c>
      <c r="C45" s="30" t="s">
        <v>111</v>
      </c>
      <c r="D45" s="30" t="s">
        <v>11</v>
      </c>
      <c r="E45" s="38" t="s">
        <v>17</v>
      </c>
      <c r="F45" s="32">
        <v>40444</v>
      </c>
      <c r="G45" s="32">
        <v>40446</v>
      </c>
      <c r="H45" s="32">
        <f t="shared" si="7"/>
        <v>40543</v>
      </c>
      <c r="I45" s="33"/>
      <c r="J45" s="34">
        <f t="shared" ca="1" si="8"/>
        <v>72</v>
      </c>
      <c r="K45" s="35">
        <f t="shared" si="9"/>
        <v>2</v>
      </c>
      <c r="L45" s="36" t="s">
        <v>178</v>
      </c>
      <c r="M45" s="36" t="str">
        <f>CONCATENATE(VLOOKUP(L45,ProductsServices[],3,FALSE)," ",VLOOKUP(L45,ProductsServices[],4,FALSE)," ",VLOOKUP(L45,ProductsServices[],5,FALSE),": ",VLOOKUP(L45,ProductsServices[],6,FALSE)," (",UPPER(VLOOKUP(L45,ProductsServices[],2,FALSE)),")")</f>
        <v>Microsoft Office 2010: Home &amp; Student (SOFTWARE)</v>
      </c>
      <c r="N45" s="37">
        <f>VLOOKUP(L45,ProductsServices[],7,FALSE)</f>
        <v>149</v>
      </c>
      <c r="O45" s="35">
        <v>53</v>
      </c>
      <c r="P45" s="39">
        <f t="shared" si="10"/>
        <v>7897</v>
      </c>
      <c r="Q45" s="39" t="str">
        <f t="shared" si="11"/>
        <v>Free Shipping</v>
      </c>
      <c r="R45" s="39">
        <f t="shared" si="12"/>
        <v>7897</v>
      </c>
      <c r="S45" s="42" t="str">
        <f t="shared" si="13"/>
        <v>Open</v>
      </c>
    </row>
    <row r="46" spans="1:19" x14ac:dyDescent="0.25">
      <c r="A46" s="41" t="s">
        <v>26</v>
      </c>
      <c r="B46" s="30" t="s">
        <v>27</v>
      </c>
      <c r="C46" s="30" t="s">
        <v>28</v>
      </c>
      <c r="D46" s="30" t="s">
        <v>16</v>
      </c>
      <c r="E46" s="31" t="s">
        <v>25</v>
      </c>
      <c r="F46" s="32">
        <v>40444</v>
      </c>
      <c r="G46" s="32">
        <v>40451</v>
      </c>
      <c r="H46" s="32">
        <f t="shared" si="7"/>
        <v>40543</v>
      </c>
      <c r="I46" s="33">
        <v>1674</v>
      </c>
      <c r="J46" s="34">
        <f t="shared" ca="1" si="8"/>
        <v>72</v>
      </c>
      <c r="K46" s="35">
        <f t="shared" si="9"/>
        <v>7</v>
      </c>
      <c r="L46" s="36" t="s">
        <v>179</v>
      </c>
      <c r="M46" s="36" t="str">
        <f>CONCATENATE(VLOOKUP(L46,ProductsServices[],3,FALSE)," ",VLOOKUP(L46,ProductsServices[],4,FALSE)," ",VLOOKUP(L46,ProductsServices[],5,FALSE),": ",VLOOKUP(L46,ProductsServices[],6,FALSE)," (",UPPER(VLOOKUP(L46,ProductsServices[],2,FALSE)),")")</f>
        <v>Microsoft Office 2010: Home &amp; Business (SOFTWARE)</v>
      </c>
      <c r="N46" s="37">
        <f>VLOOKUP(L46,ProductsServices[],7,FALSE)</f>
        <v>279</v>
      </c>
      <c r="O46" s="40">
        <v>6</v>
      </c>
      <c r="P46" s="39">
        <f t="shared" si="10"/>
        <v>1674</v>
      </c>
      <c r="Q46" s="39" t="str">
        <f t="shared" si="11"/>
        <v>Free Shipping</v>
      </c>
      <c r="R46" s="39">
        <f t="shared" si="12"/>
        <v>1674</v>
      </c>
      <c r="S46" s="42" t="str">
        <f t="shared" si="13"/>
        <v>Paid</v>
      </c>
    </row>
    <row r="47" spans="1:19" x14ac:dyDescent="0.25">
      <c r="A47" s="41" t="s">
        <v>138</v>
      </c>
      <c r="B47" s="30" t="s">
        <v>134</v>
      </c>
      <c r="C47" s="30" t="s">
        <v>139</v>
      </c>
      <c r="D47" s="30" t="s">
        <v>21</v>
      </c>
      <c r="E47" s="38" t="s">
        <v>17</v>
      </c>
      <c r="F47" s="32">
        <v>40445</v>
      </c>
      <c r="G47" s="32">
        <v>40449</v>
      </c>
      <c r="H47" s="32">
        <f t="shared" si="7"/>
        <v>40543</v>
      </c>
      <c r="I47" s="33"/>
      <c r="J47" s="34">
        <f t="shared" ca="1" si="8"/>
        <v>71</v>
      </c>
      <c r="K47" s="35">
        <f t="shared" si="9"/>
        <v>4</v>
      </c>
      <c r="L47" s="36" t="s">
        <v>179</v>
      </c>
      <c r="M47" s="36" t="str">
        <f>CONCATENATE(VLOOKUP(L47,ProductsServices[],3,FALSE)," ",VLOOKUP(L47,ProductsServices[],4,FALSE)," ",VLOOKUP(L47,ProductsServices[],5,FALSE),": ",VLOOKUP(L47,ProductsServices[],6,FALSE)," (",UPPER(VLOOKUP(L47,ProductsServices[],2,FALSE)),")")</f>
        <v>Microsoft Office 2010: Home &amp; Business (SOFTWARE)</v>
      </c>
      <c r="N47" s="37">
        <f>VLOOKUP(L47,ProductsServices[],7,FALSE)</f>
        <v>279</v>
      </c>
      <c r="O47" s="40">
        <v>16</v>
      </c>
      <c r="P47" s="39">
        <f t="shared" si="10"/>
        <v>4464</v>
      </c>
      <c r="Q47" s="39" t="str">
        <f t="shared" si="11"/>
        <v>Free Shipping</v>
      </c>
      <c r="R47" s="39">
        <f t="shared" si="12"/>
        <v>4464</v>
      </c>
      <c r="S47" s="42" t="str">
        <f t="shared" si="13"/>
        <v>Open</v>
      </c>
    </row>
    <row r="48" spans="1:19" x14ac:dyDescent="0.25">
      <c r="A48" s="41" t="s">
        <v>124</v>
      </c>
      <c r="B48" s="30" t="s">
        <v>122</v>
      </c>
      <c r="C48" s="30" t="s">
        <v>125</v>
      </c>
      <c r="D48" s="30" t="s">
        <v>11</v>
      </c>
      <c r="E48" s="38" t="s">
        <v>17</v>
      </c>
      <c r="F48" s="32">
        <v>40446</v>
      </c>
      <c r="G48" s="32">
        <v>40447</v>
      </c>
      <c r="H48" s="32">
        <f t="shared" si="7"/>
        <v>40543</v>
      </c>
      <c r="I48" s="33"/>
      <c r="J48" s="34">
        <f t="shared" ca="1" si="8"/>
        <v>70</v>
      </c>
      <c r="K48" s="35">
        <f t="shared" si="9"/>
        <v>1</v>
      </c>
      <c r="L48" s="36" t="s">
        <v>180</v>
      </c>
      <c r="M48" s="36" t="str">
        <f>CONCATENATE(VLOOKUP(L48,ProductsServices[],3,FALSE)," ",VLOOKUP(L48,ProductsServices[],4,FALSE)," ",VLOOKUP(L48,ProductsServices[],5,FALSE),": ",VLOOKUP(L48,ProductsServices[],6,FALSE)," (",UPPER(VLOOKUP(L48,ProductsServices[],2,FALSE)),")")</f>
        <v>Microsoft Office 2010: Professional (SOFTWARE)</v>
      </c>
      <c r="N48" s="37">
        <f>VLOOKUP(L48,ProductsServices[],7,FALSE)</f>
        <v>499</v>
      </c>
      <c r="O48" s="40">
        <v>15</v>
      </c>
      <c r="P48" s="39">
        <f t="shared" si="10"/>
        <v>7485</v>
      </c>
      <c r="Q48" s="39" t="str">
        <f t="shared" si="11"/>
        <v>Free Shipping</v>
      </c>
      <c r="R48" s="39">
        <f t="shared" si="12"/>
        <v>7485</v>
      </c>
      <c r="S48" s="42" t="str">
        <f t="shared" si="13"/>
        <v>Open</v>
      </c>
    </row>
    <row r="49" spans="1:19" x14ac:dyDescent="0.25">
      <c r="A49" s="41" t="s">
        <v>29</v>
      </c>
      <c r="B49" s="30" t="s">
        <v>30</v>
      </c>
      <c r="C49" s="30" t="s">
        <v>31</v>
      </c>
      <c r="D49" s="30" t="s">
        <v>11</v>
      </c>
      <c r="E49" s="31" t="s">
        <v>32</v>
      </c>
      <c r="F49" s="32">
        <v>40446</v>
      </c>
      <c r="G49" s="32">
        <v>40451</v>
      </c>
      <c r="H49" s="32">
        <f t="shared" si="7"/>
        <v>40543</v>
      </c>
      <c r="I49" s="33">
        <v>9486</v>
      </c>
      <c r="J49" s="34">
        <f t="shared" ca="1" si="8"/>
        <v>70</v>
      </c>
      <c r="K49" s="35">
        <f t="shared" si="9"/>
        <v>5</v>
      </c>
      <c r="L49" s="36" t="s">
        <v>179</v>
      </c>
      <c r="M49" s="36" t="str">
        <f>CONCATENATE(VLOOKUP(L49,ProductsServices[],3,FALSE)," ",VLOOKUP(L49,ProductsServices[],4,FALSE)," ",VLOOKUP(L49,ProductsServices[],5,FALSE),": ",VLOOKUP(L49,ProductsServices[],6,FALSE)," (",UPPER(VLOOKUP(L49,ProductsServices[],2,FALSE)),")")</f>
        <v>Microsoft Office 2010: Home &amp; Business (SOFTWARE)</v>
      </c>
      <c r="N49" s="37">
        <f>VLOOKUP(L49,ProductsServices[],7,FALSE)</f>
        <v>279</v>
      </c>
      <c r="O49" s="40">
        <v>34</v>
      </c>
      <c r="P49" s="39">
        <f t="shared" si="10"/>
        <v>9486</v>
      </c>
      <c r="Q49" s="39" t="str">
        <f t="shared" si="11"/>
        <v>Free Shipping</v>
      </c>
      <c r="R49" s="39">
        <f t="shared" si="12"/>
        <v>9486</v>
      </c>
      <c r="S49" s="42" t="str">
        <f t="shared" si="13"/>
        <v>Paid</v>
      </c>
    </row>
    <row r="50" spans="1:19" x14ac:dyDescent="0.25">
      <c r="A50" s="41" t="s">
        <v>130</v>
      </c>
      <c r="B50" s="30" t="s">
        <v>131</v>
      </c>
      <c r="C50" s="30" t="s">
        <v>132</v>
      </c>
      <c r="D50" s="30" t="s">
        <v>21</v>
      </c>
      <c r="E50" s="31" t="s">
        <v>25</v>
      </c>
      <c r="F50" s="32">
        <v>40448</v>
      </c>
      <c r="G50" s="32">
        <v>40451</v>
      </c>
      <c r="H50" s="32">
        <f t="shared" si="7"/>
        <v>40543</v>
      </c>
      <c r="I50" s="33"/>
      <c r="J50" s="34">
        <f t="shared" ca="1" si="8"/>
        <v>70</v>
      </c>
      <c r="K50" s="35">
        <f t="shared" si="9"/>
        <v>3</v>
      </c>
      <c r="L50" s="36" t="s">
        <v>178</v>
      </c>
      <c r="M50" s="36" t="str">
        <f>CONCATENATE(VLOOKUP(L50,ProductsServices[],3,FALSE)," ",VLOOKUP(L50,ProductsServices[],4,FALSE)," ",VLOOKUP(L50,ProductsServices[],5,FALSE),": ",VLOOKUP(L50,ProductsServices[],6,FALSE)," (",UPPER(VLOOKUP(L50,ProductsServices[],2,FALSE)),")")</f>
        <v>Microsoft Office 2010: Home &amp; Student (SOFTWARE)</v>
      </c>
      <c r="N50" s="37">
        <f>VLOOKUP(L50,ProductsServices[],7,FALSE)</f>
        <v>149</v>
      </c>
      <c r="O50" s="35">
        <v>23</v>
      </c>
      <c r="P50" s="39">
        <f t="shared" si="10"/>
        <v>3427</v>
      </c>
      <c r="Q50" s="39" t="str">
        <f t="shared" si="11"/>
        <v>Free Shipping</v>
      </c>
      <c r="R50" s="39">
        <f t="shared" si="12"/>
        <v>3427</v>
      </c>
      <c r="S50" s="42" t="str">
        <f t="shared" si="13"/>
        <v>Open</v>
      </c>
    </row>
    <row r="51" spans="1:19" x14ac:dyDescent="0.25">
      <c r="A51" s="41" t="s">
        <v>74</v>
      </c>
      <c r="B51" s="30" t="s">
        <v>72</v>
      </c>
      <c r="C51" s="30" t="s">
        <v>75</v>
      </c>
      <c r="D51" s="30" t="s">
        <v>16</v>
      </c>
      <c r="E51" s="31" t="s">
        <v>25</v>
      </c>
      <c r="F51" s="32">
        <v>40451</v>
      </c>
      <c r="G51" s="32">
        <v>40452</v>
      </c>
      <c r="H51" s="32">
        <f t="shared" si="7"/>
        <v>40543</v>
      </c>
      <c r="I51" s="33"/>
      <c r="J51" s="34">
        <f t="shared" ca="1" si="8"/>
        <v>67</v>
      </c>
      <c r="K51" s="35">
        <f t="shared" si="9"/>
        <v>1</v>
      </c>
      <c r="L51" s="36" t="s">
        <v>178</v>
      </c>
      <c r="M51" s="36" t="str">
        <f>CONCATENATE(VLOOKUP(L51,ProductsServices[],3,FALSE)," ",VLOOKUP(L51,ProductsServices[],4,FALSE)," ",VLOOKUP(L51,ProductsServices[],5,FALSE),": ",VLOOKUP(L51,ProductsServices[],6,FALSE)," (",UPPER(VLOOKUP(L51,ProductsServices[],2,FALSE)),")")</f>
        <v>Microsoft Office 2010: Home &amp; Student (SOFTWARE)</v>
      </c>
      <c r="N51" s="37">
        <f>VLOOKUP(L51,ProductsServices[],7,FALSE)</f>
        <v>149</v>
      </c>
      <c r="O51" s="35">
        <v>60</v>
      </c>
      <c r="P51" s="39">
        <f t="shared" si="10"/>
        <v>8940</v>
      </c>
      <c r="Q51" s="39" t="str">
        <f t="shared" si="11"/>
        <v>Free Shipping</v>
      </c>
      <c r="R51" s="39">
        <f t="shared" si="12"/>
        <v>8940</v>
      </c>
      <c r="S51" s="42" t="str">
        <f t="shared" si="13"/>
        <v>Open</v>
      </c>
    </row>
    <row r="52" spans="1:19" x14ac:dyDescent="0.25">
      <c r="A52" s="18"/>
      <c r="B52" s="19"/>
      <c r="C52" s="19"/>
      <c r="D52" s="19"/>
      <c r="E52" s="29"/>
      <c r="F52" s="20"/>
      <c r="G52" s="20"/>
      <c r="I52" s="21"/>
      <c r="J52" s="22"/>
      <c r="K52" s="23"/>
      <c r="L52" s="24"/>
      <c r="M52" s="25"/>
      <c r="N52" s="26"/>
      <c r="O52" s="23"/>
      <c r="P52" s="27"/>
      <c r="Q52" s="27"/>
      <c r="R52" s="27"/>
      <c r="S52" s="28"/>
    </row>
  </sheetData>
  <sortState ref="A2:S52">
    <sortCondition ref="F1"/>
  </sortState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activeCell="A2" sqref="A2:G2"/>
    </sheetView>
  </sheetViews>
  <sheetFormatPr defaultRowHeight="15" x14ac:dyDescent="0.25"/>
  <cols>
    <col min="1" max="1" width="12.42578125" bestFit="1" customWidth="1"/>
    <col min="2" max="2" width="11.140625" bestFit="1" customWidth="1"/>
    <col min="3" max="3" width="13.140625" bestFit="1" customWidth="1"/>
    <col min="4" max="4" width="13.42578125" bestFit="1" customWidth="1"/>
    <col min="5" max="5" width="10.140625" bestFit="1" customWidth="1"/>
    <col min="6" max="6" width="34.85546875" bestFit="1" customWidth="1"/>
    <col min="7" max="7" width="9.140625" style="9" bestFit="1" customWidth="1"/>
    <col min="8" max="8" width="10" customWidth="1"/>
  </cols>
  <sheetData>
    <row r="1" spans="1:7" x14ac:dyDescent="0.25">
      <c r="A1" s="4" t="s">
        <v>151</v>
      </c>
      <c r="B1" s="4" t="s">
        <v>154</v>
      </c>
      <c r="C1" s="5" t="s">
        <v>153</v>
      </c>
      <c r="D1" s="4" t="s">
        <v>158</v>
      </c>
      <c r="E1" s="4" t="s">
        <v>157</v>
      </c>
      <c r="F1" s="5" t="s">
        <v>152</v>
      </c>
      <c r="G1" s="10" t="s">
        <v>201</v>
      </c>
    </row>
    <row r="2" spans="1:7" x14ac:dyDescent="0.25">
      <c r="A2" s="4" t="s">
        <v>178</v>
      </c>
      <c r="B2" s="4" t="s">
        <v>156</v>
      </c>
      <c r="C2" s="6" t="s">
        <v>155</v>
      </c>
      <c r="D2" s="4" t="s">
        <v>159</v>
      </c>
      <c r="E2" s="4">
        <v>2010</v>
      </c>
      <c r="F2" s="6" t="s">
        <v>10</v>
      </c>
      <c r="G2" s="10">
        <v>149</v>
      </c>
    </row>
    <row r="3" spans="1:7" x14ac:dyDescent="0.25">
      <c r="A3" s="4" t="s">
        <v>179</v>
      </c>
      <c r="B3" s="4" t="s">
        <v>156</v>
      </c>
      <c r="C3" s="6" t="s">
        <v>155</v>
      </c>
      <c r="D3" s="4" t="s">
        <v>159</v>
      </c>
      <c r="E3" s="4">
        <v>2010</v>
      </c>
      <c r="F3" s="6" t="s">
        <v>204</v>
      </c>
      <c r="G3" s="10">
        <v>279</v>
      </c>
    </row>
    <row r="4" spans="1:7" x14ac:dyDescent="0.25">
      <c r="A4" s="4" t="s">
        <v>180</v>
      </c>
      <c r="B4" s="4" t="s">
        <v>156</v>
      </c>
      <c r="C4" s="6" t="s">
        <v>155</v>
      </c>
      <c r="D4" s="4" t="s">
        <v>159</v>
      </c>
      <c r="E4" s="4">
        <v>2010</v>
      </c>
      <c r="F4" s="6" t="s">
        <v>205</v>
      </c>
      <c r="G4" s="10">
        <v>499</v>
      </c>
    </row>
    <row r="5" spans="1:7" x14ac:dyDescent="0.25">
      <c r="A5" s="4" t="s">
        <v>181</v>
      </c>
      <c r="B5" s="4" t="s">
        <v>160</v>
      </c>
      <c r="C5" s="6" t="s">
        <v>161</v>
      </c>
      <c r="D5" s="4" t="s">
        <v>159</v>
      </c>
      <c r="E5" s="4">
        <v>2010</v>
      </c>
      <c r="F5" s="6" t="s">
        <v>162</v>
      </c>
      <c r="G5" s="10">
        <v>189</v>
      </c>
    </row>
    <row r="6" spans="1:7" x14ac:dyDescent="0.25">
      <c r="A6" s="4" t="s">
        <v>182</v>
      </c>
      <c r="B6" s="4" t="s">
        <v>160</v>
      </c>
      <c r="C6" s="6" t="s">
        <v>161</v>
      </c>
      <c r="D6" s="4" t="s">
        <v>159</v>
      </c>
      <c r="E6" s="4">
        <v>2010</v>
      </c>
      <c r="F6" s="6" t="s">
        <v>163</v>
      </c>
      <c r="G6" s="10">
        <v>189</v>
      </c>
    </row>
    <row r="7" spans="1:7" x14ac:dyDescent="0.25">
      <c r="A7" s="4" t="s">
        <v>183</v>
      </c>
      <c r="B7" s="4" t="s">
        <v>160</v>
      </c>
      <c r="C7" s="6" t="s">
        <v>161</v>
      </c>
      <c r="D7" s="4" t="s">
        <v>164</v>
      </c>
      <c r="E7" s="4">
        <v>2010</v>
      </c>
      <c r="F7" s="6" t="s">
        <v>165</v>
      </c>
      <c r="G7" s="10">
        <v>165</v>
      </c>
    </row>
    <row r="8" spans="1:7" x14ac:dyDescent="0.25">
      <c r="A8" s="4" t="s">
        <v>184</v>
      </c>
      <c r="B8" s="4" t="s">
        <v>160</v>
      </c>
      <c r="C8" s="6" t="s">
        <v>161</v>
      </c>
      <c r="D8" s="4" t="s">
        <v>164</v>
      </c>
      <c r="E8" s="4">
        <v>2010</v>
      </c>
      <c r="F8" s="6" t="s">
        <v>166</v>
      </c>
      <c r="G8" s="10">
        <v>172</v>
      </c>
    </row>
    <row r="9" spans="1:7" x14ac:dyDescent="0.25">
      <c r="A9" s="4" t="s">
        <v>185</v>
      </c>
      <c r="B9" s="4" t="s">
        <v>160</v>
      </c>
      <c r="C9" s="6" t="s">
        <v>161</v>
      </c>
      <c r="D9" s="4" t="s">
        <v>167</v>
      </c>
      <c r="E9" s="4">
        <v>7</v>
      </c>
      <c r="F9" s="6"/>
      <c r="G9" s="10">
        <v>185</v>
      </c>
    </row>
    <row r="10" spans="1:7" x14ac:dyDescent="0.25">
      <c r="A10" s="4" t="s">
        <v>186</v>
      </c>
      <c r="B10" s="4" t="s">
        <v>160</v>
      </c>
      <c r="C10" s="6" t="s">
        <v>161</v>
      </c>
      <c r="D10" s="4" t="s">
        <v>198</v>
      </c>
      <c r="E10" s="4"/>
      <c r="F10" s="6" t="s">
        <v>199</v>
      </c>
      <c r="G10" s="10">
        <v>132</v>
      </c>
    </row>
    <row r="11" spans="1:7" x14ac:dyDescent="0.25">
      <c r="A11" s="4" t="s">
        <v>189</v>
      </c>
      <c r="B11" s="4" t="s">
        <v>169</v>
      </c>
      <c r="C11" s="6" t="s">
        <v>168</v>
      </c>
      <c r="D11" s="4" t="s">
        <v>164</v>
      </c>
      <c r="E11" s="4">
        <v>2010</v>
      </c>
      <c r="F11" s="6" t="s">
        <v>170</v>
      </c>
      <c r="G11" s="10">
        <v>99</v>
      </c>
    </row>
    <row r="12" spans="1:7" x14ac:dyDescent="0.25">
      <c r="A12" s="4" t="s">
        <v>190</v>
      </c>
      <c r="B12" s="4" t="s">
        <v>169</v>
      </c>
      <c r="C12" s="6" t="s">
        <v>168</v>
      </c>
      <c r="D12" s="4" t="s">
        <v>164</v>
      </c>
      <c r="E12" s="4">
        <v>2010</v>
      </c>
      <c r="F12" s="6" t="s">
        <v>171</v>
      </c>
      <c r="G12" s="10">
        <v>99</v>
      </c>
    </row>
    <row r="13" spans="1:7" x14ac:dyDescent="0.25">
      <c r="A13" s="4" t="s">
        <v>191</v>
      </c>
      <c r="B13" s="4" t="s">
        <v>169</v>
      </c>
      <c r="C13" s="6" t="s">
        <v>168</v>
      </c>
      <c r="D13" s="4" t="s">
        <v>164</v>
      </c>
      <c r="E13" s="4">
        <v>2010</v>
      </c>
      <c r="F13" s="6" t="s">
        <v>172</v>
      </c>
      <c r="G13" s="10">
        <v>99</v>
      </c>
    </row>
    <row r="14" spans="1:7" x14ac:dyDescent="0.25">
      <c r="A14" s="4" t="s">
        <v>192</v>
      </c>
      <c r="B14" s="4" t="s">
        <v>169</v>
      </c>
      <c r="C14" s="6" t="s">
        <v>168</v>
      </c>
      <c r="D14" s="4" t="s">
        <v>164</v>
      </c>
      <c r="E14" s="4">
        <v>2010</v>
      </c>
      <c r="F14" s="6" t="s">
        <v>173</v>
      </c>
      <c r="G14" s="10">
        <v>99</v>
      </c>
    </row>
    <row r="15" spans="1:7" x14ac:dyDescent="0.25">
      <c r="A15" s="4" t="s">
        <v>193</v>
      </c>
      <c r="B15" s="4" t="s">
        <v>169</v>
      </c>
      <c r="C15" s="6" t="s">
        <v>168</v>
      </c>
      <c r="D15" s="4" t="s">
        <v>164</v>
      </c>
      <c r="E15" s="4">
        <v>2010</v>
      </c>
      <c r="F15" s="6" t="s">
        <v>174</v>
      </c>
      <c r="G15" s="10">
        <v>99</v>
      </c>
    </row>
    <row r="16" spans="1:7" x14ac:dyDescent="0.25">
      <c r="A16" s="4" t="s">
        <v>194</v>
      </c>
      <c r="B16" s="4" t="s">
        <v>169</v>
      </c>
      <c r="C16" s="6" t="s">
        <v>168</v>
      </c>
      <c r="D16" s="4" t="s">
        <v>164</v>
      </c>
      <c r="E16" s="4">
        <v>2010</v>
      </c>
      <c r="F16" s="6" t="s">
        <v>175</v>
      </c>
      <c r="G16" s="10">
        <v>99</v>
      </c>
    </row>
    <row r="17" spans="1:7" x14ac:dyDescent="0.25">
      <c r="A17" s="4" t="s">
        <v>195</v>
      </c>
      <c r="B17" s="4" t="s">
        <v>177</v>
      </c>
      <c r="C17" s="6" t="s">
        <v>168</v>
      </c>
      <c r="D17" s="4" t="s">
        <v>164</v>
      </c>
      <c r="E17" s="4">
        <v>2010</v>
      </c>
      <c r="F17" s="6" t="s">
        <v>176</v>
      </c>
      <c r="G17" s="10">
        <v>225</v>
      </c>
    </row>
    <row r="18" spans="1:7" x14ac:dyDescent="0.25">
      <c r="A18" s="4" t="s">
        <v>196</v>
      </c>
      <c r="B18" s="4" t="s">
        <v>177</v>
      </c>
      <c r="C18" s="6" t="s">
        <v>168</v>
      </c>
      <c r="D18" s="4" t="s">
        <v>164</v>
      </c>
      <c r="E18" s="4">
        <v>2010</v>
      </c>
      <c r="F18" s="6" t="s">
        <v>200</v>
      </c>
      <c r="G18" s="10">
        <v>225</v>
      </c>
    </row>
    <row r="19" spans="1:7" x14ac:dyDescent="0.25">
      <c r="A19" s="4" t="s">
        <v>197</v>
      </c>
      <c r="B19" s="4" t="s">
        <v>177</v>
      </c>
      <c r="C19" s="6" t="s">
        <v>168</v>
      </c>
      <c r="D19" s="4" t="s">
        <v>164</v>
      </c>
      <c r="E19" s="4">
        <v>2010</v>
      </c>
      <c r="F19" s="6" t="s">
        <v>166</v>
      </c>
      <c r="G19" s="10">
        <v>225</v>
      </c>
    </row>
    <row r="20" spans="1:7" x14ac:dyDescent="0.25">
      <c r="A20" s="4" t="s">
        <v>188</v>
      </c>
      <c r="B20" s="4" t="s">
        <v>169</v>
      </c>
      <c r="C20" s="6" t="s">
        <v>168</v>
      </c>
      <c r="D20" s="4"/>
      <c r="E20" s="4"/>
      <c r="F20" s="6" t="s">
        <v>187</v>
      </c>
      <c r="G20" s="10">
        <v>600</v>
      </c>
    </row>
    <row r="21" spans="1:7" x14ac:dyDescent="0.25">
      <c r="D21" s="3"/>
      <c r="G21" s="7"/>
    </row>
    <row r="22" spans="1:7" x14ac:dyDescent="0.25">
      <c r="D22" s="2"/>
      <c r="G22" s="8"/>
    </row>
    <row r="23" spans="1:7" x14ac:dyDescent="0.25">
      <c r="D23" s="3"/>
      <c r="G23" s="7"/>
    </row>
    <row r="24" spans="1:7" x14ac:dyDescent="0.25">
      <c r="D24" s="2"/>
      <c r="G24" s="8"/>
    </row>
    <row r="25" spans="1:7" x14ac:dyDescent="0.25">
      <c r="D25" s="3"/>
      <c r="G25" s="7"/>
    </row>
    <row r="26" spans="1:7" x14ac:dyDescent="0.25">
      <c r="D26" s="2"/>
      <c r="G26" s="8"/>
    </row>
    <row r="27" spans="1:7" x14ac:dyDescent="0.25">
      <c r="D27" s="3"/>
      <c r="G27" s="7"/>
    </row>
    <row r="28" spans="1:7" x14ac:dyDescent="0.25">
      <c r="D28" s="2"/>
      <c r="G28" s="8"/>
    </row>
    <row r="29" spans="1:7" x14ac:dyDescent="0.25">
      <c r="D29" s="3"/>
      <c r="G29" s="7"/>
    </row>
    <row r="30" spans="1:7" x14ac:dyDescent="0.25">
      <c r="D30" s="2"/>
      <c r="G30" s="8"/>
    </row>
    <row r="31" spans="1:7" x14ac:dyDescent="0.25">
      <c r="D31" s="3"/>
      <c r="G31" s="7"/>
    </row>
    <row r="32" spans="1:7" x14ac:dyDescent="0.25">
      <c r="D32" s="2"/>
      <c r="G32" s="8"/>
    </row>
    <row r="33" spans="4:7" x14ac:dyDescent="0.25">
      <c r="D33" s="3"/>
      <c r="G33" s="7"/>
    </row>
    <row r="34" spans="4:7" x14ac:dyDescent="0.25">
      <c r="D34" s="2"/>
      <c r="G34" s="8"/>
    </row>
    <row r="35" spans="4:7" x14ac:dyDescent="0.25">
      <c r="D35" s="3"/>
      <c r="G35" s="7"/>
    </row>
    <row r="36" spans="4:7" x14ac:dyDescent="0.25">
      <c r="D36" s="2"/>
      <c r="G36" s="8"/>
    </row>
    <row r="37" spans="4:7" x14ac:dyDescent="0.25">
      <c r="D37" s="3"/>
      <c r="G37" s="7"/>
    </row>
    <row r="38" spans="4:7" x14ac:dyDescent="0.25">
      <c r="D38" s="2"/>
      <c r="G38" s="8"/>
    </row>
    <row r="39" spans="4:7" x14ac:dyDescent="0.25">
      <c r="D39" s="3"/>
      <c r="G39" s="7"/>
    </row>
    <row r="40" spans="4:7" x14ac:dyDescent="0.25">
      <c r="D40" s="2"/>
      <c r="G40" s="8"/>
    </row>
    <row r="41" spans="4:7" x14ac:dyDescent="0.25">
      <c r="D41" s="3"/>
      <c r="G41" s="7"/>
    </row>
    <row r="42" spans="4:7" x14ac:dyDescent="0.25">
      <c r="D42" s="2"/>
      <c r="G42" s="8"/>
    </row>
    <row r="43" spans="4:7" x14ac:dyDescent="0.25">
      <c r="D43" s="3"/>
      <c r="G43" s="7"/>
    </row>
    <row r="44" spans="4:7" x14ac:dyDescent="0.25">
      <c r="D44" s="2"/>
      <c r="G44" s="8"/>
    </row>
    <row r="45" spans="4:7" x14ac:dyDescent="0.25">
      <c r="D45" s="3"/>
      <c r="G45" s="7"/>
    </row>
    <row r="46" spans="4:7" x14ac:dyDescent="0.25">
      <c r="D46" s="2"/>
      <c r="G46" s="8"/>
    </row>
    <row r="47" spans="4:7" x14ac:dyDescent="0.25">
      <c r="D47" s="3"/>
      <c r="G47" s="7"/>
    </row>
    <row r="48" spans="4:7" x14ac:dyDescent="0.25">
      <c r="D48" s="2"/>
      <c r="G48" s="8"/>
    </row>
    <row r="49" spans="4:7" x14ac:dyDescent="0.25">
      <c r="D49" s="3"/>
      <c r="G49" s="7"/>
    </row>
    <row r="50" spans="4:7" x14ac:dyDescent="0.25">
      <c r="D50" s="2"/>
      <c r="G50" s="8"/>
    </row>
    <row r="51" spans="4:7" x14ac:dyDescent="0.25">
      <c r="D51" s="3"/>
      <c r="G51" s="7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:B7"/>
    </sheetView>
  </sheetViews>
  <sheetFormatPr defaultRowHeight="15" x14ac:dyDescent="0.25"/>
  <cols>
    <col min="2" max="2" width="9.7109375" bestFit="1" customWidth="1"/>
  </cols>
  <sheetData>
    <row r="1" spans="1:2" x14ac:dyDescent="0.25">
      <c r="A1" t="s">
        <v>210</v>
      </c>
      <c r="B1" s="14">
        <f>DATE(2010,1,1)</f>
        <v>40179</v>
      </c>
    </row>
    <row r="2" spans="1:2" x14ac:dyDescent="0.25">
      <c r="A2" t="s">
        <v>211</v>
      </c>
      <c r="B2" s="14">
        <f>DATE(2010,5,31)</f>
        <v>40329</v>
      </c>
    </row>
    <row r="3" spans="1:2" x14ac:dyDescent="0.25">
      <c r="A3" t="s">
        <v>212</v>
      </c>
      <c r="B3" s="14">
        <f>DATE(2010,7,4)</f>
        <v>40363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Sheet1</vt:lpstr>
      <vt:lpstr>Software Sales</vt:lpstr>
      <vt:lpstr>Products Services</vt:lpstr>
      <vt:lpstr>Holidays</vt:lpstr>
      <vt:lpstr>Sales Pivot Chart</vt:lpstr>
      <vt:lpstr>Holidays</vt:lpstr>
      <vt:lpstr>Totals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A. Olsen</dc:creator>
  <cp:lastModifiedBy>Total Office 2010</cp:lastModifiedBy>
  <dcterms:created xsi:type="dcterms:W3CDTF">2010-07-14T19:28:36Z</dcterms:created>
  <dcterms:modified xsi:type="dcterms:W3CDTF">2011-01-02T00:54:59Z</dcterms:modified>
</cp:coreProperties>
</file>