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https://d.docs.live.net/af193c92f987ed6e/Desktop/"/>
    </mc:Choice>
  </mc:AlternateContent>
  <xr:revisionPtr revIDLastSave="771" documentId="11_F25DC773A252ABDACC104895C19E7EF25ADE58E7" xr6:coauthVersionLast="47" xr6:coauthVersionMax="47" xr10:uidLastSave="{65F778A4-E820-43ED-90D0-5235C35C364A}"/>
  <bookViews>
    <workbookView xWindow="-120" yWindow="-120" windowWidth="20730" windowHeight="11160" activeTab="2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4" i="3" l="1"/>
  <c r="Q24" i="3"/>
  <c r="N24" i="3"/>
  <c r="O24" i="3"/>
  <c r="P24" i="3"/>
  <c r="X8" i="2"/>
  <c r="O7" i="3"/>
  <c r="F25" i="3"/>
  <c r="F36" i="3"/>
  <c r="R9" i="3"/>
  <c r="R11" i="3" s="1"/>
  <c r="S6" i="3"/>
  <c r="S7" i="3" s="1"/>
  <c r="R6" i="3"/>
  <c r="R7" i="3" s="1"/>
  <c r="Q6" i="3"/>
  <c r="Q9" i="3" s="1"/>
  <c r="Q11" i="3" s="1"/>
  <c r="P6" i="3"/>
  <c r="P9" i="3" s="1"/>
  <c r="P11" i="3" s="1"/>
  <c r="O6" i="3"/>
  <c r="O9" i="3" s="1"/>
  <c r="O11" i="3" s="1"/>
  <c r="G9" i="3"/>
  <c r="F23" i="3"/>
  <c r="R15" i="2"/>
  <c r="R13" i="2"/>
  <c r="R10" i="2"/>
  <c r="R8" i="2"/>
  <c r="K19" i="2"/>
  <c r="P13" i="3" l="1"/>
  <c r="P12" i="3"/>
  <c r="O23" i="3" s="1"/>
  <c r="P15" i="3"/>
  <c r="R12" i="3"/>
  <c r="Q23" i="3" s="1"/>
  <c r="Q12" i="3"/>
  <c r="Q15" i="3"/>
  <c r="Q13" i="3"/>
  <c r="P23" i="3"/>
  <c r="P7" i="3"/>
  <c r="S9" i="3"/>
  <c r="S11" i="3" s="1"/>
  <c r="Q7" i="3"/>
  <c r="O12" i="3"/>
  <c r="O15" i="3" s="1"/>
  <c r="F37" i="3"/>
  <c r="R15" i="3" l="1"/>
  <c r="S12" i="3"/>
  <c r="S15" i="3" s="1"/>
  <c r="R13" i="3"/>
  <c r="N23" i="3"/>
  <c r="O13" i="3"/>
  <c r="R23" i="3" l="1"/>
  <c r="S13" i="3"/>
</calcChain>
</file>

<file path=xl/sharedStrings.xml><?xml version="1.0" encoding="utf-8"?>
<sst xmlns="http://schemas.openxmlformats.org/spreadsheetml/2006/main" count="97" uniqueCount="81">
  <si>
    <t>CAC in  2021 and 2022</t>
  </si>
  <si>
    <t>Customer</t>
  </si>
  <si>
    <t>Orders</t>
  </si>
  <si>
    <t>Approximatly avarage of per order is = 3500 taka or 152.1 ringgits . In 2022 the orders were post 2445078 and total ravinue form orders is 25000000 taka or 1086956.521 r</t>
  </si>
  <si>
    <t>In 2021 the Km Cargo and Logistics client was only 100000 lakh. But In 2022 the clent is increase form 1 lakh to 2.403 lakhs approxmetly.</t>
  </si>
  <si>
    <t>The annual revenue of KM Cargo and Logistics form 2008-2022</t>
  </si>
  <si>
    <t>2 March - 31 Dec 2008</t>
  </si>
  <si>
    <t>Year</t>
  </si>
  <si>
    <t>01 Jan - 31 Dec 2009</t>
  </si>
  <si>
    <t>01 Jan - 31 Dec 2010</t>
  </si>
  <si>
    <t>01 Jan - 31 Dec 2011</t>
  </si>
  <si>
    <t>01 Jan - 31 Dec 2012</t>
  </si>
  <si>
    <t>01 Jan - 31 Dec 2013</t>
  </si>
  <si>
    <t>01 Jan - 31 Dec 2014</t>
  </si>
  <si>
    <t>01 Jan - 31 Dec 2015</t>
  </si>
  <si>
    <t>01 Jan - 31 Dec 2016</t>
  </si>
  <si>
    <t>01 Jan - 31 Dec 2017</t>
  </si>
  <si>
    <t>01 Jan - 31 Dec 2018</t>
  </si>
  <si>
    <t>01 Jan - 31 Dec 2019</t>
  </si>
  <si>
    <t>01 Jan - 31 Dec 2020</t>
  </si>
  <si>
    <t>01 Jan - 31 Dec 2021</t>
  </si>
  <si>
    <t>01 Jan - 31 Dec 2022</t>
  </si>
  <si>
    <t>BDT</t>
  </si>
  <si>
    <t>%Sales increase/decrease</t>
  </si>
  <si>
    <t>total</t>
  </si>
  <si>
    <t>Ringgit(23.14 BDT)</t>
  </si>
  <si>
    <t xml:space="preserve">Total </t>
  </si>
  <si>
    <t>Income Statement form 2008-2022</t>
  </si>
  <si>
    <t>Revenue</t>
  </si>
  <si>
    <t>(-) Variable Operation Cost</t>
  </si>
  <si>
    <t>Contribution Margin</t>
  </si>
  <si>
    <t>Fixed Operating Cost</t>
  </si>
  <si>
    <t>Earnings before interest and taxes (EBIT)</t>
  </si>
  <si>
    <t>(-)Interest</t>
  </si>
  <si>
    <t>EBT</t>
  </si>
  <si>
    <t>(-)Tax</t>
  </si>
  <si>
    <t>Net Income</t>
  </si>
  <si>
    <t>Present ROI form 2008-2022</t>
  </si>
  <si>
    <t xml:space="preserve">Total investment form 2008-2022 </t>
  </si>
  <si>
    <t>ROI</t>
  </si>
  <si>
    <t>Estimated revenue growth for next five years</t>
  </si>
  <si>
    <t>Percentage Increase/Decrease</t>
  </si>
  <si>
    <t>Octobar 2022 - Octobar 2023</t>
  </si>
  <si>
    <t>Octobar 2022 - Octobar 2024</t>
  </si>
  <si>
    <t>Octobar 2022 - Octobar 2025</t>
  </si>
  <si>
    <t>Octobar 2022 - Octobar 2026</t>
  </si>
  <si>
    <t>Octobar 2022 - Octobar 2027</t>
  </si>
  <si>
    <t>Octobar 2022 - Octobar 2028</t>
  </si>
  <si>
    <t>Estimated Total Costs for Setting Up 6 Offices</t>
  </si>
  <si>
    <t>Electricity Bill</t>
  </si>
  <si>
    <t>Advertisement</t>
  </si>
  <si>
    <t>Internet Bill</t>
  </si>
  <si>
    <t xml:space="preserve">Printing and Stationery </t>
  </si>
  <si>
    <t xml:space="preserve">Bank Charge and Commission </t>
  </si>
  <si>
    <t>SMS Bill</t>
  </si>
  <si>
    <t>Phone Bill</t>
  </si>
  <si>
    <t>Total Variable Costs</t>
  </si>
  <si>
    <t>For setting up 6 office total variable costs</t>
  </si>
  <si>
    <t>Fixed Costs</t>
  </si>
  <si>
    <t>Salary and Allowances</t>
  </si>
  <si>
    <t>Office Decoration</t>
  </si>
  <si>
    <t>Office Rent</t>
  </si>
  <si>
    <t>Computer and other equipments</t>
  </si>
  <si>
    <t>Furniture</t>
  </si>
  <si>
    <t>Others Costs</t>
  </si>
  <si>
    <t>Domain and hosting charge</t>
  </si>
  <si>
    <t>Depreciation</t>
  </si>
  <si>
    <t>Total fixed Cost</t>
  </si>
  <si>
    <t>Total Office Setting Cost</t>
  </si>
  <si>
    <t>Projected Income Statement</t>
  </si>
  <si>
    <t>Sales</t>
  </si>
  <si>
    <t>(-)Variable Operation Cost</t>
  </si>
  <si>
    <t>Contribution</t>
  </si>
  <si>
    <t>Contribution Margin Ratio</t>
  </si>
  <si>
    <t>EBIT</t>
  </si>
  <si>
    <t>(-)Tax 35%</t>
  </si>
  <si>
    <t>Gross Profit</t>
  </si>
  <si>
    <t>(-)Prefrence Dividend</t>
  </si>
  <si>
    <t>_</t>
  </si>
  <si>
    <t>Cost of Investments</t>
  </si>
  <si>
    <t>Profitability form 2023 - 2027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</si>
</sst>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color rgb="FF000000"/>
      <name val="Times New Roman"/>
      <family val="1"/>
    </font>
    <font>
      <b/>
      <sz val="14"/>
      <color theme="1"/>
      <name val="Calibri"/>
      <family val="2"/>
      <scheme val="minor"/>
    </font>
    <font>
      <b/>
      <sz val="16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6" fillId="0" borderId="0" xfId="0" applyFont="1" applyAlignment="1">
      <alignment vertical="center"/>
    </xf>
    <xf numFmtId="10" fontId="0" fillId="0" borderId="0" xfId="0" applyNumberFormat="1"/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top" wrapText="1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9" fontId="0" fillId="0" borderId="0" xfId="0" applyNumberFormat="1" applyAlignment="1">
      <alignment horizontal="center"/>
    </xf>
    <xf numFmtId="0" fontId="0" fillId="0" borderId="0" xfId="0" applyAlignment="1">
      <alignment horizontal="center" vertical="center" wrapText="1"/>
    </xf>
    <xf numFmtId="9" fontId="0" fillId="0" borderId="0" xfId="0" applyNumberFormat="1" applyAlignment="1">
      <alignment horizontal="center" wrapText="1"/>
    </xf>
    <xf numFmtId="0" fontId="0" fillId="0" borderId="0" xfId="0" applyAlignment="1">
      <alignment horizontal="center" wrapText="1"/>
    </xf>
    <xf numFmtId="0" fontId="4" fillId="0" borderId="0" xfId="0" applyFont="1" applyAlignment="1">
      <alignment horizontal="center" vertical="center"/>
    </xf>
    <xf numFmtId="10" fontId="0" fillId="0" borderId="0" xfId="0" applyNumberFormat="1" applyAlignment="1">
      <alignment horizontal="center"/>
    </xf>
    <xf numFmtId="0" fontId="6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</a:t>
            </a:r>
            <a:r>
              <a:rPr lang="en-US" baseline="0"/>
              <a:t> Growth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DM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8575">
              <a:solidFill>
                <a:schemeClr val="accent1">
                  <a:alpha val="2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DM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Sheet2!$A$4:$A$18</c:f>
              <c:strCache>
                <c:ptCount val="15"/>
                <c:pt idx="0">
                  <c:v>2 March - 31 Dec 2008</c:v>
                </c:pt>
                <c:pt idx="1">
                  <c:v>01 Jan - 31 Dec 2009</c:v>
                </c:pt>
                <c:pt idx="2">
                  <c:v>01 Jan - 31 Dec 2010</c:v>
                </c:pt>
                <c:pt idx="3">
                  <c:v>01 Jan - 31 Dec 2011</c:v>
                </c:pt>
                <c:pt idx="4">
                  <c:v>01 Jan - 31 Dec 2012</c:v>
                </c:pt>
                <c:pt idx="5">
                  <c:v>01 Jan - 31 Dec 2013</c:v>
                </c:pt>
                <c:pt idx="6">
                  <c:v>01 Jan - 31 Dec 2014</c:v>
                </c:pt>
                <c:pt idx="7">
                  <c:v>01 Jan - 31 Dec 2015</c:v>
                </c:pt>
                <c:pt idx="8">
                  <c:v>01 Jan - 31 Dec 2016</c:v>
                </c:pt>
                <c:pt idx="9">
                  <c:v>01 Jan - 31 Dec 2017</c:v>
                </c:pt>
                <c:pt idx="10">
                  <c:v>01 Jan - 31 Dec 2018</c:v>
                </c:pt>
                <c:pt idx="11">
                  <c:v>01 Jan - 31 Dec 2019</c:v>
                </c:pt>
                <c:pt idx="12">
                  <c:v>01 Jan - 31 Dec 2020</c:v>
                </c:pt>
                <c:pt idx="13">
                  <c:v>01 Jan - 31 Dec 2021</c:v>
                </c:pt>
                <c:pt idx="14">
                  <c:v>01 Jan - 31 Dec 2022</c:v>
                </c:pt>
              </c:strCache>
            </c:strRef>
          </c:xVal>
          <c:yVal>
            <c:numRef>
              <c:f>Sheet2!$B$4:$B$18</c:f>
              <c:numCache>
                <c:formatCode>General</c:formatCode>
                <c:ptCount val="1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E20-4A14-B9CE-85CFC70ADFDC}"/>
            </c:ext>
          </c:extLst>
        </c:ser>
        <c:ser>
          <c:idx val="1"/>
          <c:order val="1"/>
          <c:spPr>
            <a:ln w="28575">
              <a:solidFill>
                <a:schemeClr val="accent2">
                  <a:alpha val="2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DM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Sheet2!$A$4:$A$18</c:f>
              <c:strCache>
                <c:ptCount val="15"/>
                <c:pt idx="0">
                  <c:v>2 March - 31 Dec 2008</c:v>
                </c:pt>
                <c:pt idx="1">
                  <c:v>01 Jan - 31 Dec 2009</c:v>
                </c:pt>
                <c:pt idx="2">
                  <c:v>01 Jan - 31 Dec 2010</c:v>
                </c:pt>
                <c:pt idx="3">
                  <c:v>01 Jan - 31 Dec 2011</c:v>
                </c:pt>
                <c:pt idx="4">
                  <c:v>01 Jan - 31 Dec 2012</c:v>
                </c:pt>
                <c:pt idx="5">
                  <c:v>01 Jan - 31 Dec 2013</c:v>
                </c:pt>
                <c:pt idx="6">
                  <c:v>01 Jan - 31 Dec 2014</c:v>
                </c:pt>
                <c:pt idx="7">
                  <c:v>01 Jan - 31 Dec 2015</c:v>
                </c:pt>
                <c:pt idx="8">
                  <c:v>01 Jan - 31 Dec 2016</c:v>
                </c:pt>
                <c:pt idx="9">
                  <c:v>01 Jan - 31 Dec 2017</c:v>
                </c:pt>
                <c:pt idx="10">
                  <c:v>01 Jan - 31 Dec 2018</c:v>
                </c:pt>
                <c:pt idx="11">
                  <c:v>01 Jan - 31 Dec 2019</c:v>
                </c:pt>
                <c:pt idx="12">
                  <c:v>01 Jan - 31 Dec 2020</c:v>
                </c:pt>
                <c:pt idx="13">
                  <c:v>01 Jan - 31 Dec 2021</c:v>
                </c:pt>
                <c:pt idx="14">
                  <c:v>01 Jan - 31 Dec 2022</c:v>
                </c:pt>
              </c:strCache>
            </c:strRef>
          </c:xVal>
          <c:yVal>
            <c:numRef>
              <c:f>Sheet2!$C$4:$C$18</c:f>
              <c:numCache>
                <c:formatCode>General</c:formatCode>
                <c:ptCount val="1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E20-4A14-B9CE-85CFC70ADFDC}"/>
            </c:ext>
          </c:extLst>
        </c:ser>
        <c:ser>
          <c:idx val="2"/>
          <c:order val="2"/>
          <c:spPr>
            <a:ln w="28575">
              <a:solidFill>
                <a:schemeClr val="accent3">
                  <a:alpha val="2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3"/>
              </a:solidFill>
              <a:ln w="9525" cap="flat" cmpd="sng" algn="ctr">
                <a:solidFill>
                  <a:schemeClr val="accent3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DM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Sheet2!$A$4:$A$18</c:f>
              <c:strCache>
                <c:ptCount val="15"/>
                <c:pt idx="0">
                  <c:v>2 March - 31 Dec 2008</c:v>
                </c:pt>
                <c:pt idx="1">
                  <c:v>01 Jan - 31 Dec 2009</c:v>
                </c:pt>
                <c:pt idx="2">
                  <c:v>01 Jan - 31 Dec 2010</c:v>
                </c:pt>
                <c:pt idx="3">
                  <c:v>01 Jan - 31 Dec 2011</c:v>
                </c:pt>
                <c:pt idx="4">
                  <c:v>01 Jan - 31 Dec 2012</c:v>
                </c:pt>
                <c:pt idx="5">
                  <c:v>01 Jan - 31 Dec 2013</c:v>
                </c:pt>
                <c:pt idx="6">
                  <c:v>01 Jan - 31 Dec 2014</c:v>
                </c:pt>
                <c:pt idx="7">
                  <c:v>01 Jan - 31 Dec 2015</c:v>
                </c:pt>
                <c:pt idx="8">
                  <c:v>01 Jan - 31 Dec 2016</c:v>
                </c:pt>
                <c:pt idx="9">
                  <c:v>01 Jan - 31 Dec 2017</c:v>
                </c:pt>
                <c:pt idx="10">
                  <c:v>01 Jan - 31 Dec 2018</c:v>
                </c:pt>
                <c:pt idx="11">
                  <c:v>01 Jan - 31 Dec 2019</c:v>
                </c:pt>
                <c:pt idx="12">
                  <c:v>01 Jan - 31 Dec 2020</c:v>
                </c:pt>
                <c:pt idx="13">
                  <c:v>01 Jan - 31 Dec 2021</c:v>
                </c:pt>
                <c:pt idx="14">
                  <c:v>01 Jan - 31 Dec 2022</c:v>
                </c:pt>
              </c:strCache>
            </c:strRef>
          </c:xVal>
          <c:yVal>
            <c:numRef>
              <c:f>Sheet2!$K$4:$K$18</c:f>
              <c:numCache>
                <c:formatCode>General</c:formatCode>
                <c:ptCount val="15"/>
                <c:pt idx="0">
                  <c:v>16000</c:v>
                </c:pt>
                <c:pt idx="1">
                  <c:v>25000</c:v>
                </c:pt>
                <c:pt idx="2">
                  <c:v>260000</c:v>
                </c:pt>
                <c:pt idx="3">
                  <c:v>2000000</c:v>
                </c:pt>
                <c:pt idx="4">
                  <c:v>4050000</c:v>
                </c:pt>
                <c:pt idx="5">
                  <c:v>2800000</c:v>
                </c:pt>
                <c:pt idx="6">
                  <c:v>1800000</c:v>
                </c:pt>
                <c:pt idx="7">
                  <c:v>250000</c:v>
                </c:pt>
                <c:pt idx="8">
                  <c:v>350000</c:v>
                </c:pt>
                <c:pt idx="9">
                  <c:v>3000000</c:v>
                </c:pt>
                <c:pt idx="10">
                  <c:v>2800000</c:v>
                </c:pt>
                <c:pt idx="11">
                  <c:v>1500000</c:v>
                </c:pt>
                <c:pt idx="12">
                  <c:v>35000000</c:v>
                </c:pt>
                <c:pt idx="13">
                  <c:v>65000000</c:v>
                </c:pt>
                <c:pt idx="14">
                  <c:v>180000000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E20-4A14-B9CE-85CFC70ADFD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594076848"/>
        <c:axId val="594075768"/>
      </c:scatterChart>
      <c:valAx>
        <c:axId val="594076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M"/>
          </a:p>
        </c:txPr>
        <c:crossAx val="594075768"/>
        <c:crosses val="autoZero"/>
        <c:crossBetween val="midCat"/>
      </c:valAx>
      <c:valAx>
        <c:axId val="594075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M"/>
          </a:p>
        </c:txPr>
        <c:crossAx val="594076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M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581026</xdr:colOff>
      <xdr:row>20</xdr:row>
      <xdr:rowOff>123826</xdr:rowOff>
    </xdr:from>
    <xdr:to>
      <xdr:col>18</xdr:col>
      <xdr:colOff>123826</xdr:colOff>
      <xdr:row>39</xdr:row>
      <xdr:rowOff>47626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A07A51E-5C30-81F7-4CF1-E1F99DFD1E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"/>
  <sheetViews>
    <sheetView workbookViewId="0">
      <selection activeCell="A5" sqref="A5:D10"/>
    </sheetView>
  </sheetViews>
  <sheetFormatPr defaultRowHeight="15" x14ac:dyDescent="0.25"/>
  <sheetData>
    <row r="1" spans="1:7" ht="15" customHeight="1" x14ac:dyDescent="0.25">
      <c r="A1" s="8" t="s">
        <v>0</v>
      </c>
      <c r="B1" s="8"/>
      <c r="C1" s="8"/>
      <c r="D1" s="8"/>
      <c r="E1" s="8"/>
      <c r="F1" s="8"/>
      <c r="G1" s="8"/>
    </row>
    <row r="2" spans="1:7" ht="15" customHeight="1" x14ac:dyDescent="0.25">
      <c r="A2" s="8"/>
      <c r="B2" s="8"/>
      <c r="C2" s="8"/>
      <c r="D2" s="8"/>
      <c r="E2" s="8"/>
      <c r="F2" s="8"/>
      <c r="G2" s="8"/>
    </row>
    <row r="3" spans="1:7" x14ac:dyDescent="0.25">
      <c r="A3" s="9" t="s">
        <v>1</v>
      </c>
      <c r="B3" s="9"/>
      <c r="C3" s="9"/>
      <c r="D3" s="9"/>
      <c r="E3" s="9" t="s">
        <v>2</v>
      </c>
      <c r="F3" s="9"/>
      <c r="G3" s="9"/>
    </row>
    <row r="4" spans="1:7" x14ac:dyDescent="0.25">
      <c r="A4" s="9">
        <v>240350</v>
      </c>
      <c r="B4" s="9"/>
      <c r="C4" s="9"/>
      <c r="D4" s="9"/>
      <c r="E4" s="9">
        <v>3445678</v>
      </c>
      <c r="F4" s="9"/>
      <c r="G4" s="9"/>
    </row>
    <row r="5" spans="1:7" ht="15" customHeight="1" x14ac:dyDescent="0.25">
      <c r="A5" s="6" t="s">
        <v>4</v>
      </c>
      <c r="B5" s="6"/>
      <c r="C5" s="6"/>
      <c r="D5" s="6"/>
      <c r="E5" s="7" t="s">
        <v>3</v>
      </c>
      <c r="F5" s="7"/>
      <c r="G5" s="7"/>
    </row>
    <row r="6" spans="1:7" x14ac:dyDescent="0.25">
      <c r="A6" s="6"/>
      <c r="B6" s="6"/>
      <c r="C6" s="6"/>
      <c r="D6" s="6"/>
      <c r="E6" s="7"/>
      <c r="F6" s="7"/>
      <c r="G6" s="7"/>
    </row>
    <row r="7" spans="1:7" x14ac:dyDescent="0.25">
      <c r="A7" s="6"/>
      <c r="B7" s="6"/>
      <c r="C7" s="6"/>
      <c r="D7" s="6"/>
      <c r="E7" s="7"/>
      <c r="F7" s="7"/>
      <c r="G7" s="7"/>
    </row>
    <row r="8" spans="1:7" x14ac:dyDescent="0.25">
      <c r="A8" s="6"/>
      <c r="B8" s="6"/>
      <c r="C8" s="6"/>
      <c r="D8" s="6"/>
      <c r="E8" s="7"/>
      <c r="F8" s="7"/>
      <c r="G8" s="7"/>
    </row>
    <row r="9" spans="1:7" x14ac:dyDescent="0.25">
      <c r="A9" s="6"/>
      <c r="B9" s="6"/>
      <c r="C9" s="6"/>
      <c r="D9" s="6"/>
      <c r="E9" s="7"/>
      <c r="F9" s="7"/>
      <c r="G9" s="7"/>
    </row>
    <row r="10" spans="1:7" x14ac:dyDescent="0.25">
      <c r="A10" s="6"/>
      <c r="B10" s="6"/>
      <c r="C10" s="6"/>
      <c r="D10" s="6"/>
      <c r="E10" s="7"/>
      <c r="F10" s="7"/>
      <c r="G10" s="7"/>
    </row>
  </sheetData>
  <mergeCells count="7">
    <mergeCell ref="A5:D10"/>
    <mergeCell ref="E5:G10"/>
    <mergeCell ref="A1:G2"/>
    <mergeCell ref="A3:D3"/>
    <mergeCell ref="E3:G3"/>
    <mergeCell ref="A4:D4"/>
    <mergeCell ref="E4:G4"/>
  </mergeCells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D4ACE-6655-4145-A655-857F343AA741}">
  <dimension ref="A1:Z20"/>
  <sheetViews>
    <sheetView topLeftCell="G3" workbookViewId="0">
      <selection activeCell="X8" sqref="X8:Y8"/>
    </sheetView>
  </sheetViews>
  <sheetFormatPr defaultRowHeight="15" x14ac:dyDescent="0.25"/>
  <cols>
    <col min="5" max="5" width="10" bestFit="1" customWidth="1"/>
    <col min="11" max="11" width="14.28515625" bestFit="1" customWidth="1"/>
  </cols>
  <sheetData>
    <row r="1" spans="1:26" ht="15" customHeight="1" x14ac:dyDescent="0.25">
      <c r="A1" s="11" t="s">
        <v>5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"/>
      <c r="M1" s="1"/>
      <c r="N1" s="1"/>
      <c r="O1" s="1"/>
      <c r="P1" s="1"/>
    </row>
    <row r="2" spans="1:26" ht="18.75" customHeight="1" x14ac:dyDescent="0.25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"/>
      <c r="M2" s="1"/>
      <c r="N2" s="1"/>
      <c r="O2" s="1"/>
      <c r="P2" s="1"/>
    </row>
    <row r="3" spans="1:26" ht="60" customHeight="1" x14ac:dyDescent="0.25">
      <c r="A3" s="9" t="s">
        <v>7</v>
      </c>
      <c r="B3" s="9"/>
      <c r="C3" s="9"/>
      <c r="D3" t="s">
        <v>2</v>
      </c>
      <c r="E3" t="s">
        <v>22</v>
      </c>
      <c r="F3" s="2" t="s">
        <v>25</v>
      </c>
      <c r="G3" t="s">
        <v>1</v>
      </c>
      <c r="H3" s="13" t="s">
        <v>23</v>
      </c>
      <c r="I3" s="13"/>
      <c r="J3" s="13"/>
      <c r="K3" t="s">
        <v>24</v>
      </c>
    </row>
    <row r="4" spans="1:26" x14ac:dyDescent="0.25">
      <c r="A4" s="9" t="s">
        <v>6</v>
      </c>
      <c r="B4" s="9"/>
      <c r="C4" s="9"/>
      <c r="D4">
        <v>87</v>
      </c>
      <c r="E4">
        <v>30000</v>
      </c>
      <c r="F4">
        <v>234</v>
      </c>
      <c r="G4">
        <v>12</v>
      </c>
      <c r="H4" s="14">
        <v>0.05</v>
      </c>
      <c r="I4" s="15"/>
      <c r="J4" s="15"/>
      <c r="K4">
        <v>16000</v>
      </c>
      <c r="M4" s="16" t="s">
        <v>27</v>
      </c>
      <c r="N4" s="16"/>
      <c r="O4" s="16"/>
      <c r="P4" s="16"/>
      <c r="Q4" s="16"/>
      <c r="R4" s="16"/>
      <c r="S4" s="16"/>
      <c r="T4" s="16" t="s">
        <v>37</v>
      </c>
      <c r="U4" s="10"/>
      <c r="V4" s="10"/>
      <c r="W4" s="10"/>
      <c r="X4" s="10"/>
      <c r="Y4" s="10"/>
      <c r="Z4" s="10"/>
    </row>
    <row r="5" spans="1:26" x14ac:dyDescent="0.25">
      <c r="A5" s="9" t="s">
        <v>8</v>
      </c>
      <c r="B5" s="9"/>
      <c r="C5" s="9"/>
      <c r="D5">
        <v>287</v>
      </c>
      <c r="E5">
        <v>23000</v>
      </c>
      <c r="F5">
        <v>1678</v>
      </c>
      <c r="G5">
        <v>200</v>
      </c>
      <c r="H5" s="12">
        <v>0.25</v>
      </c>
      <c r="I5" s="9"/>
      <c r="J5" s="9"/>
      <c r="K5">
        <v>25000</v>
      </c>
      <c r="M5" s="16"/>
      <c r="N5" s="16"/>
      <c r="O5" s="16"/>
      <c r="P5" s="16"/>
      <c r="Q5" s="16"/>
      <c r="R5" s="16"/>
      <c r="S5" s="16"/>
      <c r="T5" s="10"/>
      <c r="U5" s="10"/>
      <c r="V5" s="10"/>
      <c r="W5" s="10"/>
      <c r="X5" s="10"/>
      <c r="Y5" s="10"/>
      <c r="Z5" s="10"/>
    </row>
    <row r="6" spans="1:26" x14ac:dyDescent="0.25">
      <c r="A6" s="9" t="s">
        <v>9</v>
      </c>
      <c r="B6" s="9"/>
      <c r="C6" s="9"/>
      <c r="D6">
        <v>3689</v>
      </c>
      <c r="E6">
        <v>105000</v>
      </c>
      <c r="F6">
        <v>23000</v>
      </c>
      <c r="G6">
        <v>1634</v>
      </c>
      <c r="H6" s="12">
        <v>0.45</v>
      </c>
      <c r="I6" s="9"/>
      <c r="J6" s="9"/>
      <c r="K6">
        <v>260000</v>
      </c>
      <c r="M6" s="9" t="s">
        <v>28</v>
      </c>
      <c r="N6" s="9"/>
      <c r="O6" s="9"/>
      <c r="P6" s="9"/>
      <c r="Q6" s="9"/>
      <c r="R6" s="9">
        <v>298851000</v>
      </c>
      <c r="S6" s="9"/>
      <c r="T6" s="9" t="s">
        <v>38</v>
      </c>
      <c r="U6" s="9"/>
      <c r="V6" s="9"/>
      <c r="W6" s="9"/>
      <c r="X6" s="9">
        <v>50000000</v>
      </c>
      <c r="Y6" s="9"/>
      <c r="Z6" s="9"/>
    </row>
    <row r="7" spans="1:26" x14ac:dyDescent="0.25">
      <c r="A7" s="9" t="s">
        <v>10</v>
      </c>
      <c r="B7" s="9"/>
      <c r="C7" s="9"/>
      <c r="D7">
        <v>12789</v>
      </c>
      <c r="E7">
        <v>1600000</v>
      </c>
      <c r="F7">
        <v>50000</v>
      </c>
      <c r="G7">
        <v>2278</v>
      </c>
      <c r="H7" s="12">
        <v>0.65</v>
      </c>
      <c r="I7" s="9"/>
      <c r="J7" s="9"/>
      <c r="K7">
        <v>2000000</v>
      </c>
      <c r="M7" s="9" t="s">
        <v>29</v>
      </c>
      <c r="N7" s="9"/>
      <c r="O7" s="9"/>
      <c r="P7" s="9"/>
      <c r="Q7" s="9"/>
      <c r="R7" s="9">
        <v>5500500</v>
      </c>
      <c r="S7" s="9"/>
      <c r="T7" s="9" t="s">
        <v>36</v>
      </c>
      <c r="U7" s="9"/>
      <c r="V7" s="9"/>
      <c r="W7" s="9"/>
      <c r="X7" s="9">
        <v>233960042</v>
      </c>
      <c r="Y7" s="9"/>
      <c r="Z7" s="9"/>
    </row>
    <row r="8" spans="1:26" x14ac:dyDescent="0.25">
      <c r="A8" s="9" t="s">
        <v>11</v>
      </c>
      <c r="B8" s="9"/>
      <c r="C8" s="9"/>
      <c r="D8">
        <v>14789</v>
      </c>
      <c r="E8">
        <v>2500000</v>
      </c>
      <c r="F8">
        <v>100000</v>
      </c>
      <c r="G8">
        <v>3178</v>
      </c>
      <c r="H8" s="12">
        <v>0.66</v>
      </c>
      <c r="I8" s="9"/>
      <c r="J8" s="9"/>
      <c r="K8">
        <v>4050000</v>
      </c>
      <c r="M8" s="9" t="s">
        <v>30</v>
      </c>
      <c r="N8" s="9"/>
      <c r="O8" s="9"/>
      <c r="P8" s="9"/>
      <c r="Q8" s="9"/>
      <c r="R8" s="9">
        <f>SUM(R6-R7)</f>
        <v>293350500</v>
      </c>
      <c r="S8" s="9"/>
      <c r="T8" s="9" t="s">
        <v>39</v>
      </c>
      <c r="U8" s="9"/>
      <c r="V8" s="9"/>
      <c r="W8" s="9"/>
      <c r="X8" s="17">
        <f>SUM((X7/X6))</f>
        <v>4.67920084</v>
      </c>
      <c r="Y8" s="9"/>
    </row>
    <row r="9" spans="1:26" x14ac:dyDescent="0.25">
      <c r="A9" s="9" t="s">
        <v>12</v>
      </c>
      <c r="B9" s="9"/>
      <c r="C9" s="9"/>
      <c r="D9">
        <v>12700</v>
      </c>
      <c r="E9">
        <v>3500000</v>
      </c>
      <c r="F9">
        <v>5000</v>
      </c>
      <c r="G9">
        <v>3256</v>
      </c>
      <c r="H9" s="12">
        <v>0.59</v>
      </c>
      <c r="I9" s="9"/>
      <c r="J9" s="9"/>
      <c r="K9">
        <v>2800000</v>
      </c>
      <c r="M9" s="9" t="s">
        <v>31</v>
      </c>
      <c r="N9" s="9"/>
      <c r="O9" s="9"/>
      <c r="P9" s="9"/>
      <c r="Q9" s="9"/>
      <c r="R9" s="9">
        <v>6500000</v>
      </c>
      <c r="S9" s="9"/>
    </row>
    <row r="10" spans="1:26" x14ac:dyDescent="0.25">
      <c r="A10" s="9" t="s">
        <v>13</v>
      </c>
      <c r="B10" s="9"/>
      <c r="C10" s="9"/>
      <c r="D10">
        <v>5800</v>
      </c>
      <c r="E10">
        <v>2800000</v>
      </c>
      <c r="F10">
        <v>1200</v>
      </c>
      <c r="G10">
        <v>13258</v>
      </c>
      <c r="H10" s="12">
        <v>0.25</v>
      </c>
      <c r="I10" s="9"/>
      <c r="J10" s="9"/>
      <c r="K10">
        <v>1800000</v>
      </c>
      <c r="M10" s="9" t="s">
        <v>32</v>
      </c>
      <c r="N10" s="9"/>
      <c r="O10" s="9"/>
      <c r="P10" s="9"/>
      <c r="Q10" s="9"/>
      <c r="R10" s="9">
        <f>SUM(R8-R9)</f>
        <v>286850500</v>
      </c>
      <c r="S10" s="9"/>
    </row>
    <row r="11" spans="1:26" x14ac:dyDescent="0.25">
      <c r="A11" s="9" t="s">
        <v>14</v>
      </c>
      <c r="B11" s="9"/>
      <c r="C11" s="9"/>
      <c r="D11">
        <v>3589</v>
      </c>
      <c r="E11">
        <v>500000</v>
      </c>
      <c r="F11">
        <v>5000</v>
      </c>
      <c r="G11">
        <v>15300</v>
      </c>
      <c r="H11" s="12">
        <v>-0.09</v>
      </c>
      <c r="I11" s="9"/>
      <c r="J11" s="9"/>
      <c r="K11">
        <v>250000</v>
      </c>
      <c r="M11" s="9"/>
      <c r="N11" s="9"/>
      <c r="O11" s="9"/>
      <c r="P11" s="9"/>
      <c r="Q11" s="9"/>
      <c r="R11" s="9"/>
      <c r="S11" s="9"/>
    </row>
    <row r="12" spans="1:26" x14ac:dyDescent="0.25">
      <c r="A12" s="9" t="s">
        <v>15</v>
      </c>
      <c r="B12" s="9"/>
      <c r="C12" s="9"/>
      <c r="D12">
        <v>4589</v>
      </c>
      <c r="E12">
        <v>890000</v>
      </c>
      <c r="F12">
        <v>1000</v>
      </c>
      <c r="G12">
        <v>18310</v>
      </c>
      <c r="H12" s="12">
        <v>-0.04</v>
      </c>
      <c r="I12" s="9"/>
      <c r="J12" s="9"/>
      <c r="K12">
        <v>350000</v>
      </c>
      <c r="M12" s="9" t="s">
        <v>33</v>
      </c>
      <c r="N12" s="9"/>
      <c r="O12" s="9"/>
      <c r="P12" s="9"/>
      <c r="Q12" s="9"/>
      <c r="R12" s="9">
        <v>7890458</v>
      </c>
      <c r="S12" s="9"/>
    </row>
    <row r="13" spans="1:26" x14ac:dyDescent="0.25">
      <c r="A13" s="9" t="s">
        <v>16</v>
      </c>
      <c r="B13" s="9"/>
      <c r="C13" s="9"/>
      <c r="D13">
        <v>10896</v>
      </c>
      <c r="E13">
        <v>3500000</v>
      </c>
      <c r="F13">
        <v>25000</v>
      </c>
      <c r="G13">
        <v>19313</v>
      </c>
      <c r="H13" s="12">
        <v>0.25</v>
      </c>
      <c r="I13" s="9"/>
      <c r="J13" s="9"/>
      <c r="K13">
        <v>3000000</v>
      </c>
      <c r="M13" s="9" t="s">
        <v>34</v>
      </c>
      <c r="N13" s="9"/>
      <c r="O13" s="9"/>
      <c r="P13" s="9"/>
      <c r="Q13" s="9"/>
      <c r="R13" s="9">
        <f>SUM(R10-R12)</f>
        <v>278960042</v>
      </c>
      <c r="S13" s="9"/>
    </row>
    <row r="14" spans="1:26" x14ac:dyDescent="0.25">
      <c r="A14" s="9" t="s">
        <v>17</v>
      </c>
      <c r="B14" s="9"/>
      <c r="C14" s="9"/>
      <c r="D14">
        <v>10000</v>
      </c>
      <c r="E14">
        <v>3000000</v>
      </c>
      <c r="F14">
        <v>25000</v>
      </c>
      <c r="G14">
        <v>24320</v>
      </c>
      <c r="H14" s="12">
        <v>0.28000000000000003</v>
      </c>
      <c r="I14" s="9"/>
      <c r="J14" s="9"/>
      <c r="K14">
        <v>2800000</v>
      </c>
      <c r="M14" s="9" t="s">
        <v>35</v>
      </c>
      <c r="N14" s="9"/>
      <c r="O14" s="9"/>
      <c r="P14" s="9"/>
      <c r="Q14" s="9"/>
      <c r="R14" s="9">
        <v>45000000</v>
      </c>
      <c r="S14" s="9"/>
    </row>
    <row r="15" spans="1:26" x14ac:dyDescent="0.25">
      <c r="A15" s="9" t="s">
        <v>18</v>
      </c>
      <c r="B15" s="9"/>
      <c r="C15" s="9"/>
      <c r="D15">
        <v>8900</v>
      </c>
      <c r="E15">
        <v>2000000</v>
      </c>
      <c r="F15">
        <v>20000</v>
      </c>
      <c r="G15">
        <v>27323</v>
      </c>
      <c r="H15" s="12">
        <v>-0.04</v>
      </c>
      <c r="I15" s="9"/>
      <c r="J15" s="9"/>
      <c r="K15">
        <v>1500000</v>
      </c>
      <c r="M15" s="9" t="s">
        <v>36</v>
      </c>
      <c r="N15" s="9"/>
      <c r="O15" s="9"/>
      <c r="P15" s="9"/>
      <c r="Q15" s="9"/>
      <c r="R15" s="9">
        <f>SUM(R13-R14)</f>
        <v>233960042</v>
      </c>
      <c r="S15" s="9"/>
    </row>
    <row r="16" spans="1:26" x14ac:dyDescent="0.25">
      <c r="A16" s="9" t="s">
        <v>19</v>
      </c>
      <c r="B16" s="9"/>
      <c r="C16" s="9"/>
      <c r="D16">
        <v>20000</v>
      </c>
      <c r="E16">
        <v>25000000</v>
      </c>
      <c r="F16">
        <v>1500000</v>
      </c>
      <c r="G16">
        <v>30378</v>
      </c>
      <c r="H16" s="12">
        <v>0.35</v>
      </c>
      <c r="I16" s="9"/>
      <c r="J16" s="9"/>
      <c r="K16">
        <v>35000000</v>
      </c>
      <c r="M16" s="9"/>
      <c r="N16" s="9"/>
      <c r="O16" s="9"/>
      <c r="P16" s="9"/>
      <c r="Q16" s="9"/>
      <c r="R16" s="9"/>
      <c r="S16" s="9"/>
    </row>
    <row r="17" spans="1:11" x14ac:dyDescent="0.25">
      <c r="A17" s="9" t="s">
        <v>20</v>
      </c>
      <c r="B17" s="9"/>
      <c r="C17" s="9"/>
      <c r="D17">
        <v>1000600</v>
      </c>
      <c r="E17">
        <v>45000000</v>
      </c>
      <c r="F17">
        <v>5500000</v>
      </c>
      <c r="G17">
        <v>35421</v>
      </c>
      <c r="H17" s="12">
        <v>0.65</v>
      </c>
      <c r="I17" s="9"/>
      <c r="J17" s="9"/>
      <c r="K17">
        <v>65000000</v>
      </c>
    </row>
    <row r="18" spans="1:11" x14ac:dyDescent="0.25">
      <c r="A18" s="9" t="s">
        <v>21</v>
      </c>
      <c r="B18" s="9"/>
      <c r="C18" s="9"/>
      <c r="D18">
        <v>2445078</v>
      </c>
      <c r="E18">
        <v>100000000</v>
      </c>
      <c r="F18">
        <v>6500000</v>
      </c>
      <c r="G18">
        <v>40489</v>
      </c>
      <c r="H18" s="12">
        <v>0.78</v>
      </c>
      <c r="I18" s="9"/>
      <c r="J18" s="9"/>
      <c r="K18">
        <v>180000000</v>
      </c>
    </row>
    <row r="19" spans="1:11" x14ac:dyDescent="0.25">
      <c r="H19" s="10" t="s">
        <v>26</v>
      </c>
      <c r="I19" s="10"/>
      <c r="J19" s="10"/>
      <c r="K19" s="11">
        <f>SUM(K4:K18)</f>
        <v>298851000</v>
      </c>
    </row>
    <row r="20" spans="1:11" x14ac:dyDescent="0.25">
      <c r="H20" s="10"/>
      <c r="I20" s="10"/>
      <c r="J20" s="10"/>
      <c r="K20" s="11"/>
    </row>
  </sheetData>
  <mergeCells count="66">
    <mergeCell ref="T8:W8"/>
    <mergeCell ref="X8:Y8"/>
    <mergeCell ref="T4:Z5"/>
    <mergeCell ref="T6:W6"/>
    <mergeCell ref="X6:Z6"/>
    <mergeCell ref="T7:W7"/>
    <mergeCell ref="X7:Z7"/>
    <mergeCell ref="M14:O14"/>
    <mergeCell ref="P14:Q14"/>
    <mergeCell ref="R14:S14"/>
    <mergeCell ref="M15:Q16"/>
    <mergeCell ref="R15:S16"/>
    <mergeCell ref="M12:O12"/>
    <mergeCell ref="P12:Q12"/>
    <mergeCell ref="R12:S12"/>
    <mergeCell ref="M13:O13"/>
    <mergeCell ref="R13:S13"/>
    <mergeCell ref="P13:Q13"/>
    <mergeCell ref="A10:C10"/>
    <mergeCell ref="A3:C3"/>
    <mergeCell ref="A4:C4"/>
    <mergeCell ref="M4:S5"/>
    <mergeCell ref="M6:O6"/>
    <mergeCell ref="M7:O7"/>
    <mergeCell ref="P6:Q7"/>
    <mergeCell ref="R6:S6"/>
    <mergeCell ref="R7:S7"/>
    <mergeCell ref="M8:Q8"/>
    <mergeCell ref="R8:S8"/>
    <mergeCell ref="M9:O9"/>
    <mergeCell ref="P9:Q9"/>
    <mergeCell ref="R9:S9"/>
    <mergeCell ref="M10:Q11"/>
    <mergeCell ref="R10:S11"/>
    <mergeCell ref="H12:J12"/>
    <mergeCell ref="H13:J13"/>
    <mergeCell ref="H14:J14"/>
    <mergeCell ref="A17:C17"/>
    <mergeCell ref="A18:C18"/>
    <mergeCell ref="A12:C12"/>
    <mergeCell ref="A13:C13"/>
    <mergeCell ref="A14:C14"/>
    <mergeCell ref="A15:C15"/>
    <mergeCell ref="A16:C16"/>
    <mergeCell ref="A1:K2"/>
    <mergeCell ref="H3:J3"/>
    <mergeCell ref="H9:J9"/>
    <mergeCell ref="H10:J10"/>
    <mergeCell ref="H11:J11"/>
    <mergeCell ref="H4:J4"/>
    <mergeCell ref="H5:J5"/>
    <mergeCell ref="H6:J6"/>
    <mergeCell ref="H7:J7"/>
    <mergeCell ref="H8:J8"/>
    <mergeCell ref="A11:C11"/>
    <mergeCell ref="A5:C5"/>
    <mergeCell ref="A6:C6"/>
    <mergeCell ref="A7:C7"/>
    <mergeCell ref="A8:C8"/>
    <mergeCell ref="A9:C9"/>
    <mergeCell ref="H19:J20"/>
    <mergeCell ref="K19:K20"/>
    <mergeCell ref="H15:J15"/>
    <mergeCell ref="H16:J16"/>
    <mergeCell ref="H17:J17"/>
    <mergeCell ref="H18:J18"/>
  </mergeCells>
  <phoneticPr fontId="1" type="noConversion"/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7351A2-626F-4126-AEE1-A4B0080E0D7B}">
  <dimension ref="A1:T37"/>
  <sheetViews>
    <sheetView tabSelected="1" topLeftCell="B9" workbookViewId="0">
      <selection activeCell="K19" sqref="K19:S24"/>
    </sheetView>
  </sheetViews>
  <sheetFormatPr defaultRowHeight="15" x14ac:dyDescent="0.25"/>
  <cols>
    <col min="14" max="14" width="10" bestFit="1" customWidth="1"/>
    <col min="15" max="16" width="12" bestFit="1" customWidth="1"/>
    <col min="17" max="17" width="11" bestFit="1" customWidth="1"/>
    <col min="18" max="19" width="12" bestFit="1" customWidth="1"/>
  </cols>
  <sheetData>
    <row r="1" spans="1:20" ht="15" customHeight="1" x14ac:dyDescent="0.25">
      <c r="A1" s="18" t="s">
        <v>40</v>
      </c>
      <c r="B1" s="18"/>
      <c r="C1" s="18"/>
      <c r="D1" s="18"/>
      <c r="E1" s="18"/>
      <c r="F1" s="18"/>
      <c r="G1" s="18"/>
      <c r="H1" s="18"/>
      <c r="I1" s="18"/>
      <c r="J1" s="4"/>
      <c r="K1" s="4"/>
      <c r="L1" s="18" t="s">
        <v>69</v>
      </c>
      <c r="M1" s="18"/>
      <c r="N1" s="18"/>
      <c r="O1" s="18"/>
      <c r="P1" s="18"/>
      <c r="Q1" s="18"/>
      <c r="R1" s="18"/>
      <c r="S1" s="18"/>
      <c r="T1" s="18"/>
    </row>
    <row r="2" spans="1:20" ht="15" customHeight="1" x14ac:dyDescent="0.25">
      <c r="A2" s="18"/>
      <c r="B2" s="18"/>
      <c r="C2" s="18"/>
      <c r="D2" s="18"/>
      <c r="E2" s="18"/>
      <c r="F2" s="18"/>
      <c r="G2" s="18"/>
      <c r="H2" s="18"/>
      <c r="I2" s="18"/>
      <c r="J2" s="4"/>
      <c r="K2" s="4"/>
      <c r="L2" s="18"/>
      <c r="M2" s="18"/>
      <c r="N2" s="18"/>
      <c r="O2" s="18"/>
      <c r="P2" s="18"/>
      <c r="Q2" s="18"/>
      <c r="R2" s="18"/>
      <c r="S2" s="18"/>
      <c r="T2" s="18"/>
    </row>
    <row r="3" spans="1:20" x14ac:dyDescent="0.25">
      <c r="A3" s="10" t="s">
        <v>7</v>
      </c>
      <c r="B3" s="10"/>
      <c r="C3" s="10"/>
      <c r="D3" s="9" t="s">
        <v>41</v>
      </c>
      <c r="E3" s="9"/>
      <c r="F3" s="9"/>
      <c r="G3" s="9" t="s">
        <v>28</v>
      </c>
      <c r="H3" s="9"/>
      <c r="I3" s="9"/>
      <c r="O3">
        <v>2023</v>
      </c>
      <c r="P3">
        <v>2024</v>
      </c>
      <c r="Q3">
        <v>2025</v>
      </c>
      <c r="R3">
        <v>2026</v>
      </c>
      <c r="S3">
        <v>2027</v>
      </c>
    </row>
    <row r="4" spans="1:20" x14ac:dyDescent="0.25">
      <c r="A4" s="9" t="s">
        <v>42</v>
      </c>
      <c r="B4" s="9"/>
      <c r="C4" s="9"/>
      <c r="D4" s="12">
        <v>0</v>
      </c>
      <c r="E4" s="9"/>
      <c r="F4" s="9"/>
      <c r="G4" s="9">
        <v>303960042</v>
      </c>
      <c r="H4" s="9"/>
      <c r="I4" s="9"/>
      <c r="L4" s="9" t="s">
        <v>70</v>
      </c>
      <c r="M4" s="9"/>
      <c r="N4" s="9"/>
      <c r="O4">
        <v>486336067.19999999</v>
      </c>
      <c r="P4">
        <v>802454510.88</v>
      </c>
      <c r="Q4">
        <v>6419636087.0600004</v>
      </c>
      <c r="R4">
        <v>11105970430.6</v>
      </c>
      <c r="S4">
        <v>19435448254</v>
      </c>
    </row>
    <row r="5" spans="1:20" x14ac:dyDescent="0.25">
      <c r="A5" s="9" t="s">
        <v>43</v>
      </c>
      <c r="B5" s="9"/>
      <c r="C5" s="9"/>
      <c r="D5" s="12">
        <v>0.6</v>
      </c>
      <c r="E5" s="9"/>
      <c r="F5" s="9"/>
      <c r="G5" s="9">
        <v>486336067.19999999</v>
      </c>
      <c r="H5" s="9"/>
      <c r="I5" s="9"/>
      <c r="L5" s="9" t="s">
        <v>71</v>
      </c>
      <c r="M5" s="9"/>
      <c r="N5" s="9"/>
      <c r="O5">
        <v>26919168</v>
      </c>
      <c r="P5">
        <v>26919168</v>
      </c>
      <c r="Q5">
        <v>26919168</v>
      </c>
      <c r="R5">
        <v>26919168</v>
      </c>
      <c r="S5">
        <v>26919168</v>
      </c>
    </row>
    <row r="6" spans="1:20" x14ac:dyDescent="0.25">
      <c r="A6" s="9" t="s">
        <v>44</v>
      </c>
      <c r="B6" s="9"/>
      <c r="C6" s="9"/>
      <c r="D6" s="12">
        <v>0.65</v>
      </c>
      <c r="E6" s="9"/>
      <c r="F6" s="9"/>
      <c r="G6" s="9">
        <v>802454510.88</v>
      </c>
      <c r="H6" s="9"/>
      <c r="I6" s="9"/>
      <c r="L6" s="9" t="s">
        <v>72</v>
      </c>
      <c r="M6" s="9"/>
      <c r="N6" s="9"/>
      <c r="O6">
        <f>SUM(O4-O5)</f>
        <v>459416899.19999999</v>
      </c>
      <c r="P6">
        <f>SUM(P4-P5)</f>
        <v>775535342.88</v>
      </c>
      <c r="Q6">
        <f>SUM(Q4-Q5)</f>
        <v>6392716919.0600004</v>
      </c>
      <c r="R6">
        <f>SUM(R4-R5)</f>
        <v>11079051262.6</v>
      </c>
      <c r="S6">
        <f>SUM(S4-S5)</f>
        <v>19408529086</v>
      </c>
    </row>
    <row r="7" spans="1:20" x14ac:dyDescent="0.25">
      <c r="A7" s="9" t="s">
        <v>45</v>
      </c>
      <c r="B7" s="9"/>
      <c r="C7" s="9"/>
      <c r="D7" s="12">
        <v>0.7</v>
      </c>
      <c r="E7" s="9"/>
      <c r="F7" s="9"/>
      <c r="G7" s="9">
        <v>6419636087.0600004</v>
      </c>
      <c r="H7" s="9"/>
      <c r="I7" s="9"/>
      <c r="L7" s="9" t="s">
        <v>73</v>
      </c>
      <c r="M7" s="9"/>
      <c r="N7" s="9"/>
      <c r="O7">
        <f>SUM((O6/O4))*100</f>
        <v>94.464904041564779</v>
      </c>
      <c r="P7">
        <f>SUM((P6/P4)*100)</f>
        <v>96.645396388827137</v>
      </c>
      <c r="Q7">
        <f>SUM((Q6/Q4)*100)</f>
        <v>99.580674548604691</v>
      </c>
      <c r="R7">
        <f>SUM((R6/R4)*100)</f>
        <v>99.757615346013978</v>
      </c>
      <c r="S7">
        <f>SUM((S6/S4)*100)</f>
        <v>99.861494483439756</v>
      </c>
    </row>
    <row r="8" spans="1:20" x14ac:dyDescent="0.25">
      <c r="A8" s="9" t="s">
        <v>46</v>
      </c>
      <c r="B8" s="9"/>
      <c r="C8" s="9"/>
      <c r="D8" s="12">
        <v>0.73</v>
      </c>
      <c r="E8" s="9"/>
      <c r="F8" s="9"/>
      <c r="G8" s="9">
        <v>11105970430.6</v>
      </c>
      <c r="H8" s="9"/>
      <c r="I8" s="9"/>
      <c r="L8" s="9" t="s">
        <v>31</v>
      </c>
      <c r="M8" s="9"/>
      <c r="N8" s="9"/>
      <c r="O8">
        <v>15000000</v>
      </c>
      <c r="P8">
        <v>15000000</v>
      </c>
      <c r="Q8">
        <v>15000000</v>
      </c>
      <c r="R8">
        <v>15000000</v>
      </c>
      <c r="S8">
        <v>15000000</v>
      </c>
    </row>
    <row r="9" spans="1:20" ht="18.75" x14ac:dyDescent="0.3">
      <c r="A9" s="9" t="s">
        <v>47</v>
      </c>
      <c r="B9" s="9"/>
      <c r="C9" s="9"/>
      <c r="D9" s="12">
        <v>0.75</v>
      </c>
      <c r="E9" s="9"/>
      <c r="F9" s="9"/>
      <c r="G9" s="9">
        <f>SUM(G8+8329477822.95)</f>
        <v>19435448253.549999</v>
      </c>
      <c r="H9" s="9"/>
      <c r="I9" s="9"/>
      <c r="L9" s="19" t="s">
        <v>74</v>
      </c>
      <c r="M9" s="9"/>
      <c r="N9" s="9"/>
      <c r="O9">
        <f>SUM(O6-O8)</f>
        <v>444416899.19999999</v>
      </c>
      <c r="P9">
        <f>SUM(P6-P8)</f>
        <v>760535342.88</v>
      </c>
      <c r="Q9">
        <f>SUM(Q6-Q8)</f>
        <v>6377716919.0600004</v>
      </c>
      <c r="R9">
        <f>SUM(R6-R8)</f>
        <v>11064051262.6</v>
      </c>
      <c r="S9">
        <f>SUM(S6-S8)</f>
        <v>19393529086</v>
      </c>
    </row>
    <row r="10" spans="1:20" x14ac:dyDescent="0.25">
      <c r="A10" s="9"/>
      <c r="B10" s="9"/>
      <c r="C10" s="9"/>
      <c r="D10" s="9"/>
      <c r="E10" s="9"/>
      <c r="F10" s="9"/>
      <c r="G10" s="9"/>
      <c r="H10" s="9"/>
      <c r="I10" s="9"/>
      <c r="L10" s="9" t="s">
        <v>33</v>
      </c>
      <c r="M10" s="9"/>
      <c r="N10" s="9"/>
      <c r="O10">
        <v>5500000</v>
      </c>
      <c r="P10">
        <v>5500000</v>
      </c>
      <c r="Q10">
        <v>5500000</v>
      </c>
      <c r="R10">
        <v>5500000</v>
      </c>
      <c r="S10">
        <v>5500000</v>
      </c>
    </row>
    <row r="11" spans="1:20" ht="18.75" x14ac:dyDescent="0.3">
      <c r="A11" s="9"/>
      <c r="B11" s="9"/>
      <c r="C11" s="9"/>
      <c r="D11" s="9"/>
      <c r="E11" s="9"/>
      <c r="F11" s="9"/>
      <c r="G11" s="9"/>
      <c r="H11" s="9"/>
      <c r="I11" s="9"/>
      <c r="L11" s="19" t="s">
        <v>34</v>
      </c>
      <c r="M11" s="9"/>
      <c r="N11" s="9"/>
      <c r="O11">
        <f>SUM(O9-O10)</f>
        <v>438916899.19999999</v>
      </c>
      <c r="P11">
        <f>SUM(P9-P10)</f>
        <v>755035342.88</v>
      </c>
      <c r="Q11">
        <f>+SUM(Q9-Q10)</f>
        <v>6372216919.0600004</v>
      </c>
      <c r="R11">
        <f>SUM(R9-R10)</f>
        <v>11058551262.6</v>
      </c>
      <c r="S11">
        <f>SUM(S9-S10)</f>
        <v>19388029086</v>
      </c>
    </row>
    <row r="12" spans="1:20" x14ac:dyDescent="0.25">
      <c r="A12" s="9"/>
      <c r="B12" s="9"/>
      <c r="C12" s="9"/>
      <c r="D12" s="9"/>
      <c r="E12" s="9"/>
      <c r="F12" s="9"/>
      <c r="G12" s="9"/>
      <c r="H12" s="9"/>
      <c r="I12" s="9"/>
      <c r="L12" s="9" t="s">
        <v>75</v>
      </c>
      <c r="M12" s="9"/>
      <c r="N12" s="9"/>
      <c r="O12">
        <f>SUM(O11*(35/100))</f>
        <v>153620914.72</v>
      </c>
      <c r="P12">
        <f>SUM(P11*(35/100))</f>
        <v>264262370.00799999</v>
      </c>
      <c r="Q12">
        <f>SUM(Q11*(35/100))</f>
        <v>2230275921.671</v>
      </c>
      <c r="R12">
        <f>SUM(R11*(35/100))</f>
        <v>3870492941.9099998</v>
      </c>
      <c r="S12">
        <f>SUM(S11*(35/100))</f>
        <v>6785810180.0999994</v>
      </c>
    </row>
    <row r="13" spans="1:20" ht="18.75" x14ac:dyDescent="0.3">
      <c r="A13" s="9"/>
      <c r="B13" s="9"/>
      <c r="C13" s="9"/>
      <c r="L13" s="19" t="s">
        <v>76</v>
      </c>
      <c r="M13" s="9"/>
      <c r="N13" s="9"/>
      <c r="O13">
        <f>SUM(O11-O12)</f>
        <v>285295984.48000002</v>
      </c>
      <c r="P13">
        <f>SUM(P11-P12)</f>
        <v>490772972.87199998</v>
      </c>
      <c r="Q13">
        <f>SUM(Q11-Q12)</f>
        <v>4141940997.3890004</v>
      </c>
      <c r="R13">
        <f>SUM(R11-R12)</f>
        <v>7188058320.6900005</v>
      </c>
      <c r="S13">
        <f>SUM(S11-S12)</f>
        <v>12602218905.900002</v>
      </c>
    </row>
    <row r="14" spans="1:20" x14ac:dyDescent="0.25">
      <c r="A14" s="18" t="s">
        <v>48</v>
      </c>
      <c r="B14" s="22"/>
      <c r="C14" s="22"/>
      <c r="D14" s="22"/>
      <c r="E14" s="22"/>
      <c r="F14" s="22"/>
      <c r="G14" s="22"/>
      <c r="H14" s="22"/>
      <c r="I14" s="22"/>
      <c r="L14" s="9" t="s">
        <v>77</v>
      </c>
      <c r="M14" s="9"/>
      <c r="N14" s="9"/>
      <c r="O14" s="3" t="s">
        <v>78</v>
      </c>
      <c r="P14" s="3" t="s">
        <v>78</v>
      </c>
      <c r="Q14" s="3" t="s">
        <v>78</v>
      </c>
      <c r="R14" s="3" t="s">
        <v>78</v>
      </c>
      <c r="S14" s="3" t="s">
        <v>78</v>
      </c>
    </row>
    <row r="15" spans="1:20" ht="18.75" x14ac:dyDescent="0.3">
      <c r="A15" s="22"/>
      <c r="B15" s="22"/>
      <c r="C15" s="22"/>
      <c r="D15" s="22"/>
      <c r="E15" s="22"/>
      <c r="F15" s="22"/>
      <c r="G15" s="22"/>
      <c r="H15" s="22"/>
      <c r="I15" s="22"/>
      <c r="L15" s="19" t="s">
        <v>36</v>
      </c>
      <c r="M15" s="19"/>
      <c r="N15" s="19"/>
      <c r="O15">
        <f>SUM(O11-O12)</f>
        <v>285295984.48000002</v>
      </c>
      <c r="P15">
        <f>SUM(P11-P12)</f>
        <v>490772972.87199998</v>
      </c>
      <c r="Q15">
        <f>SUM(Q11-Q12)</f>
        <v>4141940997.3890004</v>
      </c>
      <c r="R15">
        <f>SUM(R11-R12)</f>
        <v>7188058320.6900005</v>
      </c>
      <c r="S15">
        <f>SUM(S11-S12)</f>
        <v>12602218905.900002</v>
      </c>
    </row>
    <row r="16" spans="1:20" x14ac:dyDescent="0.25">
      <c r="A16" s="9" t="s">
        <v>49</v>
      </c>
      <c r="B16" s="9"/>
      <c r="C16" s="9"/>
      <c r="D16" s="9"/>
      <c r="E16" s="9"/>
      <c r="F16" s="9">
        <v>75578</v>
      </c>
      <c r="G16" s="9"/>
      <c r="H16" s="9"/>
      <c r="I16" s="9"/>
    </row>
    <row r="17" spans="1:19" x14ac:dyDescent="0.25">
      <c r="A17" s="9" t="s">
        <v>50</v>
      </c>
      <c r="B17" s="9"/>
      <c r="C17" s="9"/>
      <c r="D17" s="9"/>
      <c r="E17" s="9"/>
      <c r="F17" s="9">
        <v>284650</v>
      </c>
      <c r="G17" s="9"/>
      <c r="H17" s="9"/>
      <c r="I17" s="9"/>
    </row>
    <row r="18" spans="1:19" x14ac:dyDescent="0.25">
      <c r="A18" s="9" t="s">
        <v>51</v>
      </c>
      <c r="B18" s="9"/>
      <c r="C18" s="9"/>
      <c r="D18" s="9"/>
      <c r="E18" s="9"/>
      <c r="F18" s="9">
        <v>150000</v>
      </c>
      <c r="G18" s="9"/>
      <c r="H18" s="9"/>
      <c r="I18" s="9"/>
    </row>
    <row r="19" spans="1:19" x14ac:dyDescent="0.25">
      <c r="A19" s="9" t="s">
        <v>52</v>
      </c>
      <c r="B19" s="9"/>
      <c r="C19" s="9"/>
      <c r="D19" s="9"/>
      <c r="E19" s="9"/>
      <c r="F19" s="9">
        <v>126000</v>
      </c>
      <c r="G19" s="9"/>
      <c r="H19" s="9"/>
      <c r="I19" s="9"/>
      <c r="K19" s="18" t="s">
        <v>80</v>
      </c>
      <c r="L19" s="10"/>
      <c r="M19" s="10"/>
      <c r="N19" s="10"/>
      <c r="O19" s="10"/>
      <c r="P19" s="10"/>
      <c r="Q19" s="10"/>
      <c r="R19" s="10"/>
      <c r="S19" s="10"/>
    </row>
    <row r="20" spans="1:19" x14ac:dyDescent="0.25">
      <c r="A20" s="9" t="s">
        <v>53</v>
      </c>
      <c r="B20" s="9"/>
      <c r="C20" s="9"/>
      <c r="D20" s="9"/>
      <c r="E20" s="9"/>
      <c r="F20" s="9">
        <v>1145000</v>
      </c>
      <c r="G20" s="9"/>
      <c r="H20" s="9"/>
      <c r="I20" s="9"/>
      <c r="K20" s="10"/>
      <c r="L20" s="10"/>
      <c r="M20" s="10"/>
      <c r="N20" s="10"/>
      <c r="O20" s="10"/>
      <c r="P20" s="10"/>
      <c r="Q20" s="10"/>
      <c r="R20" s="10"/>
      <c r="S20" s="10"/>
    </row>
    <row r="21" spans="1:19" x14ac:dyDescent="0.25">
      <c r="A21" s="9" t="s">
        <v>54</v>
      </c>
      <c r="B21" s="9"/>
      <c r="C21" s="9"/>
      <c r="D21" s="9"/>
      <c r="E21" s="9"/>
      <c r="F21" s="9">
        <v>1145300</v>
      </c>
      <c r="G21" s="9"/>
      <c r="H21" s="9"/>
      <c r="I21" s="9"/>
      <c r="K21" s="9" t="s">
        <v>7</v>
      </c>
      <c r="L21" s="9"/>
      <c r="M21" s="9"/>
      <c r="N21">
        <v>2023</v>
      </c>
      <c r="O21">
        <v>2024</v>
      </c>
      <c r="P21">
        <v>2025</v>
      </c>
      <c r="Q21">
        <v>2026</v>
      </c>
      <c r="R21">
        <v>2027</v>
      </c>
    </row>
    <row r="22" spans="1:19" x14ac:dyDescent="0.25">
      <c r="A22" s="9" t="s">
        <v>55</v>
      </c>
      <c r="B22" s="9"/>
      <c r="C22" s="9"/>
      <c r="D22" s="9"/>
      <c r="E22" s="9"/>
      <c r="F22" s="9">
        <v>1560000</v>
      </c>
      <c r="G22" s="9"/>
      <c r="H22" s="9"/>
      <c r="I22" s="9"/>
      <c r="K22" s="9" t="s">
        <v>79</v>
      </c>
      <c r="L22" s="9"/>
      <c r="M22" s="9"/>
      <c r="N22" s="2">
        <v>100000000</v>
      </c>
      <c r="O22" s="2">
        <v>100000000</v>
      </c>
      <c r="P22" s="2">
        <v>100000000</v>
      </c>
      <c r="Q22" s="2">
        <v>100000000</v>
      </c>
      <c r="R22" s="2">
        <v>100000000</v>
      </c>
    </row>
    <row r="23" spans="1:19" x14ac:dyDescent="0.25">
      <c r="A23" s="9" t="s">
        <v>56</v>
      </c>
      <c r="B23" s="9"/>
      <c r="C23" s="9"/>
      <c r="D23" s="9"/>
      <c r="E23" s="9"/>
      <c r="F23" s="9">
        <f>SUM(F16:I22)</f>
        <v>4486528</v>
      </c>
      <c r="G23" s="9"/>
      <c r="H23" s="9"/>
      <c r="I23" s="9"/>
      <c r="K23" s="9" t="s">
        <v>36</v>
      </c>
      <c r="L23" s="9"/>
      <c r="M23" s="9"/>
      <c r="N23" s="2">
        <f>SUM(O11-O12)</f>
        <v>285295984.48000002</v>
      </c>
      <c r="O23">
        <f>SUM(P11-P12)</f>
        <v>490772972.87199998</v>
      </c>
      <c r="P23">
        <f>SUM(Q11-Q12)</f>
        <v>4141940997.3890004</v>
      </c>
      <c r="Q23">
        <f>SUM(R11-R12)</f>
        <v>7188058320.6900005</v>
      </c>
      <c r="R23">
        <f>SUM(S11-S12)</f>
        <v>12602218905.900002</v>
      </c>
    </row>
    <row r="24" spans="1:19" x14ac:dyDescent="0.25">
      <c r="K24" s="9" t="s">
        <v>39</v>
      </c>
      <c r="L24" s="9"/>
      <c r="M24" s="9"/>
      <c r="N24" s="5">
        <f>SUM((N23/N22)*10)%</f>
        <v>0.28529598448000004</v>
      </c>
      <c r="O24" s="5">
        <f>SUM((O23/O22)*10)%</f>
        <v>0.49077297287199995</v>
      </c>
      <c r="P24" s="5">
        <f>SUM((P23/P22)*10)%</f>
        <v>4.1419409973890007</v>
      </c>
      <c r="Q24" s="5">
        <f>SUM((Q23/Q22)*10)%</f>
        <v>7.1880583206899997</v>
      </c>
      <c r="R24" s="5">
        <f>SUM((R23/R22)*10)%</f>
        <v>12.602218905900001</v>
      </c>
    </row>
    <row r="25" spans="1:19" ht="15.75" x14ac:dyDescent="0.25">
      <c r="A25" s="20" t="s">
        <v>57</v>
      </c>
      <c r="B25" s="20"/>
      <c r="C25" s="20"/>
      <c r="D25" s="20"/>
      <c r="E25" s="20"/>
      <c r="F25" s="21">
        <f>SUM(F23*6)</f>
        <v>26919168</v>
      </c>
      <c r="G25" s="21"/>
      <c r="H25" s="21"/>
      <c r="I25" s="21"/>
    </row>
    <row r="27" spans="1:19" x14ac:dyDescent="0.25">
      <c r="A27" s="9" t="s">
        <v>58</v>
      </c>
      <c r="B27" s="9"/>
      <c r="C27" s="9"/>
      <c r="D27" s="9"/>
      <c r="E27" s="9"/>
      <c r="F27" s="9"/>
      <c r="G27" s="9"/>
      <c r="H27" s="9"/>
      <c r="I27" s="9"/>
    </row>
    <row r="28" spans="1:19" x14ac:dyDescent="0.25">
      <c r="A28" s="9" t="s">
        <v>59</v>
      </c>
      <c r="B28" s="9"/>
      <c r="C28" s="9"/>
      <c r="D28" s="9"/>
      <c r="E28" s="9"/>
      <c r="F28" s="9">
        <v>25000000</v>
      </c>
      <c r="G28" s="9"/>
      <c r="H28" s="9"/>
      <c r="I28" s="9"/>
    </row>
    <row r="29" spans="1:19" x14ac:dyDescent="0.25">
      <c r="A29" s="9" t="s">
        <v>60</v>
      </c>
      <c r="B29" s="9"/>
      <c r="C29" s="9"/>
      <c r="D29" s="9"/>
      <c r="E29" s="9"/>
      <c r="F29" s="9">
        <v>8500000</v>
      </c>
      <c r="G29" s="9"/>
      <c r="H29" s="9"/>
      <c r="I29" s="9"/>
    </row>
    <row r="30" spans="1:19" x14ac:dyDescent="0.25">
      <c r="A30" s="9" t="s">
        <v>61</v>
      </c>
      <c r="B30" s="9"/>
      <c r="C30" s="9"/>
      <c r="D30" s="9"/>
      <c r="E30" s="9"/>
      <c r="F30" s="9">
        <v>25480832</v>
      </c>
      <c r="G30" s="9"/>
      <c r="H30" s="9"/>
      <c r="I30" s="9"/>
    </row>
    <row r="31" spans="1:19" x14ac:dyDescent="0.25">
      <c r="A31" s="9" t="s">
        <v>62</v>
      </c>
      <c r="B31" s="9"/>
      <c r="C31" s="9"/>
      <c r="D31" s="9"/>
      <c r="E31" s="9"/>
      <c r="F31" s="9">
        <v>6500000</v>
      </c>
      <c r="G31" s="9"/>
      <c r="H31" s="9"/>
      <c r="I31" s="9"/>
    </row>
    <row r="32" spans="1:19" x14ac:dyDescent="0.25">
      <c r="A32" s="9" t="s">
        <v>63</v>
      </c>
      <c r="B32" s="9"/>
      <c r="C32" s="9"/>
      <c r="D32" s="9"/>
      <c r="E32" s="9"/>
      <c r="F32" s="9">
        <v>2500000</v>
      </c>
      <c r="G32" s="9"/>
      <c r="H32" s="9"/>
      <c r="I32" s="9"/>
    </row>
    <row r="33" spans="1:9" x14ac:dyDescent="0.25">
      <c r="A33" s="9" t="s">
        <v>64</v>
      </c>
      <c r="B33" s="9"/>
      <c r="C33" s="9"/>
      <c r="D33" s="9"/>
      <c r="E33" s="9"/>
      <c r="F33" s="9">
        <v>1000000</v>
      </c>
      <c r="G33" s="9"/>
      <c r="H33" s="9"/>
      <c r="I33" s="9"/>
    </row>
    <row r="34" spans="1:9" x14ac:dyDescent="0.25">
      <c r="A34" s="9" t="s">
        <v>65</v>
      </c>
      <c r="B34" s="9"/>
      <c r="C34" s="9"/>
      <c r="D34" s="9"/>
      <c r="E34" s="9"/>
      <c r="F34" s="9">
        <v>600000</v>
      </c>
      <c r="G34" s="9"/>
      <c r="H34" s="9"/>
      <c r="I34" s="9"/>
    </row>
    <row r="35" spans="1:9" x14ac:dyDescent="0.25">
      <c r="A35" s="9" t="s">
        <v>66</v>
      </c>
      <c r="B35" s="9"/>
      <c r="C35" s="9"/>
      <c r="D35" s="9"/>
      <c r="E35" s="9"/>
      <c r="F35" s="9">
        <v>3500000</v>
      </c>
      <c r="G35" s="9"/>
      <c r="H35" s="9"/>
      <c r="I35" s="9"/>
    </row>
    <row r="36" spans="1:9" ht="15.75" x14ac:dyDescent="0.25">
      <c r="A36" s="20" t="s">
        <v>67</v>
      </c>
      <c r="B36" s="20"/>
      <c r="C36" s="20"/>
      <c r="D36" s="20"/>
      <c r="E36" s="20"/>
      <c r="F36" s="21">
        <f>SUM(F28:I35)</f>
        <v>73080832</v>
      </c>
      <c r="G36" s="21"/>
      <c r="H36" s="21"/>
      <c r="I36" s="21"/>
    </row>
    <row r="37" spans="1:9" ht="18.75" x14ac:dyDescent="0.3">
      <c r="A37" s="19" t="s">
        <v>68</v>
      </c>
      <c r="B37" s="21"/>
      <c r="C37" s="21"/>
      <c r="D37" s="21"/>
      <c r="E37" s="21"/>
      <c r="F37" s="19">
        <f>SUM(F25,F36)</f>
        <v>100000000</v>
      </c>
      <c r="G37" s="19"/>
      <c r="H37" s="19"/>
      <c r="I37" s="19"/>
    </row>
  </sheetData>
  <mergeCells count="91">
    <mergeCell ref="L1:T2"/>
    <mergeCell ref="A9:C9"/>
    <mergeCell ref="A3:C3"/>
    <mergeCell ref="D3:F3"/>
    <mergeCell ref="A1:I2"/>
    <mergeCell ref="G3:I3"/>
    <mergeCell ref="A4:C4"/>
    <mergeCell ref="A5:C5"/>
    <mergeCell ref="A6:C6"/>
    <mergeCell ref="A7:C7"/>
    <mergeCell ref="A8:C8"/>
    <mergeCell ref="D5:F5"/>
    <mergeCell ref="D6:F6"/>
    <mergeCell ref="D7:F7"/>
    <mergeCell ref="D8:F8"/>
    <mergeCell ref="D9:F9"/>
    <mergeCell ref="A18:E18"/>
    <mergeCell ref="D10:F10"/>
    <mergeCell ref="D11:F11"/>
    <mergeCell ref="D12:F12"/>
    <mergeCell ref="G4:I4"/>
    <mergeCell ref="G5:I5"/>
    <mergeCell ref="G6:I6"/>
    <mergeCell ref="G7:I7"/>
    <mergeCell ref="G8:I8"/>
    <mergeCell ref="G9:I9"/>
    <mergeCell ref="G10:I10"/>
    <mergeCell ref="A10:C10"/>
    <mergeCell ref="A11:C11"/>
    <mergeCell ref="A12:C12"/>
    <mergeCell ref="A13:C13"/>
    <mergeCell ref="D4:F4"/>
    <mergeCell ref="G11:I11"/>
    <mergeCell ref="G12:I12"/>
    <mergeCell ref="A14:I15"/>
    <mergeCell ref="A16:E16"/>
    <mergeCell ref="A17:E17"/>
    <mergeCell ref="A19:E19"/>
    <mergeCell ref="A20:E20"/>
    <mergeCell ref="A21:E21"/>
    <mergeCell ref="A22:E22"/>
    <mergeCell ref="A23:E23"/>
    <mergeCell ref="F21:I21"/>
    <mergeCell ref="F22:I22"/>
    <mergeCell ref="F23:I23"/>
    <mergeCell ref="A25:E25"/>
    <mergeCell ref="A27:E27"/>
    <mergeCell ref="F16:I16"/>
    <mergeCell ref="F17:I17"/>
    <mergeCell ref="F18:I18"/>
    <mergeCell ref="F19:I19"/>
    <mergeCell ref="F20:I20"/>
    <mergeCell ref="A34:E34"/>
    <mergeCell ref="F34:I34"/>
    <mergeCell ref="F25:I25"/>
    <mergeCell ref="F27:I27"/>
    <mergeCell ref="F28:I28"/>
    <mergeCell ref="F29:I29"/>
    <mergeCell ref="F30:I30"/>
    <mergeCell ref="A31:E31"/>
    <mergeCell ref="A28:E28"/>
    <mergeCell ref="A29:E29"/>
    <mergeCell ref="A30:E30"/>
    <mergeCell ref="F31:I31"/>
    <mergeCell ref="A32:E32"/>
    <mergeCell ref="F32:I32"/>
    <mergeCell ref="A33:E33"/>
    <mergeCell ref="F33:I33"/>
    <mergeCell ref="A35:E35"/>
    <mergeCell ref="F35:I35"/>
    <mergeCell ref="A36:E36"/>
    <mergeCell ref="F36:I36"/>
    <mergeCell ref="A37:E37"/>
    <mergeCell ref="F37:I37"/>
    <mergeCell ref="L15:N15"/>
    <mergeCell ref="L4:N4"/>
    <mergeCell ref="L5:N5"/>
    <mergeCell ref="L6:N6"/>
    <mergeCell ref="L7:N7"/>
    <mergeCell ref="L8:N8"/>
    <mergeCell ref="L9:N9"/>
    <mergeCell ref="L10:N10"/>
    <mergeCell ref="L11:N11"/>
    <mergeCell ref="L12:N12"/>
    <mergeCell ref="L13:N13"/>
    <mergeCell ref="L14:N14"/>
    <mergeCell ref="K19:S20"/>
    <mergeCell ref="K21:M21"/>
    <mergeCell ref="K22:M22"/>
    <mergeCell ref="K23:M23"/>
    <mergeCell ref="K24:M24"/>
  </mergeCells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saied ahammed foyez</cp:lastModifiedBy>
  <dcterms:created xsi:type="dcterms:W3CDTF">2015-06-05T18:17:20Z</dcterms:created>
  <dcterms:modified xsi:type="dcterms:W3CDTF">2023-04-29T11:50:05Z</dcterms:modified>
</cp:coreProperties>
</file>