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hidePivotFieldList="1" defaultThemeVersion="124226"/>
  <bookViews>
    <workbookView xWindow="240" yWindow="105" windowWidth="14805" windowHeight="8010" activeTab="5"/>
  </bookViews>
  <sheets>
    <sheet name="General Instructions" sheetId="26" r:id="rId1"/>
    <sheet name="Q1" sheetId="16" r:id="rId2"/>
    <sheet name="Q2" sheetId="17" r:id="rId3"/>
    <sheet name="Q3" sheetId="18" r:id="rId4"/>
    <sheet name="Q3_Soln" sheetId="28" r:id="rId5"/>
    <sheet name="Q4" sheetId="19" r:id="rId6"/>
    <sheet name="Q5" sheetId="20" r:id="rId7"/>
    <sheet name="Q6" sheetId="21" r:id="rId8"/>
    <sheet name="Q7" sheetId="22" r:id="rId9"/>
    <sheet name="Q8" sheetId="23" r:id="rId10"/>
    <sheet name="Q9" sheetId="24" r:id="rId11"/>
    <sheet name="Q10" sheetId="25" r:id="rId12"/>
    <sheet name="Sheet1" sheetId="29" r:id="rId13"/>
  </sheets>
  <externalReferences>
    <externalReference r:id="rId14"/>
  </externalReferences>
  <definedNames>
    <definedName name="_xlnm._FilterDatabase" localSheetId="5" hidden="1">'Q4'!$A$9:$H$59</definedName>
    <definedName name="_xlnm._FilterDatabase" localSheetId="9" hidden="1">'Q8'!$A$4:$D$4</definedName>
    <definedName name="Amount">#REF!</definedName>
    <definedName name="DEmName">OFFSET('[1]chart data'!$B$6,0,0,COUNTA('[1]chart data'!$B$1:$B$65536)-1,1)</definedName>
    <definedName name="Difference">#REF!</definedName>
    <definedName name="dProj">OFFSET('[1]chart data'!$C$6,0,0,COUNTA('[1]chart data'!$C$1:$C$65536)-1,1)</definedName>
    <definedName name="DyActSales">OFFSET('[1]chart data'!$D$6,0,0,COUNTA('[1]chart data'!$D$1:$D$65536)-1)</definedName>
    <definedName name="DyName">OFFSET('[1]chart data'!$B$6,0,0,COUNTA('[1]chart data'!$B$1:$B$65536)-1)</definedName>
    <definedName name="DyProjSales">OFFSET('[1]chart data'!$C$6,0,0,COUNTA('[1]chart data'!$C$1:$C$65536)-1)</definedName>
    <definedName name="EmDetail">OFFSET('[1]chart data'!$B$5,'[1]chart data'!$F$6,1,1,2)</definedName>
    <definedName name="EmployeeData">OFFSET('[1]chart data'!$B$5,'[1]chart data'!$J$4,1,1,2)</definedName>
    <definedName name="EmployeeId">OFFSET('[1]chart data'!$B$5,'[1]chart data'!$J$4,0,1,1)</definedName>
    <definedName name="Grades">#REF!</definedName>
    <definedName name="lookup">VLOOKUP(#REF!,#REF!,COLUMNS(#REF!),0)</definedName>
    <definedName name="MyName">SUM('[1]chart data'!XEY1048555,'[1]chart data'!XEY1048556)</definedName>
    <definedName name="MyRange">OFFSET('[1]subtotals,pivot table'!$A$2,0,0,COUNTA('[1]subtotals,pivot table'!$A$1:$A$65536),COUNTA('[1]subtotals,pivot table'!$A$2:$IV$2))</definedName>
    <definedName name="Overtime">#REF!</definedName>
    <definedName name="Profit_per_sale">#REF!</definedName>
    <definedName name="Scroll">OFFSET('[1]chart data'!$C$6,'[1]chart data'!$F$5,0,5,1)</definedName>
    <definedName name="Scroll2">OFFSET('[1]chart data'!$D$6,0,0,'[1]chart data'!$F$5,1)</definedName>
    <definedName name="Scroll3">OFFSET('[1]chart data'!$C$6,'[1]chart data'!$F$5,0,7,1)</definedName>
    <definedName name="Scroll4">OFFSET('[1]chart data'!$B$6,'[1]chart data'!$F$5,0,7,1)</definedName>
    <definedName name="StartDay">#REF!</definedName>
    <definedName name="Student">OFFSET('[1]chart data'!$B$5,'[1]chart data'!$F$6,0,1,1)</definedName>
  </definedNames>
  <calcPr calcId="125725"/>
</workbook>
</file>

<file path=xl/calcChain.xml><?xml version="1.0" encoding="utf-8"?>
<calcChain xmlns="http://schemas.openxmlformats.org/spreadsheetml/2006/main">
  <c r="J21" i="25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20"/>
  <c r="F13" i="29"/>
  <c r="E13"/>
  <c r="F12"/>
  <c r="E12"/>
  <c r="D12"/>
  <c r="D10"/>
  <c r="J2"/>
  <c r="D3"/>
  <c r="D2"/>
  <c r="B8" i="20"/>
  <c r="I6" i="16"/>
  <c r="I4"/>
  <c r="K21" i="25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0"/>
  <c r="G21"/>
  <c r="G22"/>
  <c r="K22" s="1"/>
  <c r="G23"/>
  <c r="G24"/>
  <c r="K24" s="1"/>
  <c r="G25"/>
  <c r="G26"/>
  <c r="K26" s="1"/>
  <c r="G27"/>
  <c r="G28"/>
  <c r="K28" s="1"/>
  <c r="G29"/>
  <c r="G30"/>
  <c r="K30" s="1"/>
  <c r="G31"/>
  <c r="G32"/>
  <c r="K32" s="1"/>
  <c r="G33"/>
  <c r="G34"/>
  <c r="K34" s="1"/>
  <c r="G35"/>
  <c r="G36"/>
  <c r="K36" s="1"/>
  <c r="G37"/>
  <c r="G38"/>
  <c r="K38" s="1"/>
  <c r="G39"/>
  <c r="G40"/>
  <c r="K40" s="1"/>
  <c r="G41"/>
  <c r="G42"/>
  <c r="K42" s="1"/>
  <c r="G43"/>
  <c r="G44"/>
  <c r="K44" s="1"/>
  <c r="G45"/>
  <c r="G46"/>
  <c r="K46" s="1"/>
  <c r="G47"/>
  <c r="G48"/>
  <c r="K48" s="1"/>
  <c r="G49"/>
  <c r="G50"/>
  <c r="K50" s="1"/>
  <c r="G51"/>
  <c r="G52"/>
  <c r="K52" s="1"/>
  <c r="G53"/>
  <c r="G54"/>
  <c r="K54" s="1"/>
  <c r="G55"/>
  <c r="G56"/>
  <c r="K56" s="1"/>
  <c r="G57"/>
  <c r="G58"/>
  <c r="K58" s="1"/>
  <c r="G59"/>
  <c r="G60"/>
  <c r="K60" s="1"/>
  <c r="G61"/>
  <c r="G62"/>
  <c r="K62" s="1"/>
  <c r="G63"/>
  <c r="G64"/>
  <c r="K64" s="1"/>
  <c r="G65"/>
  <c r="G66"/>
  <c r="K66" s="1"/>
  <c r="G67"/>
  <c r="G68"/>
  <c r="K68" s="1"/>
  <c r="G69"/>
  <c r="G70"/>
  <c r="K70" s="1"/>
  <c r="G71"/>
  <c r="G72"/>
  <c r="K72" s="1"/>
  <c r="G73"/>
  <c r="G74"/>
  <c r="K74" s="1"/>
  <c r="G75"/>
  <c r="G76"/>
  <c r="K76" s="1"/>
  <c r="G77"/>
  <c r="G78"/>
  <c r="K78" s="1"/>
  <c r="G79"/>
  <c r="G80"/>
  <c r="K80" s="1"/>
  <c r="G81"/>
  <c r="G82"/>
  <c r="K82" s="1"/>
  <c r="G83"/>
  <c r="G84"/>
  <c r="K84" s="1"/>
  <c r="G85"/>
  <c r="G86"/>
  <c r="K86" s="1"/>
  <c r="G87"/>
  <c r="G88"/>
  <c r="K88" s="1"/>
  <c r="G89"/>
  <c r="G90"/>
  <c r="K90" s="1"/>
  <c r="G91"/>
  <c r="G92"/>
  <c r="K92" s="1"/>
  <c r="G93"/>
  <c r="G94"/>
  <c r="K94" s="1"/>
  <c r="G95"/>
  <c r="G96"/>
  <c r="K96" s="1"/>
  <c r="G97"/>
  <c r="G98"/>
  <c r="K98" s="1"/>
  <c r="G99"/>
  <c r="G100"/>
  <c r="K100" s="1"/>
  <c r="G101"/>
  <c r="G102"/>
  <c r="K102" s="1"/>
  <c r="G103"/>
  <c r="G104"/>
  <c r="K104" s="1"/>
  <c r="G105"/>
  <c r="G106"/>
  <c r="K106" s="1"/>
  <c r="G107"/>
  <c r="G108"/>
  <c r="K108" s="1"/>
  <c r="G109"/>
  <c r="G110"/>
  <c r="K110" s="1"/>
  <c r="G111"/>
  <c r="G112"/>
  <c r="K112" s="1"/>
  <c r="G113"/>
  <c r="G114"/>
  <c r="K114" s="1"/>
  <c r="G115"/>
  <c r="G116"/>
  <c r="K116" s="1"/>
  <c r="G117"/>
  <c r="G118"/>
  <c r="K118" s="1"/>
  <c r="G119"/>
  <c r="G20"/>
  <c r="K20" s="1"/>
  <c r="L4" s="1"/>
  <c r="F21"/>
  <c r="F22"/>
  <c r="I22" s="1"/>
  <c r="F23"/>
  <c r="F24"/>
  <c r="I24" s="1"/>
  <c r="F25"/>
  <c r="F26"/>
  <c r="I26" s="1"/>
  <c r="F27"/>
  <c r="F28"/>
  <c r="I28" s="1"/>
  <c r="F29"/>
  <c r="F30"/>
  <c r="I30" s="1"/>
  <c r="F31"/>
  <c r="F32"/>
  <c r="I32" s="1"/>
  <c r="F33"/>
  <c r="F34"/>
  <c r="I34" s="1"/>
  <c r="F35"/>
  <c r="F36"/>
  <c r="I36" s="1"/>
  <c r="F37"/>
  <c r="F38"/>
  <c r="I38" s="1"/>
  <c r="F39"/>
  <c r="F40"/>
  <c r="I40" s="1"/>
  <c r="F41"/>
  <c r="F42"/>
  <c r="I42" s="1"/>
  <c r="F43"/>
  <c r="F44"/>
  <c r="I44" s="1"/>
  <c r="F45"/>
  <c r="F46"/>
  <c r="I46" s="1"/>
  <c r="F47"/>
  <c r="F48"/>
  <c r="I48" s="1"/>
  <c r="F49"/>
  <c r="F50"/>
  <c r="I50" s="1"/>
  <c r="F51"/>
  <c r="F52"/>
  <c r="I52" s="1"/>
  <c r="F53"/>
  <c r="F54"/>
  <c r="I54" s="1"/>
  <c r="F55"/>
  <c r="F56"/>
  <c r="I56" s="1"/>
  <c r="F57"/>
  <c r="F58"/>
  <c r="I58" s="1"/>
  <c r="F59"/>
  <c r="F60"/>
  <c r="I60" s="1"/>
  <c r="F61"/>
  <c r="F62"/>
  <c r="I62" s="1"/>
  <c r="F63"/>
  <c r="F64"/>
  <c r="I64" s="1"/>
  <c r="F65"/>
  <c r="F66"/>
  <c r="I66" s="1"/>
  <c r="F67"/>
  <c r="F68"/>
  <c r="I68" s="1"/>
  <c r="F69"/>
  <c r="F70"/>
  <c r="I70" s="1"/>
  <c r="F71"/>
  <c r="F72"/>
  <c r="I72" s="1"/>
  <c r="F73"/>
  <c r="F74"/>
  <c r="I74" s="1"/>
  <c r="F75"/>
  <c r="F76"/>
  <c r="I76" s="1"/>
  <c r="F77"/>
  <c r="F78"/>
  <c r="I78" s="1"/>
  <c r="F79"/>
  <c r="F80"/>
  <c r="I80" s="1"/>
  <c r="F81"/>
  <c r="F82"/>
  <c r="I82" s="1"/>
  <c r="F83"/>
  <c r="F84"/>
  <c r="I84" s="1"/>
  <c r="F85"/>
  <c r="F86"/>
  <c r="I86" s="1"/>
  <c r="F87"/>
  <c r="F88"/>
  <c r="I88" s="1"/>
  <c r="F89"/>
  <c r="F90"/>
  <c r="I90" s="1"/>
  <c r="F91"/>
  <c r="F92"/>
  <c r="I92" s="1"/>
  <c r="F93"/>
  <c r="F94"/>
  <c r="I94" s="1"/>
  <c r="F95"/>
  <c r="F96"/>
  <c r="I96" s="1"/>
  <c r="F97"/>
  <c r="F98"/>
  <c r="I98" s="1"/>
  <c r="F99"/>
  <c r="F100"/>
  <c r="I100" s="1"/>
  <c r="F101"/>
  <c r="F102"/>
  <c r="I102" s="1"/>
  <c r="F103"/>
  <c r="F104"/>
  <c r="I104" s="1"/>
  <c r="F105"/>
  <c r="F106"/>
  <c r="I106" s="1"/>
  <c r="F107"/>
  <c r="F108"/>
  <c r="I108" s="1"/>
  <c r="F109"/>
  <c r="F110"/>
  <c r="I110" s="1"/>
  <c r="F111"/>
  <c r="F112"/>
  <c r="I112" s="1"/>
  <c r="F113"/>
  <c r="F114"/>
  <c r="I114" s="1"/>
  <c r="F115"/>
  <c r="F116"/>
  <c r="I116" s="1"/>
  <c r="F117"/>
  <c r="F118"/>
  <c r="I118" s="1"/>
  <c r="F119"/>
  <c r="F20"/>
  <c r="I20" s="1"/>
  <c r="L3" s="1"/>
  <c r="C8" i="24"/>
  <c r="E12" s="1"/>
  <c r="C9"/>
  <c r="E13" s="1"/>
  <c r="C10"/>
  <c r="E14" s="1"/>
  <c r="C11"/>
  <c r="E15" s="1"/>
  <c r="C12"/>
  <c r="E16" s="1"/>
  <c r="C13"/>
  <c r="E17" s="1"/>
  <c r="C14"/>
  <c r="E18" s="1"/>
  <c r="C15"/>
  <c r="E19" s="1"/>
  <c r="C16"/>
  <c r="E20" s="1"/>
  <c r="C17"/>
  <c r="E21" s="1"/>
  <c r="C18"/>
  <c r="E22" s="1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7"/>
  <c r="B7" i="21"/>
  <c r="B8"/>
  <c r="B9"/>
  <c r="B10"/>
  <c r="B11"/>
  <c r="B12"/>
  <c r="B13"/>
  <c r="B6"/>
  <c r="E8" i="28"/>
  <c r="D8"/>
  <c r="C8"/>
  <c r="B8"/>
  <c r="E7"/>
  <c r="D7"/>
  <c r="C7"/>
  <c r="B7"/>
  <c r="E6"/>
  <c r="D6"/>
  <c r="C6"/>
  <c r="B6"/>
  <c r="E5"/>
  <c r="D5"/>
  <c r="C5"/>
  <c r="B5"/>
  <c r="E4"/>
  <c r="E3"/>
  <c r="D4"/>
  <c r="D3"/>
  <c r="C4"/>
  <c r="C3"/>
  <c r="B4"/>
  <c r="B3"/>
  <c r="E2"/>
  <c r="D2"/>
  <c r="C2"/>
  <c r="B2"/>
  <c r="C9" i="17"/>
  <c r="C10"/>
  <c r="C11"/>
  <c r="C8"/>
  <c r="B5" i="20"/>
  <c r="B7"/>
  <c r="C1" i="28"/>
  <c r="D1"/>
  <c r="E1"/>
  <c r="B1"/>
  <c r="B20" i="20"/>
  <c r="E20" s="1"/>
  <c r="B19"/>
  <c r="E19" s="1"/>
  <c r="B18"/>
  <c r="E18" s="1"/>
  <c r="B17"/>
  <c r="E17" s="1"/>
  <c r="B16"/>
  <c r="E16" s="1"/>
  <c r="B15"/>
  <c r="E15" s="1"/>
  <c r="B14"/>
  <c r="E14" s="1"/>
  <c r="B13"/>
  <c r="E13" s="1"/>
  <c r="B12"/>
  <c r="E12" s="1"/>
  <c r="B11"/>
  <c r="E11" s="1"/>
  <c r="B10"/>
  <c r="E10" s="1"/>
  <c r="B9"/>
  <c r="E9" s="1"/>
  <c r="E8"/>
  <c r="O7"/>
  <c r="N7"/>
  <c r="N10" s="1"/>
  <c r="M7"/>
  <c r="L7"/>
  <c r="L10" s="1"/>
  <c r="K7"/>
  <c r="J7"/>
  <c r="J10" s="1"/>
  <c r="I7"/>
  <c r="H7"/>
  <c r="H10" s="1"/>
  <c r="G7"/>
  <c r="F7"/>
  <c r="F10" s="1"/>
  <c r="D7"/>
  <c r="D9" s="1"/>
  <c r="C7"/>
  <c r="C9" s="1"/>
  <c r="B7" i="19"/>
  <c r="E10" s="1"/>
  <c r="F10" s="1"/>
  <c r="G120" i="25"/>
  <c r="K120" s="1"/>
  <c r="G10" i="20" l="1"/>
  <c r="I10"/>
  <c r="K10"/>
  <c r="M10"/>
  <c r="O10"/>
  <c r="C20"/>
  <c r="C18"/>
  <c r="C16"/>
  <c r="C14"/>
  <c r="C12"/>
  <c r="C10"/>
  <c r="D20"/>
  <c r="D18"/>
  <c r="D16"/>
  <c r="D14"/>
  <c r="D12"/>
  <c r="D10"/>
  <c r="C8"/>
  <c r="N8"/>
  <c r="L8"/>
  <c r="J8"/>
  <c r="H8"/>
  <c r="F8"/>
  <c r="D8"/>
  <c r="F19"/>
  <c r="F17"/>
  <c r="F15"/>
  <c r="F13"/>
  <c r="F11"/>
  <c r="F9"/>
  <c r="G19"/>
  <c r="G17"/>
  <c r="G15"/>
  <c r="G13"/>
  <c r="G11"/>
  <c r="G9"/>
  <c r="H19"/>
  <c r="H17"/>
  <c r="H15"/>
  <c r="H13"/>
  <c r="H11"/>
  <c r="H9"/>
  <c r="I19"/>
  <c r="I17"/>
  <c r="I15"/>
  <c r="I13"/>
  <c r="I11"/>
  <c r="I9"/>
  <c r="J19"/>
  <c r="J17"/>
  <c r="J15"/>
  <c r="J13"/>
  <c r="J11"/>
  <c r="J9"/>
  <c r="K19"/>
  <c r="K17"/>
  <c r="K15"/>
  <c r="K13"/>
  <c r="K11"/>
  <c r="K9"/>
  <c r="L19"/>
  <c r="L17"/>
  <c r="L15"/>
  <c r="L13"/>
  <c r="L11"/>
  <c r="L9"/>
  <c r="M19"/>
  <c r="M17"/>
  <c r="M15"/>
  <c r="M13"/>
  <c r="M11"/>
  <c r="M9"/>
  <c r="N19"/>
  <c r="N17"/>
  <c r="N15"/>
  <c r="N13"/>
  <c r="N11"/>
  <c r="N9"/>
  <c r="O19"/>
  <c r="O17"/>
  <c r="O15"/>
  <c r="O13"/>
  <c r="O11"/>
  <c r="O9"/>
  <c r="E11" i="24"/>
  <c r="C19" i="20"/>
  <c r="C17"/>
  <c r="C15"/>
  <c r="C13"/>
  <c r="C11"/>
  <c r="D19"/>
  <c r="D17"/>
  <c r="D15"/>
  <c r="D13"/>
  <c r="D11"/>
  <c r="O8"/>
  <c r="M8"/>
  <c r="K8"/>
  <c r="I8"/>
  <c r="G8"/>
  <c r="F20"/>
  <c r="F18"/>
  <c r="F16"/>
  <c r="F14"/>
  <c r="F12"/>
  <c r="G20"/>
  <c r="G18"/>
  <c r="G16"/>
  <c r="G14"/>
  <c r="G12"/>
  <c r="H20"/>
  <c r="H18"/>
  <c r="H16"/>
  <c r="H14"/>
  <c r="H12"/>
  <c r="I20"/>
  <c r="I18"/>
  <c r="I16"/>
  <c r="I14"/>
  <c r="I12"/>
  <c r="J20"/>
  <c r="J18"/>
  <c r="J16"/>
  <c r="J14"/>
  <c r="J12"/>
  <c r="K20"/>
  <c r="K18"/>
  <c r="K16"/>
  <c r="K14"/>
  <c r="K12"/>
  <c r="L20"/>
  <c r="L18"/>
  <c r="L16"/>
  <c r="L14"/>
  <c r="L12"/>
  <c r="M20"/>
  <c r="M18"/>
  <c r="M16"/>
  <c r="M14"/>
  <c r="M12"/>
  <c r="N20"/>
  <c r="N18"/>
  <c r="N16"/>
  <c r="N14"/>
  <c r="N12"/>
  <c r="O20"/>
  <c r="O18"/>
  <c r="O16"/>
  <c r="O14"/>
  <c r="O12"/>
  <c r="E58" i="19"/>
  <c r="F58" s="1"/>
  <c r="E56"/>
  <c r="F56" s="1"/>
  <c r="E54"/>
  <c r="F54" s="1"/>
  <c r="E52"/>
  <c r="F52" s="1"/>
  <c r="E50"/>
  <c r="F50" s="1"/>
  <c r="E48"/>
  <c r="F48" s="1"/>
  <c r="E46"/>
  <c r="F46" s="1"/>
  <c r="E44"/>
  <c r="F44" s="1"/>
  <c r="E42"/>
  <c r="F42" s="1"/>
  <c r="E40"/>
  <c r="F40" s="1"/>
  <c r="E38"/>
  <c r="F38" s="1"/>
  <c r="E36"/>
  <c r="F36" s="1"/>
  <c r="E34"/>
  <c r="F34" s="1"/>
  <c r="E32"/>
  <c r="F32" s="1"/>
  <c r="E30"/>
  <c r="F30" s="1"/>
  <c r="E28"/>
  <c r="F28" s="1"/>
  <c r="E26"/>
  <c r="F26" s="1"/>
  <c r="E24"/>
  <c r="F24" s="1"/>
  <c r="E22"/>
  <c r="F22" s="1"/>
  <c r="E20"/>
  <c r="F20" s="1"/>
  <c r="E18"/>
  <c r="F18" s="1"/>
  <c r="E16"/>
  <c r="F16" s="1"/>
  <c r="E14"/>
  <c r="F14" s="1"/>
  <c r="E12"/>
  <c r="F12" s="1"/>
  <c r="E59"/>
  <c r="F59" s="1"/>
  <c r="E57"/>
  <c r="F57" s="1"/>
  <c r="E55"/>
  <c r="F55" s="1"/>
  <c r="E53"/>
  <c r="F53" s="1"/>
  <c r="E51"/>
  <c r="F51" s="1"/>
  <c r="E49"/>
  <c r="F49" s="1"/>
  <c r="E47"/>
  <c r="F47" s="1"/>
  <c r="E45"/>
  <c r="F45" s="1"/>
  <c r="E43"/>
  <c r="F43" s="1"/>
  <c r="E41"/>
  <c r="F41" s="1"/>
  <c r="E39"/>
  <c r="F39" s="1"/>
  <c r="E37"/>
  <c r="F37" s="1"/>
  <c r="E35"/>
  <c r="F35" s="1"/>
  <c r="E33"/>
  <c r="F33" s="1"/>
  <c r="E31"/>
  <c r="F31" s="1"/>
  <c r="E29"/>
  <c r="F29" s="1"/>
  <c r="E27"/>
  <c r="F27" s="1"/>
  <c r="E25"/>
  <c r="F25" s="1"/>
  <c r="E23"/>
  <c r="F23" s="1"/>
  <c r="E21"/>
  <c r="F21" s="1"/>
  <c r="E19"/>
  <c r="F19" s="1"/>
  <c r="E17"/>
  <c r="F17" s="1"/>
  <c r="E15"/>
  <c r="F15" s="1"/>
  <c r="E13"/>
  <c r="F13" s="1"/>
  <c r="E11"/>
  <c r="F11" s="1"/>
  <c r="J15" l="1"/>
  <c r="K15" s="1"/>
  <c r="J13"/>
</calcChain>
</file>

<file path=xl/sharedStrings.xml><?xml version="1.0" encoding="utf-8"?>
<sst xmlns="http://schemas.openxmlformats.org/spreadsheetml/2006/main" count="1957" uniqueCount="657">
  <si>
    <t>EACH SHEET OF THE WORKBOOK SHOULD CONTAIN A SOLUTION TO A SEPARATE QUESTION.</t>
  </si>
  <si>
    <t>Date</t>
  </si>
  <si>
    <t>Country</t>
  </si>
  <si>
    <t>Current Organization:</t>
  </si>
  <si>
    <t>Role Applied for:</t>
  </si>
  <si>
    <t>Cell Phone No.:</t>
  </si>
  <si>
    <t>Email ID:</t>
  </si>
  <si>
    <t>INSTRUCTIONS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</si>
  <si>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</si>
  <si>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</si>
  <si>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</si>
  <si>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</si>
  <si>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</si>
  <si>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</si>
  <si>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</si>
  <si>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</si>
  <si>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</si>
  <si>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Candidate Name:</t>
  </si>
  <si>
    <r>
      <rPr>
        <b/>
        <i/>
        <sz val="14"/>
        <color indexed="20"/>
        <rFont val="Calibri"/>
        <family val="2"/>
      </rPr>
      <t>SAVE THE WORKBOOK AS YOUR NAME BEFORE STARTING THE TEST (</t>
    </r>
    <r>
      <rPr>
        <b/>
        <i/>
        <sz val="14"/>
        <rFont val="Calibri"/>
        <family val="2"/>
      </rPr>
      <t>firstname_lastname.xlsx</t>
    </r>
    <r>
      <rPr>
        <b/>
        <i/>
        <sz val="14"/>
        <color indexed="20"/>
        <rFont val="Calibri"/>
        <family val="2"/>
      </rPr>
      <t>)</t>
    </r>
  </si>
  <si>
    <t>HR is responsible for basic training of all the new hires. Below is a table that gives a training status for all the new hires.</t>
  </si>
  <si>
    <t>Using excel formulae, find out the following</t>
  </si>
  <si>
    <t>1. How many have neither registered nor completed any of the 3 courses?</t>
  </si>
  <si>
    <t>2. How many have registered or trained in atleast 2 of the 3 courses?</t>
  </si>
  <si>
    <t>3. How many have not been trained in any of the 3 yet?</t>
  </si>
  <si>
    <t>Name</t>
  </si>
  <si>
    <t>SQL</t>
  </si>
  <si>
    <t>SAS</t>
  </si>
  <si>
    <t>Excel</t>
  </si>
  <si>
    <t>R - Registered for training (training not done yet)</t>
  </si>
  <si>
    <t>Prakash</t>
  </si>
  <si>
    <t>R</t>
  </si>
  <si>
    <t>T</t>
  </si>
  <si>
    <t>T - Trained</t>
  </si>
  <si>
    <t>Rahul</t>
  </si>
  <si>
    <t>Blank - Neither</t>
  </si>
  <si>
    <t>Rajiv</t>
  </si>
  <si>
    <t>Priya</t>
  </si>
  <si>
    <t>Amit</t>
  </si>
  <si>
    <t>Karthik</t>
  </si>
  <si>
    <t>Shobha</t>
  </si>
  <si>
    <t>Prateek</t>
  </si>
  <si>
    <t>Payal</t>
  </si>
  <si>
    <t>Prashant</t>
  </si>
  <si>
    <t>Anil</t>
  </si>
  <si>
    <t>Swaroop</t>
  </si>
  <si>
    <t>Tejas</t>
  </si>
  <si>
    <t>Raghav</t>
  </si>
  <si>
    <t>Sanjeev</t>
  </si>
  <si>
    <t>Madhu</t>
  </si>
  <si>
    <t>Murali</t>
  </si>
  <si>
    <t>Aravind</t>
  </si>
  <si>
    <t>Balaji</t>
  </si>
  <si>
    <t>Mukundan</t>
  </si>
  <si>
    <t>Shweta</t>
  </si>
  <si>
    <t>Anusha</t>
  </si>
  <si>
    <t>Ravi</t>
  </si>
  <si>
    <t>Ramya</t>
  </si>
  <si>
    <t>Shriram</t>
  </si>
  <si>
    <t>Sairam</t>
  </si>
  <si>
    <t>Srinivasan</t>
  </si>
  <si>
    <t>Trisha</t>
  </si>
  <si>
    <t>Paul</t>
  </si>
  <si>
    <t>Mani</t>
  </si>
  <si>
    <t>Venkat</t>
  </si>
  <si>
    <t>Abhishek</t>
  </si>
  <si>
    <t>Chanakya</t>
  </si>
  <si>
    <t>Daniel</t>
  </si>
  <si>
    <t>Rishi</t>
  </si>
  <si>
    <t>Vikram</t>
  </si>
  <si>
    <t>Prabhu</t>
  </si>
  <si>
    <t>Mahesh</t>
  </si>
  <si>
    <t>Raj</t>
  </si>
  <si>
    <t>Suresh</t>
  </si>
  <si>
    <t>Arun</t>
  </si>
  <si>
    <t>Jacob</t>
  </si>
  <si>
    <t>Malini</t>
  </si>
  <si>
    <t>Mehul</t>
  </si>
  <si>
    <t>Rajeev</t>
  </si>
  <si>
    <t>Sachin</t>
  </si>
  <si>
    <t>Praphul</t>
  </si>
  <si>
    <t>Diego</t>
  </si>
  <si>
    <t>Person</t>
  </si>
  <si>
    <t>Sales</t>
  </si>
  <si>
    <t>Bonus</t>
  </si>
  <si>
    <t>Mark</t>
  </si>
  <si>
    <t>Mike</t>
  </si>
  <si>
    <t>Jane</t>
  </si>
  <si>
    <t>Using Excel function fill the bonus column</t>
  </si>
  <si>
    <t>Sales Target</t>
  </si>
  <si>
    <t>Bonus Amount</t>
  </si>
  <si>
    <t>The bouns is a fixed amount depending on which sales target has been achieved.</t>
  </si>
  <si>
    <t>For example, a sales of $1150 would get a bouns of $50</t>
  </si>
  <si>
    <t>Birth rate (per 1,000 people)</t>
  </si>
  <si>
    <t>Region</t>
  </si>
  <si>
    <t>American Samoa</t>
  </si>
  <si>
    <t>East Asia &amp; Pacific</t>
  </si>
  <si>
    <t>Australia</t>
  </si>
  <si>
    <t>Brunei Darussalam</t>
  </si>
  <si>
    <t>China</t>
  </si>
  <si>
    <t>Fiji</t>
  </si>
  <si>
    <t>Micronesia, Fed. Sts.</t>
  </si>
  <si>
    <t>Guam</t>
  </si>
  <si>
    <t>Indonesia</t>
  </si>
  <si>
    <t>Japan</t>
  </si>
  <si>
    <t>Cambodia</t>
  </si>
  <si>
    <t>Kiribati</t>
  </si>
  <si>
    <t>Korea, Rep.</t>
  </si>
  <si>
    <t>Lao PDR</t>
  </si>
  <si>
    <t>Marshall Islands</t>
  </si>
  <si>
    <t>Myanmar</t>
  </si>
  <si>
    <t>Mongolia</t>
  </si>
  <si>
    <t>Malaysia</t>
  </si>
  <si>
    <t>New Caledonia</t>
  </si>
  <si>
    <t>New Zealand</t>
  </si>
  <si>
    <t>Philippines</t>
  </si>
  <si>
    <t>Palau</t>
  </si>
  <si>
    <t>Papua New Guinea</t>
  </si>
  <si>
    <t>Korea, Dem. Rep.</t>
  </si>
  <si>
    <t>French Polynesia</t>
  </si>
  <si>
    <t>Singapore</t>
  </si>
  <si>
    <t>Solomon Islands</t>
  </si>
  <si>
    <t>Thailand</t>
  </si>
  <si>
    <t>Timor-Leste</t>
  </si>
  <si>
    <t>Tonga</t>
  </si>
  <si>
    <t>Vietnam</t>
  </si>
  <si>
    <t>Vanuatu</t>
  </si>
  <si>
    <t>Samoa</t>
  </si>
  <si>
    <t>Albania</t>
  </si>
  <si>
    <t>Europe &amp; Central Asia</t>
  </si>
  <si>
    <t>Armenia</t>
  </si>
  <si>
    <t>Austria</t>
  </si>
  <si>
    <t>Azerbaijan</t>
  </si>
  <si>
    <t>Belgium</t>
  </si>
  <si>
    <t>Bulgaria</t>
  </si>
  <si>
    <t>Bosnia and Herzegovina</t>
  </si>
  <si>
    <t>Belarus</t>
  </si>
  <si>
    <t>Switzerland</t>
  </si>
  <si>
    <t>Channel Islands</t>
  </si>
  <si>
    <t>Cyprus</t>
  </si>
  <si>
    <t>Czech Republic</t>
  </si>
  <si>
    <t>Germany</t>
  </si>
  <si>
    <t>Denmark</t>
  </si>
  <si>
    <t>Spain</t>
  </si>
  <si>
    <t>Estonia</t>
  </si>
  <si>
    <t>Finland</t>
  </si>
  <si>
    <t>France</t>
  </si>
  <si>
    <t>Faeroe Islands</t>
  </si>
  <si>
    <t>United Kingdom</t>
  </si>
  <si>
    <t>Georgia</t>
  </si>
  <si>
    <t>Greece</t>
  </si>
  <si>
    <t>Greenland</t>
  </si>
  <si>
    <t>Croatia</t>
  </si>
  <si>
    <t>Hungary</t>
  </si>
  <si>
    <t>Isle of Man</t>
  </si>
  <si>
    <t>Ireland</t>
  </si>
  <si>
    <t>Iceland</t>
  </si>
  <si>
    <t>Italy</t>
  </si>
  <si>
    <t>Kazakhstan</t>
  </si>
  <si>
    <t>Kyrgyz Republic</t>
  </si>
  <si>
    <t>Liechtenstein</t>
  </si>
  <si>
    <t>Lithuania</t>
  </si>
  <si>
    <t>Luxembourg</t>
  </si>
  <si>
    <t>Latvia</t>
  </si>
  <si>
    <t>Moldova</t>
  </si>
  <si>
    <t>Macedonia, FYR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</si>
  <si>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</si>
  <si>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</si>
  <si>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</si>
  <si>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</si>
  <si>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</si>
  <si>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</si>
  <si>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</si>
  <si>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</si>
  <si>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</si>
  <si>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 Republic</t>
  </si>
  <si>
    <t>Slovenia</t>
  </si>
  <si>
    <t>Sweden</t>
  </si>
  <si>
    <t>Tajikistan</t>
  </si>
  <si>
    <t>Turkmenistan</t>
  </si>
  <si>
    <t>Turkey</t>
  </si>
  <si>
    <t>Ukraine</t>
  </si>
  <si>
    <t>Uzbekistan</t>
  </si>
  <si>
    <t>Netherlands Antilles</t>
  </si>
  <si>
    <t>Latin America &amp; Caribbean</t>
  </si>
  <si>
    <t>Argentina</t>
  </si>
  <si>
    <t>Antigua and Barbuda</t>
  </si>
  <si>
    <t>Bahamas, The</t>
  </si>
  <si>
    <t>Belize</t>
  </si>
  <si>
    <t>Bolivia</t>
  </si>
  <si>
    <t>Brazil</t>
  </si>
  <si>
    <t>Barbados</t>
  </si>
  <si>
    <t>Chile</t>
  </si>
  <si>
    <t>Colombia</t>
  </si>
  <si>
    <t>Costa Rica</t>
  </si>
  <si>
    <t>Cuba</t>
  </si>
  <si>
    <t>Cayman Islands</t>
  </si>
  <si>
    <t>Dominica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</si>
  <si>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</si>
  <si>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</si>
  <si>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</si>
  <si>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</si>
  <si>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</si>
  <si>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</si>
  <si>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</si>
  <si>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</si>
  <si>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St. Kitts and Nevis</t>
  </si>
  <si>
    <t>St. Lucia</t>
  </si>
  <si>
    <t>Mexico</t>
  </si>
  <si>
    <t>Nicaragua</t>
  </si>
  <si>
    <t>Panama</t>
  </si>
  <si>
    <t>Peru</t>
  </si>
  <si>
    <t>Puerto Rico</t>
  </si>
  <si>
    <t>Paraguay</t>
  </si>
  <si>
    <t>El Salvador</t>
  </si>
  <si>
    <t>Suriname</t>
  </si>
  <si>
    <t>Trinidad and Tobago</t>
  </si>
  <si>
    <t>Uruguay</t>
  </si>
  <si>
    <t>St. Vincent and the Grenadines</t>
  </si>
  <si>
    <t>Venezuela, RB</t>
  </si>
  <si>
    <t>Virgin Islands (U.S.)</t>
  </si>
  <si>
    <t>United Arab Emirates</t>
  </si>
  <si>
    <t>Middle East &amp; North Africa</t>
  </si>
  <si>
    <t>Bahrain</t>
  </si>
  <si>
    <t>Djibouti</t>
  </si>
  <si>
    <t>Algeria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</si>
  <si>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</si>
  <si>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</si>
  <si>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</si>
  <si>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</si>
  <si>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</si>
  <si>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</si>
  <si>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</si>
  <si>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</si>
  <si>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</si>
  <si>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Malta</t>
  </si>
  <si>
    <t>Oman</t>
  </si>
  <si>
    <t>Qatar</t>
  </si>
  <si>
    <t>Saudi Arabia</t>
  </si>
  <si>
    <t>Syrian Arab Republic</t>
  </si>
  <si>
    <t>Tunisia</t>
  </si>
  <si>
    <t>West Bank and Gaza</t>
  </si>
  <si>
    <t>Yemen, Rep.</t>
  </si>
  <si>
    <t>Bermuda</t>
  </si>
  <si>
    <t>North America</t>
  </si>
  <si>
    <t>Canada</t>
  </si>
  <si>
    <t>United States</t>
  </si>
  <si>
    <t>Afghanistan</t>
  </si>
  <si>
    <t>South Asia</t>
  </si>
  <si>
    <t>Bangladesh</t>
  </si>
  <si>
    <t>Bhutan</t>
  </si>
  <si>
    <t>India</t>
  </si>
  <si>
    <t>Sri Lanka</t>
  </si>
  <si>
    <t>Maldives</t>
  </si>
  <si>
    <t>Nepal</t>
  </si>
  <si>
    <t>Pakistan</t>
  </si>
  <si>
    <t>Aruba</t>
  </si>
  <si>
    <t>Sub-Saharan Africa</t>
  </si>
  <si>
    <t>Andorra</t>
  </si>
  <si>
    <t>Angola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</si>
  <si>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</si>
  <si>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</si>
  <si>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</si>
  <si>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</si>
  <si>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</si>
  <si>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</si>
  <si>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</si>
  <si>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Congo, Rep.</t>
  </si>
  <si>
    <t>Comoros</t>
  </si>
  <si>
    <t>Cape Verde</t>
  </si>
  <si>
    <t>Eritrea</t>
  </si>
  <si>
    <t>Ethiopia</t>
  </si>
  <si>
    <t>Gabon</t>
  </si>
  <si>
    <t>Ghana</t>
  </si>
  <si>
    <t>Guinea</t>
  </si>
  <si>
    <t>Gambia, The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</si>
  <si>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</si>
  <si>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</si>
  <si>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</si>
  <si>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</si>
  <si>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</si>
  <si>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</si>
  <si>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</si>
  <si>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</si>
  <si>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</si>
  <si>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</si>
  <si>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</si>
  <si>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Mayotte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</si>
  <si>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</si>
  <si>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</si>
  <si>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</si>
  <si>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</si>
  <si>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</si>
  <si>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</si>
  <si>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</si>
  <si>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</si>
  <si>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Sao Tome and Principe</t>
  </si>
  <si>
    <t>Swaziland</t>
  </si>
  <si>
    <t>Seychelles</t>
  </si>
  <si>
    <t>Chad</t>
  </si>
  <si>
    <t>Togo</t>
  </si>
  <si>
    <t>Tanzania</t>
  </si>
  <si>
    <t>Uganda</t>
  </si>
  <si>
    <t>South Africa</t>
  </si>
  <si>
    <t>Congo, Dem. Rep.</t>
  </si>
  <si>
    <t>Zambia</t>
  </si>
  <si>
    <t>Zimbabwe</t>
  </si>
  <si>
    <t>Euro area</t>
  </si>
  <si>
    <t>High income</t>
  </si>
  <si>
    <t>Hong Kong SAR, China</t>
  </si>
  <si>
    <t>Heavily indebted poor countries (HIPC)</t>
  </si>
  <si>
    <t>Kosovo</t>
  </si>
  <si>
    <t>Least developed countries: UN classification</t>
  </si>
  <si>
    <t>Low income</t>
  </si>
  <si>
    <t>Lower middle income</t>
  </si>
  <si>
    <t>Low &amp; middle income</t>
  </si>
  <si>
    <t>Macao SAR, China</t>
  </si>
  <si>
    <t>Middle income</t>
  </si>
  <si>
    <t>High income: nonOECD</t>
  </si>
  <si>
    <t>High income: OECD</t>
  </si>
  <si>
    <t>Upper middle income</t>
  </si>
  <si>
    <t>World</t>
  </si>
  <si>
    <t>Based on the data in the table below, please answer the following questions using excel functions</t>
  </si>
  <si>
    <t>Number of employees from the Sales deparment who joined before July 2006 and have a total experience (prior and present) of more than 10 years?</t>
  </si>
  <si>
    <t>Total Number of years of experience of employees in the Sales department who joined before 31 Mar 2009?</t>
  </si>
  <si>
    <t>Take today's date as</t>
  </si>
  <si>
    <t>Date Today</t>
  </si>
  <si>
    <t>Employee Name</t>
  </si>
  <si>
    <t>Department</t>
  </si>
  <si>
    <t>Joining Date</t>
  </si>
  <si>
    <t>Prior Experience</t>
  </si>
  <si>
    <t>Marketing</t>
  </si>
  <si>
    <t>IT</t>
  </si>
  <si>
    <t>Finance</t>
  </si>
  <si>
    <t>R&amp;D</t>
  </si>
  <si>
    <t>Manufacturing</t>
  </si>
  <si>
    <t>Logistics</t>
  </si>
  <si>
    <t>HR</t>
  </si>
  <si>
    <t>Fill this multiplication table with just one formula and copy past the same in all the green cells.</t>
  </si>
  <si>
    <t>Multiplication Table</t>
  </si>
  <si>
    <t>Email Address</t>
  </si>
  <si>
    <t>First Name</t>
  </si>
  <si>
    <t>Last Name</t>
  </si>
  <si>
    <t>ram_kumar@ABC.com</t>
  </si>
  <si>
    <t>ashwin_thakur@ABC.com</t>
  </si>
  <si>
    <t>aviral_suri@ABC.com</t>
  </si>
  <si>
    <t>abhinav_tiwari@ABC.com</t>
  </si>
  <si>
    <t>sachin_p@ABC.com</t>
  </si>
  <si>
    <t>bravo_mandla@ABC.com</t>
  </si>
  <si>
    <t>robin_singh@ABC.com</t>
  </si>
  <si>
    <t>deepak_b@ABC.com</t>
  </si>
  <si>
    <t>Below is the list of Email id's in the formate "Firstname_lastname@ABC.com"   Using Excel formulae, find out First and last name of Employees</t>
  </si>
  <si>
    <t>Use Conditional Formating to highlight the Revenue based on the Legend below</t>
  </si>
  <si>
    <t>Revenue</t>
  </si>
  <si>
    <t>Colur</t>
  </si>
  <si>
    <t>&lt; 100</t>
  </si>
  <si>
    <t xml:space="preserve">Name </t>
  </si>
  <si>
    <t>&gt;100 &lt;1000</t>
  </si>
  <si>
    <t>Mach, Kimberly</t>
  </si>
  <si>
    <t>&gt;1000</t>
  </si>
  <si>
    <t>Frawley, Christine</t>
  </si>
  <si>
    <t>Byrne, Malcolm</t>
  </si>
  <si>
    <t>Mcmullan, Liam</t>
  </si>
  <si>
    <t>Westgate, Laura</t>
  </si>
  <si>
    <t>Breton, Yves</t>
  </si>
  <si>
    <t>Mcgorisk, John</t>
  </si>
  <si>
    <t>Saiewitz, Cindi</t>
  </si>
  <si>
    <t>Mcguinn, Eoin</t>
  </si>
  <si>
    <t>Neal, Christa</t>
  </si>
  <si>
    <t>Larroche, Florence</t>
  </si>
  <si>
    <t>Mallin, Ciar</t>
  </si>
  <si>
    <t>Blanc, Nicolas</t>
  </si>
  <si>
    <t>Largueze, Vincent</t>
  </si>
  <si>
    <t>Mcnamara, Karen</t>
  </si>
  <si>
    <t>Bradshaw, Mairead</t>
  </si>
  <si>
    <t>D'Arcy, Mark</t>
  </si>
  <si>
    <t>Kennedy, Maurice</t>
  </si>
  <si>
    <t>Power, Irene</t>
  </si>
  <si>
    <t>Pierce, David</t>
  </si>
  <si>
    <t>Oliveira, Gabriela</t>
  </si>
  <si>
    <t>Temple, Derek</t>
  </si>
  <si>
    <t>Ryan, Orla B</t>
  </si>
  <si>
    <t>Based on the production shortages data below, answer the following questions</t>
  </si>
  <si>
    <t>Find out the set of part numbers that are contributing to 80% of the production shortages (commonly known as Pareto Analysis)</t>
  </si>
  <si>
    <t>Part Number</t>
  </si>
  <si>
    <t>Commodity Group</t>
  </si>
  <si>
    <t>Production Shortages (Units)</t>
  </si>
  <si>
    <t>D306F</t>
  </si>
  <si>
    <t>Processor</t>
  </si>
  <si>
    <t>M4M08</t>
  </si>
  <si>
    <t>Optical Drives</t>
  </si>
  <si>
    <t>F030H</t>
  </si>
  <si>
    <t>K859M</t>
  </si>
  <si>
    <t>V8835</t>
  </si>
  <si>
    <t>H384M</t>
  </si>
  <si>
    <t>G728T</t>
  </si>
  <si>
    <t>HDD</t>
  </si>
  <si>
    <t>G115G</t>
  </si>
  <si>
    <t>K983K</t>
  </si>
  <si>
    <t>W889F</t>
  </si>
  <si>
    <t>H726R</t>
  </si>
  <si>
    <t>RU774</t>
  </si>
  <si>
    <t>N530F</t>
  </si>
  <si>
    <t>P575R</t>
  </si>
  <si>
    <t>MYC14</t>
  </si>
  <si>
    <t>K725G</t>
  </si>
  <si>
    <t>V3872</t>
  </si>
  <si>
    <t>J106M</t>
  </si>
  <si>
    <t>HT150</t>
  </si>
  <si>
    <t>J765R</t>
  </si>
  <si>
    <t>N641M</t>
  </si>
  <si>
    <t>J4C3V</t>
  </si>
  <si>
    <t>M469G</t>
  </si>
  <si>
    <t>C127J</t>
  </si>
  <si>
    <t>J131J</t>
  </si>
  <si>
    <t>FN679</t>
  </si>
  <si>
    <t>R755K</t>
  </si>
  <si>
    <t>WP896</t>
  </si>
  <si>
    <t>K374T</t>
  </si>
  <si>
    <t>Memory</t>
  </si>
  <si>
    <t>J280T</t>
  </si>
  <si>
    <t>H298M</t>
  </si>
  <si>
    <t>J533H</t>
  </si>
  <si>
    <t>M398F</t>
  </si>
  <si>
    <t>F804K</t>
  </si>
  <si>
    <t>G548K</t>
  </si>
  <si>
    <t>C2W2N</t>
  </si>
  <si>
    <t>G952F</t>
  </si>
  <si>
    <t>K145G</t>
  </si>
  <si>
    <t>F522M</t>
  </si>
  <si>
    <t>PNF3X</t>
  </si>
  <si>
    <t>G889G</t>
  </si>
  <si>
    <t>XP544</t>
  </si>
  <si>
    <t>NT417</t>
  </si>
  <si>
    <t>M399F</t>
  </si>
  <si>
    <t>F805K</t>
  </si>
  <si>
    <t>G622T</t>
  </si>
  <si>
    <t>X3R5M</t>
  </si>
  <si>
    <t>N056N</t>
  </si>
  <si>
    <t>NN876</t>
  </si>
  <si>
    <t>C2072</t>
  </si>
  <si>
    <t>Battery</t>
  </si>
  <si>
    <t>03KYX</t>
  </si>
  <si>
    <t>U144H</t>
  </si>
  <si>
    <t>FY878</t>
  </si>
  <si>
    <t>T192H</t>
  </si>
  <si>
    <t>F309J</t>
  </si>
  <si>
    <t>K093P</t>
  </si>
  <si>
    <t>01TVT</t>
  </si>
  <si>
    <t>F343G</t>
  </si>
  <si>
    <t>D270R</t>
  </si>
  <si>
    <t>D181R</t>
  </si>
  <si>
    <t>NNKVM</t>
  </si>
  <si>
    <t>X5VD1</t>
  </si>
  <si>
    <t>KMH7P</t>
  </si>
  <si>
    <t>3VCPF</t>
  </si>
  <si>
    <t>MP492</t>
  </si>
  <si>
    <t>D111N</t>
  </si>
  <si>
    <t>JN957</t>
  </si>
  <si>
    <t>Y9NHH</t>
  </si>
  <si>
    <t>D7D66</t>
  </si>
  <si>
    <t>X696G</t>
  </si>
  <si>
    <t>TX269</t>
  </si>
  <si>
    <t>HT952</t>
  </si>
  <si>
    <t>J418T</t>
  </si>
  <si>
    <t>G295T</t>
  </si>
  <si>
    <t>FY291</t>
  </si>
  <si>
    <t>G731N</t>
  </si>
  <si>
    <t>M525M</t>
  </si>
  <si>
    <t>H426H</t>
  </si>
  <si>
    <t>H704F</t>
  </si>
  <si>
    <t>Y619H</t>
  </si>
  <si>
    <t>H986H</t>
  </si>
  <si>
    <t>YP777</t>
  </si>
  <si>
    <t>RN225</t>
  </si>
  <si>
    <t>G631F</t>
  </si>
  <si>
    <t>Y80P7</t>
  </si>
  <si>
    <t>C234R</t>
  </si>
  <si>
    <t>F137T</t>
  </si>
  <si>
    <t>U738K</t>
  </si>
  <si>
    <t>P875G</t>
  </si>
  <si>
    <t>H959F</t>
  </si>
  <si>
    <t>D461F</t>
  </si>
  <si>
    <t>G484D</t>
  </si>
  <si>
    <t>D171K</t>
  </si>
  <si>
    <t>F729T</t>
  </si>
  <si>
    <t>Y475P</t>
  </si>
  <si>
    <t>C123J</t>
  </si>
  <si>
    <t>H185K</t>
  </si>
  <si>
    <t>X036C</t>
  </si>
  <si>
    <t>01RKN</t>
  </si>
  <si>
    <t>C593T</t>
  </si>
  <si>
    <t>HFDX0</t>
  </si>
  <si>
    <t>W8TYX</t>
  </si>
  <si>
    <t>XR812</t>
  </si>
  <si>
    <t>F342T</t>
  </si>
  <si>
    <t>2X1CJ</t>
  </si>
  <si>
    <t>K556T</t>
  </si>
  <si>
    <t>Y996D</t>
  </si>
  <si>
    <t>J406F</t>
  </si>
  <si>
    <t>X204R</t>
  </si>
  <si>
    <t>F862T</t>
  </si>
  <si>
    <t>J515N</t>
  </si>
  <si>
    <t>K620H</t>
  </si>
  <si>
    <t>GY581</t>
  </si>
  <si>
    <t xml:space="preserve">Based on the data provided below, find out how many people are born in the month of Jan, Feb,…Nov, Dec. 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</si>
  <si>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</si>
  <si>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</si>
  <si>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</si>
  <si>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</si>
  <si>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</si>
  <si>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</si>
  <si>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</si>
  <si>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</si>
  <si>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</si>
  <si>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</si>
  <si>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</si>
  <si>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</si>
  <si>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</si>
  <si>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</si>
  <si>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</si>
  <si>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</si>
  <si>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</si>
  <si>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</si>
  <si>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</si>
  <si>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</si>
  <si>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</si>
  <si>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</si>
  <si>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</si>
  <si>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</si>
  <si>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</si>
  <si>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</si>
  <si>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</si>
  <si>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</si>
  <si>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</si>
  <si>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</si>
  <si>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</si>
  <si>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</si>
  <si>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</si>
  <si>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</si>
  <si>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</si>
  <si>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</si>
  <si>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</si>
  <si>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</si>
  <si>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</si>
  <si>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</si>
  <si>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</si>
  <si>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</si>
  <si>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</si>
  <si>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</si>
  <si>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</si>
  <si>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</si>
  <si>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</si>
  <si>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</si>
  <si>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</si>
  <si>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</si>
  <si>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</si>
  <si>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</si>
  <si>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</si>
  <si>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</si>
  <si>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</si>
  <si>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</si>
  <si>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You are recommended to attend this course</t>
  </si>
  <si>
    <t>You are highly recommended to attend this course</t>
  </si>
  <si>
    <t>A small company is shutting down its India operations and wants to retrench all its employees. It has 2 options for the retrenchment payout:</t>
  </si>
  <si>
    <t>Option 1: Give 1 month salary to the employees for each year left till retirement (retirement age = 60)</t>
  </si>
  <si>
    <t>Option 2: Give 1 month salary for each year completed with the company</t>
  </si>
  <si>
    <t>Basis this, answer the following questions:</t>
  </si>
  <si>
    <t>Which of these 2 options would be beneficial to the company (lower total payout)?</t>
  </si>
  <si>
    <t>For which of these 2 options are more employees benefitted?</t>
  </si>
  <si>
    <t>Which of these 2 options is more beneficial for most senior management (salary &gt; Rs 7,00,00 per annum)?</t>
  </si>
  <si>
    <t>Today</t>
  </si>
  <si>
    <t>Employee Number</t>
  </si>
  <si>
    <t>Date of Birth</t>
  </si>
  <si>
    <t>Annual Salary (Rs)</t>
  </si>
  <si>
    <t>3 Marks</t>
  </si>
  <si>
    <t>1 Mark</t>
  </si>
  <si>
    <t>4 Marks</t>
  </si>
  <si>
    <t>2 Marks</t>
  </si>
  <si>
    <t>Question 10</t>
  </si>
  <si>
    <t>9 Marks</t>
  </si>
  <si>
    <t>MARKING FOR EACH QUESTION</t>
  </si>
  <si>
    <t>4. If you need, you can use multiple sheets for your answers, make sure to name all of them relevant to the question</t>
  </si>
  <si>
    <t>2. All questions do not have the same score. Try to maximize your score!</t>
  </si>
  <si>
    <t>1. Read the instructions for each question sheet carefully and answer accordingly</t>
  </si>
  <si>
    <t>3. Leave a short note on approach used if you have used some excel features which were not retained in the formula</t>
  </si>
  <si>
    <t>Total</t>
  </si>
  <si>
    <t>30 Marks</t>
  </si>
  <si>
    <t>Options</t>
  </si>
  <si>
    <t>Answer 1</t>
  </si>
  <si>
    <t>Answer 2</t>
  </si>
  <si>
    <t>Salary figure is assumed as 7 lac instead of 70 k per annum</t>
  </si>
  <si>
    <t>Note</t>
  </si>
  <si>
    <t>Answer</t>
  </si>
  <si>
    <t>No. of Employees</t>
  </si>
  <si>
    <t>Current Exp</t>
  </si>
  <si>
    <t>Total Exp</t>
  </si>
  <si>
    <t>Num 1</t>
  </si>
  <si>
    <t>Nub 2</t>
  </si>
  <si>
    <t>Mult</t>
  </si>
  <si>
    <t>ram_kumar</t>
  </si>
  <si>
    <t>ashwin_thakur</t>
  </si>
  <si>
    <t>aviral_suri</t>
  </si>
  <si>
    <t>abhinav_tiwari</t>
  </si>
  <si>
    <t>sachin_p</t>
  </si>
  <si>
    <t>bravo_mandla</t>
  </si>
  <si>
    <t>robin_singh</t>
  </si>
  <si>
    <t>deepak_b</t>
  </si>
  <si>
    <t>ram</t>
  </si>
  <si>
    <t>kumar</t>
  </si>
  <si>
    <t>ashwin</t>
  </si>
  <si>
    <t>thakur</t>
  </si>
  <si>
    <t>aviral</t>
  </si>
  <si>
    <t>suri</t>
  </si>
  <si>
    <t>abhinav</t>
  </si>
  <si>
    <t>tiwari</t>
  </si>
  <si>
    <t>sachin</t>
  </si>
  <si>
    <t>p</t>
  </si>
  <si>
    <t>bravo</t>
  </si>
  <si>
    <t>mandla</t>
  </si>
  <si>
    <t>robin</t>
  </si>
  <si>
    <t>singh</t>
  </si>
  <si>
    <t>deepak</t>
  </si>
  <si>
    <t>b</t>
  </si>
  <si>
    <t>*Remarks: I know the procedure. But, How could I obtain "80% of the production shortage" from the column. What is meant by 100% prouction shortage?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</si>
  <si>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</si>
  <si>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</si>
  <si>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</si>
  <si>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</si>
  <si>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</si>
  <si>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</si>
  <si>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</si>
  <si>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</si>
  <si>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</si>
  <si>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</si>
  <si>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</si>
  <si>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</si>
  <si>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</si>
  <si>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</t>
  </si>
  <si>
    <t>Exp</t>
  </si>
  <si>
    <t>Sixty_minus</t>
  </si>
  <si>
    <t>Opt_1</t>
  </si>
  <si>
    <t>Opt_2</t>
  </si>
  <si>
    <t>Option 1</t>
  </si>
  <si>
    <t>Option 2</t>
  </si>
  <si>
    <t>NA</t>
  </si>
  <si>
    <t>3rd index of the given range</t>
  </si>
  <si>
    <t>Index value of 67</t>
  </si>
  <si>
    <t>SALES</t>
  </si>
  <si>
    <t>PRODUCT</t>
  </si>
  <si>
    <t>A</t>
  </si>
  <si>
    <t>B</t>
  </si>
  <si>
    <t>C</t>
  </si>
  <si>
    <t>product type with a sales of 90</t>
  </si>
  <si>
    <t>Somnath Banerjee</t>
  </si>
  <si>
    <t>extracting first name</t>
  </si>
  <si>
    <t>MONTHS</t>
  </si>
  <si>
    <t>MONTH</t>
  </si>
</sst>
</file>

<file path=xl/styles.xml><?xml version="1.0" encoding="utf-8"?>
<styleSheet xmlns="http://schemas.openxmlformats.org/spreadsheetml/2006/main">
  <numFmts count="1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%"/>
    <numFmt numFmtId="170" formatCode="[Blue]\+0.00%;[Red]\-0.00%;0%"/>
    <numFmt numFmtId="171" formatCode="0.000%"/>
    <numFmt numFmtId="172" formatCode="mmmm"/>
    <numFmt numFmtId="173" formatCode="&quot;Year&quot;\ #"/>
    <numFmt numFmtId="174" formatCode="0.00\ \l\b"/>
    <numFmt numFmtId="175" formatCode="[$-409]d\-mmm\-yy;@"/>
    <numFmt numFmtId="176" formatCode="&quot;$&quot;#,##0.00"/>
    <numFmt numFmtId="177" formatCode="mm/dd/yy;@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23"/>
      <name val="Zurich LtCn BT"/>
    </font>
    <font>
      <sz val="10"/>
      <color indexed="18"/>
      <name val="Zurich LtCn BT"/>
    </font>
    <font>
      <sz val="16"/>
      <color indexed="9"/>
      <name val="Impact"/>
      <family val="2"/>
    </font>
    <font>
      <b/>
      <sz val="12"/>
      <name val="Garamond"/>
      <family val="1"/>
    </font>
    <font>
      <sz val="10"/>
      <name val="Zurich XCn BT"/>
    </font>
    <font>
      <i/>
      <sz val="10"/>
      <color indexed="23"/>
      <name val="Arial Narrow"/>
      <family val="2"/>
    </font>
    <font>
      <b/>
      <sz val="10"/>
      <name val="Arial Narrow"/>
      <family val="2"/>
    </font>
    <font>
      <sz val="10"/>
      <color indexed="18"/>
      <name val="Arial Narrow"/>
      <family val="2"/>
    </font>
    <font>
      <sz val="9"/>
      <name val="Verdana"/>
      <family val="2"/>
    </font>
    <font>
      <sz val="10"/>
      <name val="Arial Narrow"/>
      <family val="2"/>
    </font>
    <font>
      <sz val="10"/>
      <name val="Haettenschweiler"/>
      <family val="2"/>
    </font>
    <font>
      <sz val="16"/>
      <color indexed="8"/>
      <name val="Arial Black"/>
      <family val="2"/>
    </font>
    <font>
      <b/>
      <sz val="10"/>
      <name val="Zurich LtCn BT"/>
    </font>
    <font>
      <sz val="16"/>
      <color indexed="8"/>
      <name val="Impact"/>
      <family val="2"/>
    </font>
    <font>
      <sz val="16"/>
      <color indexed="17"/>
      <name val="Zurich Blk BT"/>
    </font>
    <font>
      <sz val="16"/>
      <color indexed="16"/>
      <name val="Zurich Blk BT"/>
    </font>
    <font>
      <sz val="8"/>
      <name val="Lucida Sans"/>
      <family val="2"/>
    </font>
    <font>
      <sz val="10"/>
      <name val="Zurich LtCn BT"/>
    </font>
    <font>
      <sz val="10"/>
      <name val="Impact"/>
      <family val="2"/>
    </font>
    <font>
      <sz val="12"/>
      <color indexed="8"/>
      <name val="Verdana"/>
      <family val="2"/>
    </font>
    <font>
      <i/>
      <sz val="10"/>
      <color indexed="9"/>
      <name val="Garamond"/>
      <family val="1"/>
    </font>
    <font>
      <b/>
      <sz val="14"/>
      <name val="Garamond"/>
      <family val="1"/>
    </font>
    <font>
      <sz val="10"/>
      <name val="Zurich LtCn BT"/>
      <family val="2"/>
    </font>
    <font>
      <sz val="10"/>
      <name val="Arial"/>
      <family val="2"/>
    </font>
    <font>
      <b/>
      <i/>
      <sz val="14"/>
      <color indexed="20"/>
      <name val="Calibri"/>
      <family val="2"/>
    </font>
    <font>
      <b/>
      <i/>
      <sz val="14"/>
      <name val="Calibri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7.7"/>
      <color rgb="FFFFFFFF"/>
      <name val="Segoe UI"/>
      <family val="2"/>
    </font>
    <font>
      <b/>
      <i/>
      <sz val="12"/>
      <color indexed="20"/>
      <name val="Calibri"/>
      <family val="2"/>
      <scheme val="minor"/>
    </font>
    <font>
      <b/>
      <i/>
      <sz val="14"/>
      <color indexed="20"/>
      <name val="Calibri"/>
      <family val="2"/>
      <scheme val="minor"/>
    </font>
    <font>
      <b/>
      <i/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gray125">
        <fgColor indexed="13"/>
      </patternFill>
    </fill>
    <fill>
      <patternFill patternType="lightGray">
        <fgColor indexed="13"/>
      </patternFill>
    </fill>
    <fill>
      <patternFill patternType="solid">
        <fgColor indexed="20"/>
        <bgColor indexed="64"/>
      </patternFill>
    </fill>
    <fill>
      <patternFill patternType="solid">
        <fgColor indexed="47"/>
        <bgColor indexed="64"/>
      </patternFill>
    </fill>
    <fill>
      <patternFill patternType="gray0625">
        <fgColor indexed="13"/>
      </patternFill>
    </fill>
    <fill>
      <patternFill patternType="gray125">
        <fgColor indexed="11"/>
      </patternFill>
    </fill>
    <fill>
      <patternFill patternType="gray125">
        <fgColor indexed="15"/>
      </patternFill>
    </fill>
    <fill>
      <patternFill patternType="gray125">
        <fgColor indexed="27"/>
        <bgColor indexed="44"/>
      </patternFill>
    </fill>
    <fill>
      <patternFill patternType="mediumGray">
        <fgColor indexed="41"/>
        <bgColor indexed="19"/>
      </patternFill>
    </fill>
    <fill>
      <patternFill patternType="mediumGray">
        <fgColor indexed="27"/>
        <bgColor indexed="29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13"/>
      </patternFill>
    </fill>
    <fill>
      <patternFill patternType="solid">
        <fgColor indexed="27"/>
        <bgColor indexed="13"/>
      </patternFill>
    </fill>
    <fill>
      <patternFill patternType="mediumGray">
        <fgColor indexed="22"/>
        <bgColor indexed="20"/>
      </patternFill>
    </fill>
    <fill>
      <patternFill patternType="lightGray">
        <fgColor indexed="54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23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37"/>
      </left>
      <right style="medium">
        <color indexed="37"/>
      </right>
      <top style="medium">
        <color indexed="37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/>
      <bottom style="thin">
        <color indexed="2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3" fillId="2" borderId="1"/>
    <xf numFmtId="1" fontId="4" fillId="3" borderId="1"/>
    <xf numFmtId="0" fontId="5" fillId="4" borderId="0"/>
    <xf numFmtId="0" fontId="6" fillId="5" borderId="0">
      <alignment horizontal="center"/>
    </xf>
    <xf numFmtId="167" fontId="26" fillId="0" borderId="0" applyFont="0" applyFill="0" applyBorder="0" applyAlignment="0" applyProtection="0"/>
    <xf numFmtId="0" fontId="7" fillId="2" borderId="1"/>
    <xf numFmtId="166" fontId="26" fillId="0" borderId="0" applyFont="0" applyFill="0" applyBorder="0" applyAlignment="0" applyProtection="0"/>
    <xf numFmtId="166" fontId="8" fillId="2" borderId="1"/>
    <xf numFmtId="166" fontId="9" fillId="6" borderId="1"/>
    <xf numFmtId="166" fontId="9" fillId="6" borderId="1"/>
    <xf numFmtId="166" fontId="10" fillId="3" borderId="1"/>
    <xf numFmtId="168" fontId="11" fillId="0" borderId="0"/>
    <xf numFmtId="0" fontId="12" fillId="2" borderId="1">
      <alignment horizontal="right"/>
    </xf>
    <xf numFmtId="0" fontId="13" fillId="2" borderId="1">
      <alignment horizontal="right"/>
    </xf>
    <xf numFmtId="165" fontId="4" fillId="7" borderId="2"/>
    <xf numFmtId="0" fontId="2" fillId="8" borderId="3"/>
    <xf numFmtId="0" fontId="13" fillId="8" borderId="3"/>
    <xf numFmtId="0" fontId="33" fillId="0" borderId="0" applyNumberFormat="0" applyFill="0" applyBorder="0" applyAlignment="0" applyProtection="0">
      <alignment vertical="top"/>
      <protection locked="0"/>
    </xf>
    <xf numFmtId="0" fontId="14" fillId="8" borderId="4"/>
    <xf numFmtId="1" fontId="12" fillId="2" borderId="1"/>
    <xf numFmtId="1" fontId="3" fillId="2" borderId="1"/>
    <xf numFmtId="1" fontId="15" fillId="6" borderId="1"/>
    <xf numFmtId="1" fontId="10" fillId="3" borderId="1"/>
    <xf numFmtId="0" fontId="16" fillId="8" borderId="4"/>
    <xf numFmtId="0" fontId="17" fillId="8" borderId="4"/>
    <xf numFmtId="0" fontId="18" fillId="8" borderId="4"/>
    <xf numFmtId="0" fontId="19" fillId="0" borderId="0"/>
    <xf numFmtId="2" fontId="15" fillId="2" borderId="1"/>
    <xf numFmtId="0" fontId="1" fillId="0" borderId="0"/>
    <xf numFmtId="0" fontId="26" fillId="0" borderId="0"/>
    <xf numFmtId="169" fontId="20" fillId="2" borderId="1"/>
    <xf numFmtId="10" fontId="20" fillId="2" borderId="1"/>
    <xf numFmtId="170" fontId="4" fillId="3" borderId="1"/>
    <xf numFmtId="171" fontId="20" fillId="2" borderId="1"/>
    <xf numFmtId="10" fontId="3" fillId="2" borderId="1"/>
    <xf numFmtId="10" fontId="10" fillId="3" borderId="1"/>
    <xf numFmtId="9" fontId="4" fillId="7" borderId="2"/>
    <xf numFmtId="9" fontId="20" fillId="2" borderId="1"/>
    <xf numFmtId="9" fontId="10" fillId="3" borderId="1"/>
    <xf numFmtId="166" fontId="2" fillId="9" borderId="1"/>
    <xf numFmtId="0" fontId="15" fillId="10" borderId="5">
      <alignment horizontal="center"/>
    </xf>
    <xf numFmtId="0" fontId="15" fillId="11" borderId="6">
      <alignment horizontal="center"/>
    </xf>
    <xf numFmtId="172" fontId="15" fillId="9" borderId="7" applyBorder="0"/>
    <xf numFmtId="171" fontId="2" fillId="9" borderId="8" applyNumberFormat="0">
      <alignment horizontal="center"/>
    </xf>
    <xf numFmtId="173" fontId="15" fillId="9" borderId="9">
      <alignment horizontal="center"/>
    </xf>
    <xf numFmtId="1" fontId="15" fillId="9" borderId="9">
      <alignment horizontal="center"/>
    </xf>
    <xf numFmtId="0" fontId="15" fillId="6" borderId="1"/>
    <xf numFmtId="1" fontId="15" fillId="6" borderId="1"/>
    <xf numFmtId="17" fontId="21" fillId="12" borderId="0"/>
    <xf numFmtId="12" fontId="15" fillId="13" borderId="1"/>
    <xf numFmtId="12" fontId="15" fillId="14" borderId="1"/>
    <xf numFmtId="0" fontId="22" fillId="8" borderId="10"/>
    <xf numFmtId="0" fontId="23" fillId="15" borderId="0"/>
    <xf numFmtId="0" fontId="21" fillId="16" borderId="0"/>
    <xf numFmtId="168" fontId="11" fillId="0" borderId="11"/>
    <xf numFmtId="0" fontId="15" fillId="2" borderId="1">
      <alignment horizontal="center"/>
    </xf>
    <xf numFmtId="174" fontId="20" fillId="2" borderId="1"/>
    <xf numFmtId="0" fontId="24" fillId="0" borderId="12"/>
    <xf numFmtId="49" fontId="25" fillId="2" borderId="1"/>
  </cellStyleXfs>
  <cellXfs count="104">
    <xf numFmtId="0" fontId="0" fillId="0" borderId="0" xfId="0"/>
    <xf numFmtId="0" fontId="35" fillId="17" borderId="0" xfId="30" applyFont="1" applyFill="1"/>
    <xf numFmtId="0" fontId="35" fillId="17" borderId="0" xfId="30" applyFont="1" applyFill="1" applyAlignment="1">
      <alignment horizontal="center"/>
    </xf>
    <xf numFmtId="0" fontId="36" fillId="17" borderId="0" xfId="30" applyFont="1" applyFill="1"/>
    <xf numFmtId="0" fontId="37" fillId="17" borderId="0" xfId="30" applyFont="1" applyFill="1"/>
    <xf numFmtId="0" fontId="38" fillId="17" borderId="0" xfId="30" applyFont="1" applyFill="1"/>
    <xf numFmtId="0" fontId="35" fillId="0" borderId="0" xfId="30" applyFont="1" applyFill="1"/>
    <xf numFmtId="0" fontId="39" fillId="17" borderId="0" xfId="30" applyFont="1" applyFill="1"/>
    <xf numFmtId="0" fontId="40" fillId="0" borderId="13" xfId="0" applyFont="1" applyBorder="1"/>
    <xf numFmtId="0" fontId="41" fillId="17" borderId="0" xfId="30" applyFont="1" applyFill="1"/>
    <xf numFmtId="0" fontId="35" fillId="18" borderId="0" xfId="30" applyFont="1" applyFill="1"/>
    <xf numFmtId="0" fontId="42" fillId="18" borderId="0" xfId="0" applyFont="1" applyFill="1"/>
    <xf numFmtId="0" fontId="0" fillId="19" borderId="13" xfId="0" applyFill="1" applyBorder="1"/>
    <xf numFmtId="0" fontId="0" fillId="19" borderId="13" xfId="0" applyFill="1" applyBorder="1" applyAlignment="1">
      <alignment horizontal="left"/>
    </xf>
    <xf numFmtId="0" fontId="35" fillId="20" borderId="0" xfId="30" applyFont="1" applyFill="1" applyAlignment="1">
      <alignment horizontal="center"/>
    </xf>
    <xf numFmtId="0" fontId="43" fillId="0" borderId="0" xfId="30" applyFont="1" applyBorder="1"/>
    <xf numFmtId="0" fontId="35" fillId="20" borderId="0" xfId="30" applyFont="1" applyFill="1"/>
    <xf numFmtId="0" fontId="44" fillId="0" borderId="0" xfId="30" applyFont="1" applyBorder="1"/>
    <xf numFmtId="0" fontId="45" fillId="17" borderId="14" xfId="30" applyFont="1" applyFill="1" applyBorder="1" applyAlignment="1">
      <alignment horizontal="center"/>
    </xf>
    <xf numFmtId="0" fontId="34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21" borderId="13" xfId="0" applyFill="1" applyBorder="1"/>
    <xf numFmtId="0" fontId="0" fillId="22" borderId="13" xfId="0" applyFill="1" applyBorder="1"/>
    <xf numFmtId="164" fontId="0" fillId="0" borderId="13" xfId="0" applyNumberFormat="1" applyBorder="1"/>
    <xf numFmtId="0" fontId="34" fillId="0" borderId="0" xfId="0" applyFont="1"/>
    <xf numFmtId="175" fontId="34" fillId="0" borderId="0" xfId="0" applyNumberFormat="1" applyFont="1"/>
    <xf numFmtId="0" fontId="34" fillId="0" borderId="13" xfId="0" applyFont="1" applyFill="1" applyBorder="1"/>
    <xf numFmtId="175" fontId="0" fillId="0" borderId="13" xfId="0" applyNumberFormat="1" applyBorder="1"/>
    <xf numFmtId="1" fontId="0" fillId="0" borderId="0" xfId="0" applyNumberFormat="1"/>
    <xf numFmtId="16" fontId="0" fillId="0" borderId="0" xfId="0" applyNumberFormat="1"/>
    <xf numFmtId="0" fontId="46" fillId="23" borderId="13" xfId="0" applyFont="1" applyFill="1" applyBorder="1" applyAlignment="1">
      <alignment horizontal="centerContinuous" wrapText="1"/>
    </xf>
    <xf numFmtId="0" fontId="46" fillId="23" borderId="0" xfId="0" applyFont="1" applyFill="1" applyAlignment="1">
      <alignment horizontal="centerContinuous" wrapText="1"/>
    </xf>
    <xf numFmtId="0" fontId="31" fillId="24" borderId="13" xfId="0" applyFont="1" applyFill="1" applyBorder="1"/>
    <xf numFmtId="0" fontId="0" fillId="25" borderId="13" xfId="0" applyFill="1" applyBorder="1"/>
    <xf numFmtId="0" fontId="32" fillId="24" borderId="13" xfId="0" applyFont="1" applyFill="1" applyBorder="1"/>
    <xf numFmtId="0" fontId="0" fillId="26" borderId="0" xfId="0" applyFill="1" applyBorder="1" applyAlignment="1">
      <alignment horizontal="left"/>
    </xf>
    <xf numFmtId="0" fontId="29" fillId="26" borderId="0" xfId="0" applyFont="1" applyFill="1" applyBorder="1"/>
    <xf numFmtId="0" fontId="47" fillId="26" borderId="0" xfId="30" applyFont="1" applyFill="1" applyBorder="1" applyAlignment="1">
      <alignment horizontal="left"/>
    </xf>
    <xf numFmtId="0" fontId="48" fillId="26" borderId="0" xfId="0" applyFont="1" applyFill="1" applyBorder="1" applyAlignment="1">
      <alignment horizontal="left" vertical="center" wrapText="1"/>
    </xf>
    <xf numFmtId="0" fontId="32" fillId="27" borderId="13" xfId="0" applyFont="1" applyFill="1" applyBorder="1" applyAlignment="1">
      <alignment horizontal="center"/>
    </xf>
    <xf numFmtId="0" fontId="32" fillId="26" borderId="0" xfId="0" applyFont="1" applyFill="1" applyBorder="1" applyAlignment="1">
      <alignment horizontal="left"/>
    </xf>
    <xf numFmtId="0" fontId="33" fillId="28" borderId="13" xfId="18" applyFill="1" applyBorder="1" applyAlignment="1" applyProtection="1">
      <alignment horizontal="center"/>
    </xf>
    <xf numFmtId="0" fontId="1" fillId="0" borderId="13" xfId="0" applyFont="1" applyBorder="1" applyAlignment="1">
      <alignment horizontal="center"/>
    </xf>
    <xf numFmtId="0" fontId="2" fillId="0" borderId="13" xfId="0" applyFont="1" applyBorder="1"/>
    <xf numFmtId="0" fontId="2" fillId="29" borderId="13" xfId="0" applyFont="1" applyFill="1" applyBorder="1"/>
    <xf numFmtId="0" fontId="2" fillId="0" borderId="13" xfId="0" applyFont="1" applyBorder="1" applyAlignment="1">
      <alignment horizontal="center"/>
    </xf>
    <xf numFmtId="0" fontId="2" fillId="30" borderId="13" xfId="0" applyFont="1" applyFill="1" applyBorder="1"/>
    <xf numFmtId="176" fontId="0" fillId="0" borderId="13" xfId="0" applyNumberFormat="1" applyBorder="1" applyAlignment="1"/>
    <xf numFmtId="0" fontId="1" fillId="0" borderId="0" xfId="0" applyFont="1"/>
    <xf numFmtId="0" fontId="2" fillId="31" borderId="13" xfId="0" applyFont="1" applyFill="1" applyBorder="1"/>
    <xf numFmtId="175" fontId="0" fillId="0" borderId="0" xfId="0" applyNumberFormat="1"/>
    <xf numFmtId="177" fontId="0" fillId="0" borderId="0" xfId="0" applyNumberFormat="1"/>
    <xf numFmtId="0" fontId="1" fillId="0" borderId="0" xfId="0" applyFont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14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13" xfId="0" applyFont="1" applyBorder="1" applyProtection="1">
      <protection locked="0"/>
    </xf>
    <xf numFmtId="14" fontId="1" fillId="0" borderId="13" xfId="0" applyNumberFormat="1" applyFont="1" applyBorder="1"/>
    <xf numFmtId="0" fontId="1" fillId="0" borderId="0" xfId="0" applyNumberFormat="1" applyFont="1" applyProtection="1">
      <protection locked="0"/>
    </xf>
    <xf numFmtId="19" fontId="1" fillId="0" borderId="0" xfId="0" applyNumberFormat="1" applyFont="1" applyProtection="1"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20" fontId="1" fillId="0" borderId="0" xfId="0" applyNumberFormat="1" applyFont="1" applyProtection="1"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1" fillId="0" borderId="0" xfId="0" applyNumberFormat="1" applyFont="1" applyAlignment="1" applyProtection="1">
      <protection locked="0" hidden="1"/>
    </xf>
    <xf numFmtId="0" fontId="30" fillId="0" borderId="0" xfId="0" applyFont="1" applyProtection="1">
      <protection locked="0"/>
    </xf>
    <xf numFmtId="14" fontId="30" fillId="0" borderId="0" xfId="0" applyNumberFormat="1" applyFont="1" applyProtection="1">
      <protection locked="0"/>
    </xf>
    <xf numFmtId="2" fontId="0" fillId="0" borderId="0" xfId="0" applyNumberFormat="1"/>
    <xf numFmtId="0" fontId="45" fillId="17" borderId="15" xfId="30" applyFont="1" applyFill="1" applyBorder="1" applyAlignment="1">
      <alignment horizontal="center"/>
    </xf>
    <xf numFmtId="0" fontId="34" fillId="0" borderId="13" xfId="0" applyFont="1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0" fillId="0" borderId="0" xfId="0" applyProtection="1"/>
    <xf numFmtId="0" fontId="49" fillId="17" borderId="14" xfId="30" applyFont="1" applyFill="1" applyBorder="1" applyAlignment="1">
      <alignment horizontal="center"/>
    </xf>
    <xf numFmtId="0" fontId="49" fillId="17" borderId="16" xfId="30" applyFont="1" applyFill="1" applyBorder="1" applyAlignment="1">
      <alignment horizontal="center"/>
    </xf>
    <xf numFmtId="0" fontId="49" fillId="17" borderId="17" xfId="30" applyFont="1" applyFill="1" applyBorder="1" applyAlignment="1">
      <alignment horizontal="center"/>
    </xf>
    <xf numFmtId="0" fontId="49" fillId="17" borderId="18" xfId="30" applyFont="1" applyFill="1" applyBorder="1" applyAlignment="1">
      <alignment horizontal="center"/>
    </xf>
    <xf numFmtId="0" fontId="49" fillId="17" borderId="19" xfId="30" applyFont="1" applyFill="1" applyBorder="1" applyAlignment="1">
      <alignment horizontal="center"/>
    </xf>
    <xf numFmtId="0" fontId="49" fillId="17" borderId="15" xfId="30" applyFont="1" applyFill="1" applyBorder="1" applyAlignment="1">
      <alignment horizontal="center"/>
    </xf>
    <xf numFmtId="20" fontId="2" fillId="0" borderId="13" xfId="0" applyNumberFormat="1" applyFont="1" applyBorder="1" applyAlignment="1" applyProtection="1">
      <alignment horizontal="center"/>
      <protection locked="0"/>
    </xf>
    <xf numFmtId="0" fontId="1" fillId="0" borderId="13" xfId="0" applyNumberFormat="1" applyFont="1" applyBorder="1" applyAlignment="1" applyProtection="1">
      <alignment horizontal="center"/>
      <protection locked="0"/>
    </xf>
    <xf numFmtId="0" fontId="1" fillId="28" borderId="13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4" fillId="0" borderId="0" xfId="0" applyFont="1" applyFill="1" applyBorder="1"/>
    <xf numFmtId="0" fontId="34" fillId="0" borderId="13" xfId="0" applyFont="1" applyFill="1" applyBorder="1" applyAlignment="1">
      <alignment horizontal="center"/>
    </xf>
    <xf numFmtId="14" fontId="0" fillId="0" borderId="0" xfId="0" applyNumberFormat="1"/>
    <xf numFmtId="1" fontId="50" fillId="0" borderId="0" xfId="0" applyNumberFormat="1" applyFont="1"/>
    <xf numFmtId="1" fontId="0" fillId="0" borderId="13" xfId="0" applyNumberFormat="1" applyBorder="1"/>
    <xf numFmtId="1" fontId="34" fillId="0" borderId="0" xfId="0" applyNumberFormat="1" applyFont="1"/>
    <xf numFmtId="49" fontId="0" fillId="0" borderId="13" xfId="0" applyNumberFormat="1" applyBorder="1" applyAlignment="1">
      <alignment horizontal="center"/>
    </xf>
    <xf numFmtId="2" fontId="34" fillId="0" borderId="13" xfId="0" applyNumberFormat="1" applyFont="1" applyBorder="1"/>
    <xf numFmtId="0" fontId="0" fillId="0" borderId="0" xfId="0" applyAlignment="1">
      <alignment horizontal="left"/>
    </xf>
    <xf numFmtId="0" fontId="34" fillId="0" borderId="0" xfId="0" applyFont="1" applyAlignment="1">
      <alignment horizontal="center"/>
    </xf>
    <xf numFmtId="0" fontId="51" fillId="17" borderId="20" xfId="30" applyFont="1" applyFill="1" applyBorder="1" applyAlignment="1">
      <alignment horizontal="center"/>
    </xf>
    <xf numFmtId="0" fontId="51" fillId="17" borderId="21" xfId="30" applyFont="1" applyFill="1" applyBorder="1" applyAlignment="1">
      <alignment horizontal="center"/>
    </xf>
    <xf numFmtId="0" fontId="34" fillId="26" borderId="0" xfId="0" applyFont="1" applyFill="1" applyBorder="1" applyAlignment="1">
      <alignment horizontal="left"/>
    </xf>
    <xf numFmtId="0" fontId="52" fillId="26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/>
    </xf>
  </cellXfs>
  <cellStyles count="60">
    <cellStyle name="AmountReference" xfId="1"/>
    <cellStyle name="AmountVariable" xfId="2"/>
    <cellStyle name="Co Name" xfId="3"/>
    <cellStyle name="Column Labels" xfId="4"/>
    <cellStyle name="Comma 2" xfId="5"/>
    <cellStyle name="Condensed" xfId="6"/>
    <cellStyle name="Currency 2" xfId="7"/>
    <cellStyle name="CurrencyReference" xfId="8"/>
    <cellStyle name="CurrencyResult" xfId="9"/>
    <cellStyle name="CurrencyResultCondensed" xfId="10"/>
    <cellStyle name="CurrencyVariable" xfId="11"/>
    <cellStyle name="Data" xfId="12"/>
    <cellStyle name="Description" xfId="13"/>
    <cellStyle name="DescriptionCondensed" xfId="14"/>
    <cellStyle name="Estimate" xfId="15"/>
    <cellStyle name="FieldName" xfId="16"/>
    <cellStyle name="FieldNameCondensed" xfId="17"/>
    <cellStyle name="Hyperlink" xfId="18" builtinId="8"/>
    <cellStyle name="Impact" xfId="19"/>
    <cellStyle name="Integer" xfId="20"/>
    <cellStyle name="IntegerReference" xfId="21"/>
    <cellStyle name="IntegerResult" xfId="22"/>
    <cellStyle name="IntegerVariable" xfId="23"/>
    <cellStyle name="MainHeadingBlack" xfId="24"/>
    <cellStyle name="MainHeadingGreen" xfId="25"/>
    <cellStyle name="MainHeadingRed" xfId="26"/>
    <cellStyle name="MainText" xfId="27"/>
    <cellStyle name="NetAssetValue" xfId="28"/>
    <cellStyle name="Normal" xfId="0" builtinId="0"/>
    <cellStyle name="Normal 2" xfId="29"/>
    <cellStyle name="Normal 3" xfId="30"/>
    <cellStyle name="Percent.0" xfId="31"/>
    <cellStyle name="Percent.00" xfId="32"/>
    <cellStyle name="Percent.00+-Variable" xfId="33"/>
    <cellStyle name="Percent.000" xfId="34"/>
    <cellStyle name="Percent.00Reference" xfId="35"/>
    <cellStyle name="Percent.00Variable" xfId="36"/>
    <cellStyle name="PercentEstimate" xfId="37"/>
    <cellStyle name="PercentResult" xfId="38"/>
    <cellStyle name="PercentVariable" xfId="39"/>
    <cellStyle name="ReferenceCurrencyLeft" xfId="40"/>
    <cellStyle name="ReferenceMaxTop" xfId="41"/>
    <cellStyle name="ReferenceMinTop" xfId="42"/>
    <cellStyle name="ReferenceMonthLeft" xfId="43"/>
    <cellStyle name="ReferencePercentTop" xfId="44"/>
    <cellStyle name="ReferenceYearNumTop" xfId="45"/>
    <cellStyle name="ReferenceYearTop" xfId="46"/>
    <cellStyle name="Result" xfId="47"/>
    <cellStyle name="ResultInteger" xfId="48"/>
    <cellStyle name="Row Labels" xfId="49"/>
    <cellStyle name="StockValue" xfId="50"/>
    <cellStyle name="StockValuePreSplit" xfId="51"/>
    <cellStyle name="SubHeadingBlack" xfId="52"/>
    <cellStyle name="Subtitle" xfId="53"/>
    <cellStyle name="Total Labels" xfId="54"/>
    <cellStyle name="Totals" xfId="55"/>
    <cellStyle name="Trading Symbol" xfId="56"/>
    <cellStyle name="Weight (pounds)" xfId="57"/>
    <cellStyle name="Wks Title" xfId="58"/>
    <cellStyle name="ZipCode" xfId="59"/>
  </cellStyles>
  <dxfs count="8"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23</xdr:row>
      <xdr:rowOff>9525</xdr:rowOff>
    </xdr:from>
    <xdr:to>
      <xdr:col>5</xdr:col>
      <xdr:colOff>258536</xdr:colOff>
      <xdr:row>26</xdr:row>
      <xdr:rowOff>27215</xdr:rowOff>
    </xdr:to>
    <xdr:sp macro="" textlink="">
      <xdr:nvSpPr>
        <xdr:cNvPr id="2" name="Horizontal Scroll 1"/>
        <xdr:cNvSpPr/>
      </xdr:nvSpPr>
      <xdr:spPr>
        <a:xfrm>
          <a:off x="2019300" y="4752975"/>
          <a:ext cx="5421086" cy="589190"/>
        </a:xfrm>
        <a:prstGeom prst="horizontalScroll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You have 60 minutes to complete this test</a:t>
          </a:r>
        </a:p>
      </xdr:txBody>
    </xdr:sp>
    <xdr:clientData/>
  </xdr:twoCellAnchor>
  <xdr:twoCellAnchor>
    <xdr:from>
      <xdr:col>1</xdr:col>
      <xdr:colOff>28575</xdr:colOff>
      <xdr:row>1</xdr:row>
      <xdr:rowOff>104775</xdr:rowOff>
    </xdr:from>
    <xdr:to>
      <xdr:col>2</xdr:col>
      <xdr:colOff>142875</xdr:colOff>
      <xdr:row>6</xdr:row>
      <xdr:rowOff>38100</xdr:rowOff>
    </xdr:to>
    <xdr:grpSp>
      <xdr:nvGrpSpPr>
        <xdr:cNvPr id="8250" name="Group 2"/>
        <xdr:cNvGrpSpPr>
          <a:grpSpLocks/>
        </xdr:cNvGrpSpPr>
      </xdr:nvGrpSpPr>
      <xdr:grpSpPr bwMode="auto">
        <a:xfrm>
          <a:off x="638175" y="295275"/>
          <a:ext cx="1895475" cy="885825"/>
          <a:chOff x="3003839" y="2571066"/>
          <a:chExt cx="3181555" cy="1574743"/>
        </a:xfrm>
      </xdr:grpSpPr>
      <xdr:pic>
        <xdr:nvPicPr>
          <xdr:cNvPr id="8252" name="Picture 3" descr="http://www.pitt.edu/~ttwiss/irtf/globe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lum bright="70000" contrast="-70000"/>
          </a:blip>
          <a:srcRect/>
          <a:stretch>
            <a:fillRect/>
          </a:stretch>
        </xdr:blipFill>
        <xdr:spPr bwMode="auto">
          <a:xfrm>
            <a:off x="3664183" y="2571066"/>
            <a:ext cx="1600200" cy="15747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" name="Rectangle 4"/>
          <xdr:cNvSpPr/>
        </xdr:nvSpPr>
        <xdr:spPr>
          <a:xfrm>
            <a:off x="3003839" y="3062115"/>
            <a:ext cx="1215066" cy="423318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defRPr/>
            </a:pPr>
            <a:r>
              <a:rPr lang="en-US" sz="9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Maiandra GD" pitchFamily="34" charset="0"/>
                <a:ea typeface="+mj-ea"/>
                <a:cs typeface="+mj-cs"/>
              </a:rPr>
              <a:t>Global</a:t>
            </a:r>
            <a:endParaRPr lang="en-GB" sz="900" b="1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4650573" y="3553164"/>
            <a:ext cx="1534821" cy="440251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sz="1200"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>
              <a:defRPr/>
            </a:pPr>
            <a:r>
              <a:rPr lang="en-US" sz="900" b="1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Maiandra GD" pitchFamily="34" charset="0"/>
              </a:rPr>
              <a:t>Analytics</a:t>
            </a:r>
            <a:endParaRPr lang="en-GB" sz="900" b="1">
              <a:ln>
                <a:solidFill>
                  <a:schemeClr val="bg1"/>
                </a:solidFill>
              </a:ln>
              <a:solidFill>
                <a:schemeClr val="bg1"/>
              </a:solidFill>
            </a:endParaRPr>
          </a:p>
        </xdr:txBody>
      </xdr:sp>
      <xdr:pic>
        <xdr:nvPicPr>
          <xdr:cNvPr id="8255" name="Picture 6" descr="Dell LogoRGB_SM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4038600" y="3315237"/>
            <a:ext cx="838200" cy="2686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oneCellAnchor>
    <xdr:from>
      <xdr:col>2</xdr:col>
      <xdr:colOff>295275</xdr:colOff>
      <xdr:row>0</xdr:row>
      <xdr:rowOff>133350</xdr:rowOff>
    </xdr:from>
    <xdr:ext cx="5829300" cy="937629"/>
    <xdr:sp macro="" textlink="">
      <xdr:nvSpPr>
        <xdr:cNvPr id="8" name="Rectangle 7"/>
        <xdr:cNvSpPr/>
      </xdr:nvSpPr>
      <xdr:spPr>
        <a:xfrm>
          <a:off x="1933575" y="133350"/>
          <a:ext cx="58293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/>
          <a:r>
            <a:rPr lang="en-US" sz="5400" b="1" cap="none" spc="0">
              <a:ln w="50800"/>
              <a:solidFill>
                <a:schemeClr val="bg1">
                  <a:shade val="50000"/>
                </a:schemeClr>
              </a:solidFill>
              <a:effectLst/>
            </a:rPr>
            <a:t>MS-Excel Test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66675</xdr:rowOff>
    </xdr:from>
    <xdr:to>
      <xdr:col>10</xdr:col>
      <xdr:colOff>266700</xdr:colOff>
      <xdr:row>14</xdr:row>
      <xdr:rowOff>57150</xdr:rowOff>
    </xdr:to>
    <xdr:sp macro="" textlink="">
      <xdr:nvSpPr>
        <xdr:cNvPr id="2" name="Rounded Rectangle 1"/>
        <xdr:cNvSpPr/>
      </xdr:nvSpPr>
      <xdr:spPr>
        <a:xfrm>
          <a:off x="7820025" y="447675"/>
          <a:ext cx="2457450" cy="22764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/>
            <a:t>Task</a:t>
          </a:r>
        </a:p>
        <a:p>
          <a:pPr algn="ctr"/>
          <a:r>
            <a:rPr lang="en-US" sz="1100"/>
            <a:t> Calculate the </a:t>
          </a:r>
          <a:r>
            <a:rPr lang="en-US" sz="1100" baseline="0"/>
            <a:t> Avg. Birth Rate in the last four years for each region</a:t>
          </a:r>
          <a:r>
            <a:rPr lang="en-US" sz="11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hwini_Tank.bak\Dis%20analytics\Knowledge%20Base\Excel\Training\Demonstration%20Fi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 Syntax"/>
      <sheetName val="demo(funs,if,lookup)"/>
      <sheetName val="Chart1"/>
      <sheetName val="Sheet1"/>
      <sheetName val="Sheet2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Sales"/>
      <sheetName val="ChartScroll"/>
      <sheetName val="Chart2"/>
      <sheetName val="Chart3"/>
      <sheetName val="chart data"/>
    </sheetNames>
    <sheetDataSet>
      <sheetData sheetId="0"/>
      <sheetData sheetId="1"/>
      <sheetData sheetId="2" refreshError="1"/>
      <sheetData sheetId="3"/>
      <sheetData sheetId="4"/>
      <sheetData sheetId="5">
        <row r="2">
          <cell r="A2" t="str">
            <v>slno</v>
          </cell>
          <cell r="B2" t="str">
            <v>empname</v>
          </cell>
          <cell r="C2" t="str">
            <v>age</v>
          </cell>
          <cell r="D2" t="str">
            <v>dept</v>
          </cell>
          <cell r="E2" t="str">
            <v>desgn</v>
          </cell>
          <cell r="F2" t="str">
            <v>basic</v>
          </cell>
          <cell r="G2" t="str">
            <v>hra</v>
          </cell>
          <cell r="H2" t="str">
            <v>da</v>
          </cell>
          <cell r="I2" t="str">
            <v>gross</v>
          </cell>
          <cell r="J2" t="str">
            <v>rating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4">
          <cell r="J4">
            <v>12</v>
          </cell>
        </row>
        <row r="5">
          <cell r="B5" t="str">
            <v>employee name</v>
          </cell>
          <cell r="C5" t="str">
            <v>projectedsales</v>
          </cell>
          <cell r="D5" t="str">
            <v>actual sales</v>
          </cell>
          <cell r="F5">
            <v>0</v>
          </cell>
        </row>
        <row r="6">
          <cell r="B6" t="str">
            <v>a</v>
          </cell>
          <cell r="C6">
            <v>300</v>
          </cell>
          <cell r="D6">
            <v>240</v>
          </cell>
          <cell r="F6">
            <v>12</v>
          </cell>
        </row>
        <row r="7">
          <cell r="B7" t="str">
            <v>b</v>
          </cell>
          <cell r="C7">
            <v>320</v>
          </cell>
          <cell r="D7">
            <v>300</v>
          </cell>
        </row>
        <row r="8">
          <cell r="B8" t="str">
            <v>c</v>
          </cell>
          <cell r="C8">
            <v>340</v>
          </cell>
          <cell r="D8">
            <v>320</v>
          </cell>
        </row>
        <row r="9">
          <cell r="B9" t="str">
            <v>d</v>
          </cell>
          <cell r="C9">
            <v>300</v>
          </cell>
          <cell r="D9">
            <v>200</v>
          </cell>
        </row>
        <row r="10">
          <cell r="B10" t="str">
            <v>e</v>
          </cell>
          <cell r="C10">
            <v>280</v>
          </cell>
          <cell r="D10">
            <v>290</v>
          </cell>
        </row>
        <row r="11">
          <cell r="B11" t="str">
            <v>f</v>
          </cell>
          <cell r="C11">
            <v>290</v>
          </cell>
          <cell r="D11">
            <v>280</v>
          </cell>
        </row>
        <row r="12">
          <cell r="B12" t="str">
            <v>g</v>
          </cell>
          <cell r="C12">
            <v>270</v>
          </cell>
          <cell r="D12">
            <v>260</v>
          </cell>
        </row>
        <row r="13">
          <cell r="B13" t="str">
            <v>h</v>
          </cell>
          <cell r="C13">
            <v>260</v>
          </cell>
          <cell r="D13">
            <v>250</v>
          </cell>
        </row>
        <row r="14">
          <cell r="B14" t="str">
            <v>I</v>
          </cell>
          <cell r="C14">
            <v>280</v>
          </cell>
          <cell r="D14">
            <v>270</v>
          </cell>
        </row>
        <row r="15">
          <cell r="B15" t="str">
            <v>j</v>
          </cell>
          <cell r="C15">
            <v>300</v>
          </cell>
          <cell r="D15">
            <v>280</v>
          </cell>
        </row>
        <row r="16">
          <cell r="B16" t="str">
            <v>k</v>
          </cell>
          <cell r="C16">
            <v>250</v>
          </cell>
          <cell r="D16">
            <v>200</v>
          </cell>
        </row>
        <row r="17">
          <cell r="B17" t="str">
            <v>l</v>
          </cell>
          <cell r="C17">
            <v>100</v>
          </cell>
          <cell r="D17">
            <v>300</v>
          </cell>
        </row>
        <row r="18">
          <cell r="B18" t="str">
            <v>m</v>
          </cell>
          <cell r="C18">
            <v>200</v>
          </cell>
          <cell r="D18">
            <v>300</v>
          </cell>
        </row>
        <row r="24">
          <cell r="D24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ram_kumar@AB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bin_singh@ABC.com" TargetMode="External"/><Relationship Id="rId3" Type="http://schemas.openxmlformats.org/officeDocument/2006/relationships/hyperlink" Target="mailto:aviral_suri@ABC.com" TargetMode="External"/><Relationship Id="rId7" Type="http://schemas.openxmlformats.org/officeDocument/2006/relationships/hyperlink" Target="mailto:deepak_b@ABC.com" TargetMode="External"/><Relationship Id="rId2" Type="http://schemas.openxmlformats.org/officeDocument/2006/relationships/hyperlink" Target="mailto:ashwin_thakur@ABC.com" TargetMode="External"/><Relationship Id="rId1" Type="http://schemas.openxmlformats.org/officeDocument/2006/relationships/hyperlink" Target="mailto:ram_kumar@ABC.com" TargetMode="External"/><Relationship Id="rId6" Type="http://schemas.openxmlformats.org/officeDocument/2006/relationships/hyperlink" Target="mailto:bravo_mandla@ABC.com" TargetMode="External"/><Relationship Id="rId5" Type="http://schemas.openxmlformats.org/officeDocument/2006/relationships/hyperlink" Target="mailto:sachin_p@ABC.com" TargetMode="External"/><Relationship Id="rId4" Type="http://schemas.openxmlformats.org/officeDocument/2006/relationships/hyperlink" Target="mailto:abhinav_tiwari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opLeftCell="A3" workbookViewId="0">
      <selection activeCell="A8" sqref="A8"/>
    </sheetView>
  </sheetViews>
  <sheetFormatPr defaultRowHeight="15"/>
  <cols>
    <col min="2" max="2" width="26.7109375" customWidth="1"/>
    <col min="3" max="3" width="32.5703125" customWidth="1"/>
    <col min="4" max="4" width="26.28515625" customWidth="1"/>
    <col min="5" max="5" width="17.140625" customWidth="1"/>
    <col min="6" max="6" width="31.140625" customWidth="1"/>
  </cols>
  <sheetData>
    <row r="1" spans="1:7">
      <c r="A1" s="1"/>
      <c r="B1" s="6"/>
      <c r="C1" s="1"/>
      <c r="D1" s="1"/>
      <c r="E1" s="1"/>
      <c r="F1" s="1"/>
      <c r="G1" s="1"/>
    </row>
    <row r="2" spans="1:7">
      <c r="A2" s="1"/>
      <c r="B2" s="10"/>
      <c r="C2" s="14"/>
      <c r="D2" s="16"/>
      <c r="E2" s="16"/>
      <c r="F2" s="16"/>
      <c r="G2" s="1"/>
    </row>
    <row r="3" spans="1:7">
      <c r="A3" s="1"/>
      <c r="B3" s="11"/>
      <c r="C3" s="14"/>
      <c r="D3" s="16"/>
      <c r="E3" s="16"/>
      <c r="F3" s="16"/>
      <c r="G3" s="1"/>
    </row>
    <row r="4" spans="1:7">
      <c r="A4" s="1"/>
      <c r="B4" s="10"/>
      <c r="C4" s="14"/>
      <c r="D4" s="16"/>
      <c r="E4" s="16"/>
      <c r="F4" s="16"/>
      <c r="G4" s="1"/>
    </row>
    <row r="5" spans="1:7">
      <c r="A5" s="1"/>
      <c r="B5" s="10"/>
      <c r="C5" s="14"/>
      <c r="D5" s="16"/>
      <c r="E5" s="16"/>
      <c r="F5" s="16"/>
      <c r="G5" s="1"/>
    </row>
    <row r="6" spans="1:7">
      <c r="A6" s="1"/>
      <c r="B6" s="10"/>
      <c r="C6" s="14"/>
      <c r="D6" s="16"/>
      <c r="E6" s="16"/>
      <c r="F6" s="16"/>
      <c r="G6" s="1"/>
    </row>
    <row r="7" spans="1:7">
      <c r="A7" s="1"/>
      <c r="B7" s="10"/>
      <c r="C7" s="14"/>
      <c r="D7" s="16"/>
      <c r="E7" s="16"/>
      <c r="F7" s="16"/>
      <c r="G7" s="1"/>
    </row>
    <row r="8" spans="1:7">
      <c r="A8" s="1"/>
      <c r="B8" s="6"/>
      <c r="C8" s="2"/>
      <c r="D8" s="1"/>
      <c r="E8" s="1"/>
      <c r="F8" s="1"/>
      <c r="G8" s="1"/>
    </row>
    <row r="9" spans="1:7">
      <c r="A9" s="1"/>
      <c r="B9" s="8" t="s">
        <v>17</v>
      </c>
      <c r="C9" s="12"/>
      <c r="D9" s="1"/>
      <c r="E9" s="1"/>
      <c r="F9" s="1"/>
      <c r="G9" s="1"/>
    </row>
    <row r="10" spans="1:7">
      <c r="A10" s="1"/>
      <c r="B10" s="8" t="s">
        <v>3</v>
      </c>
      <c r="C10" s="12"/>
      <c r="D10" s="1"/>
      <c r="E10" s="1"/>
      <c r="F10" s="1"/>
      <c r="G10" s="1"/>
    </row>
    <row r="11" spans="1:7">
      <c r="A11" s="1"/>
      <c r="B11" s="8" t="s">
        <v>4</v>
      </c>
      <c r="C11" s="12"/>
      <c r="D11" s="1"/>
      <c r="E11" s="1"/>
      <c r="F11" s="1"/>
      <c r="G11" s="1"/>
    </row>
    <row r="12" spans="1:7">
      <c r="A12" s="1"/>
      <c r="B12" s="8" t="s">
        <v>5</v>
      </c>
      <c r="C12" s="13"/>
      <c r="D12" s="1"/>
      <c r="E12" s="1"/>
      <c r="F12" s="1"/>
      <c r="G12" s="1"/>
    </row>
    <row r="13" spans="1:7">
      <c r="A13" s="1"/>
      <c r="B13" s="8" t="s">
        <v>6</v>
      </c>
      <c r="C13" s="12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8.75">
      <c r="A15" s="1"/>
      <c r="B15" s="17" t="s">
        <v>18</v>
      </c>
      <c r="C15" s="1"/>
      <c r="D15" s="1"/>
      <c r="E15" s="1"/>
      <c r="F15" s="1"/>
      <c r="G15" s="1"/>
    </row>
    <row r="16" spans="1:7" ht="15.75">
      <c r="A16" s="3"/>
      <c r="B16" s="15" t="s">
        <v>0</v>
      </c>
      <c r="C16" s="3"/>
      <c r="D16" s="3"/>
      <c r="E16" s="3"/>
      <c r="F16" s="3"/>
      <c r="G16" s="3"/>
    </row>
    <row r="17" spans="1:7" ht="15.75">
      <c r="A17" s="3"/>
      <c r="B17" s="5"/>
      <c r="C17" s="3"/>
      <c r="D17" s="3"/>
      <c r="E17" s="3"/>
      <c r="F17" s="3"/>
      <c r="G17" s="3"/>
    </row>
    <row r="18" spans="1:7" ht="15.75">
      <c r="A18" s="3"/>
      <c r="B18" s="9" t="s">
        <v>7</v>
      </c>
      <c r="C18" s="3"/>
      <c r="D18" s="3"/>
      <c r="E18" s="3"/>
      <c r="F18" s="3"/>
      <c r="G18" s="3"/>
    </row>
    <row r="19" spans="1:7" ht="15.75">
      <c r="A19" s="3"/>
      <c r="B19" s="4" t="s">
        <v>583</v>
      </c>
      <c r="C19" s="3"/>
      <c r="D19" s="3"/>
      <c r="E19" s="3"/>
      <c r="F19" s="3"/>
      <c r="G19" s="3"/>
    </row>
    <row r="20" spans="1:7" ht="15.75">
      <c r="A20" s="3"/>
      <c r="B20" s="4" t="s">
        <v>582</v>
      </c>
      <c r="C20" s="3"/>
      <c r="D20" s="3"/>
      <c r="E20" s="3"/>
      <c r="F20" s="3"/>
      <c r="G20" s="3"/>
    </row>
    <row r="21" spans="1:7" ht="15.75">
      <c r="A21" s="3"/>
      <c r="B21" s="4" t="s">
        <v>584</v>
      </c>
      <c r="C21" s="3"/>
      <c r="D21" s="3"/>
      <c r="E21" s="3"/>
      <c r="F21" s="3"/>
      <c r="G21" s="3"/>
    </row>
    <row r="22" spans="1:7" ht="15.75">
      <c r="A22" s="1"/>
      <c r="B22" s="4" t="s">
        <v>581</v>
      </c>
      <c r="C22" s="1"/>
      <c r="D22" s="1"/>
      <c r="E22" s="1"/>
      <c r="F22" s="1"/>
      <c r="G22" s="1"/>
    </row>
    <row r="23" spans="1:7" ht="18.75">
      <c r="A23" s="1"/>
      <c r="B23" s="7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96" t="s">
        <v>580</v>
      </c>
      <c r="D28" s="97"/>
      <c r="E28" s="1"/>
      <c r="F28" s="1"/>
      <c r="G28" s="1"/>
    </row>
    <row r="29" spans="1:7">
      <c r="A29" s="1"/>
      <c r="B29" s="1"/>
      <c r="C29" s="76" t="s">
        <v>8</v>
      </c>
      <c r="D29" s="77" t="s">
        <v>574</v>
      </c>
      <c r="E29" s="1"/>
      <c r="F29" s="1"/>
      <c r="G29" s="1"/>
    </row>
    <row r="30" spans="1:7">
      <c r="A30" s="1"/>
      <c r="B30" s="1"/>
      <c r="C30" s="78" t="s">
        <v>9</v>
      </c>
      <c r="D30" s="79" t="s">
        <v>575</v>
      </c>
      <c r="E30" s="1"/>
      <c r="F30" s="1"/>
      <c r="G30" s="1"/>
    </row>
    <row r="31" spans="1:7">
      <c r="A31" s="1"/>
      <c r="B31" s="1"/>
      <c r="C31" s="78" t="s">
        <v>10</v>
      </c>
      <c r="D31" s="79" t="s">
        <v>575</v>
      </c>
      <c r="E31" s="1"/>
      <c r="F31" s="1"/>
      <c r="G31" s="1"/>
    </row>
    <row r="32" spans="1:7">
      <c r="A32" s="1"/>
      <c r="B32" s="1"/>
      <c r="C32" s="78" t="s">
        <v>11</v>
      </c>
      <c r="D32" s="79" t="s">
        <v>576</v>
      </c>
      <c r="E32" s="1"/>
      <c r="F32" s="1"/>
      <c r="G32" s="1"/>
    </row>
    <row r="33" spans="1:7">
      <c r="A33" s="1"/>
      <c r="B33" s="1"/>
      <c r="C33" s="78" t="s">
        <v>12</v>
      </c>
      <c r="D33" s="79" t="s">
        <v>577</v>
      </c>
      <c r="E33" s="1"/>
      <c r="F33" s="1"/>
      <c r="G33" s="1"/>
    </row>
    <row r="34" spans="1:7">
      <c r="A34" s="1"/>
      <c r="B34" s="1"/>
      <c r="C34" s="78" t="s">
        <v>13</v>
      </c>
      <c r="D34" s="79" t="s">
        <v>577</v>
      </c>
      <c r="E34" s="1"/>
      <c r="F34" s="1"/>
      <c r="G34" s="1"/>
    </row>
    <row r="35" spans="1:7">
      <c r="A35" s="1"/>
      <c r="B35" s="1"/>
      <c r="C35" s="78" t="s">
        <v>14</v>
      </c>
      <c r="D35" s="79" t="s">
        <v>577</v>
      </c>
      <c r="E35" s="1"/>
      <c r="F35" s="1"/>
      <c r="G35" s="1"/>
    </row>
    <row r="36" spans="1:7">
      <c r="A36" s="1"/>
      <c r="B36" s="1"/>
      <c r="C36" s="78" t="s">
        <v>15</v>
      </c>
      <c r="D36" s="79" t="s">
        <v>574</v>
      </c>
      <c r="E36" s="1"/>
      <c r="F36" s="1"/>
      <c r="G36" s="1"/>
    </row>
    <row r="37" spans="1:7">
      <c r="A37" s="1"/>
      <c r="B37" s="1"/>
      <c r="C37" s="78" t="s">
        <v>16</v>
      </c>
      <c r="D37" s="79" t="s">
        <v>574</v>
      </c>
      <c r="E37" s="1"/>
      <c r="F37" s="1"/>
      <c r="G37" s="1"/>
    </row>
    <row r="38" spans="1:7">
      <c r="A38" s="1"/>
      <c r="B38" s="1"/>
      <c r="C38" s="75" t="s">
        <v>578</v>
      </c>
      <c r="D38" s="80" t="s">
        <v>579</v>
      </c>
      <c r="E38" s="1"/>
      <c r="F38" s="1"/>
      <c r="G38" s="1"/>
    </row>
    <row r="39" spans="1:7">
      <c r="A39" s="1"/>
      <c r="B39" s="1"/>
      <c r="C39" s="18" t="s">
        <v>585</v>
      </c>
      <c r="D39" s="70" t="s">
        <v>586</v>
      </c>
      <c r="E39" s="1"/>
      <c r="F39" s="1"/>
      <c r="G39" s="1"/>
    </row>
  </sheetData>
  <protectedRanges>
    <protectedRange sqref="C9:C13" name="Range1"/>
  </protectedRanges>
  <mergeCells count="1">
    <mergeCell ref="C28:D2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F456"/>
  <sheetViews>
    <sheetView workbookViewId="0">
      <selection activeCell="F12" sqref="F12"/>
    </sheetView>
  </sheetViews>
  <sheetFormatPr defaultRowHeight="15"/>
  <cols>
    <col min="1" max="1" width="9.7109375" bestFit="1" customWidth="1"/>
    <col min="2" max="2" width="12.28515625" bestFit="1" customWidth="1"/>
    <col min="3" max="3" width="17.5703125" bestFit="1" customWidth="1"/>
    <col min="4" max="5" width="27" bestFit="1" customWidth="1"/>
    <col min="6" max="6" width="9.140625" style="52"/>
  </cols>
  <sheetData>
    <row r="1" spans="1:6">
      <c r="A1" t="s">
        <v>381</v>
      </c>
      <c r="F1"/>
    </row>
    <row r="2" spans="1:6">
      <c r="A2">
        <v>1</v>
      </c>
      <c r="B2" t="s">
        <v>382</v>
      </c>
      <c r="F2"/>
    </row>
    <row r="3" spans="1:6">
      <c r="F3"/>
    </row>
    <row r="4" spans="1:6">
      <c r="A4" s="25" t="s">
        <v>1</v>
      </c>
      <c r="B4" s="25" t="s">
        <v>383</v>
      </c>
      <c r="C4" s="25" t="s">
        <v>384</v>
      </c>
      <c r="D4" s="25" t="s">
        <v>385</v>
      </c>
      <c r="E4" t="s">
        <v>623</v>
      </c>
      <c r="F4"/>
    </row>
    <row r="5" spans="1:6">
      <c r="A5" s="51">
        <v>38270</v>
      </c>
      <c r="B5" t="s">
        <v>386</v>
      </c>
      <c r="C5" t="s">
        <v>387</v>
      </c>
      <c r="D5">
        <v>67</v>
      </c>
      <c r="E5" s="52"/>
      <c r="F5"/>
    </row>
    <row r="6" spans="1:6">
      <c r="A6" s="51">
        <v>38270</v>
      </c>
      <c r="B6" t="s">
        <v>388</v>
      </c>
      <c r="C6" t="s">
        <v>389</v>
      </c>
      <c r="D6">
        <v>10</v>
      </c>
      <c r="E6" s="52"/>
      <c r="F6"/>
    </row>
    <row r="7" spans="1:6">
      <c r="A7" s="51">
        <v>38270</v>
      </c>
      <c r="B7" t="s">
        <v>390</v>
      </c>
      <c r="C7" t="s">
        <v>387</v>
      </c>
      <c r="D7">
        <v>3</v>
      </c>
      <c r="E7" s="52"/>
      <c r="F7"/>
    </row>
    <row r="8" spans="1:6">
      <c r="A8" s="51">
        <v>38270</v>
      </c>
      <c r="B8" t="s">
        <v>391</v>
      </c>
      <c r="C8" t="s">
        <v>389</v>
      </c>
      <c r="D8">
        <v>4</v>
      </c>
      <c r="E8" s="52"/>
      <c r="F8"/>
    </row>
    <row r="9" spans="1:6">
      <c r="A9" s="51">
        <v>38270</v>
      </c>
      <c r="B9" t="s">
        <v>392</v>
      </c>
      <c r="C9" t="s">
        <v>387</v>
      </c>
      <c r="D9">
        <v>102</v>
      </c>
      <c r="E9" s="52"/>
      <c r="F9"/>
    </row>
    <row r="10" spans="1:6">
      <c r="A10" s="51">
        <v>38270</v>
      </c>
      <c r="B10" t="s">
        <v>393</v>
      </c>
      <c r="C10" t="s">
        <v>387</v>
      </c>
      <c r="D10">
        <v>53</v>
      </c>
      <c r="E10" s="52"/>
      <c r="F10"/>
    </row>
    <row r="11" spans="1:6">
      <c r="A11" s="51">
        <v>38270</v>
      </c>
      <c r="B11" t="s">
        <v>394</v>
      </c>
      <c r="C11" t="s">
        <v>395</v>
      </c>
      <c r="D11">
        <v>175</v>
      </c>
      <c r="E11" s="52"/>
      <c r="F11"/>
    </row>
    <row r="12" spans="1:6">
      <c r="A12" s="51">
        <v>38270</v>
      </c>
      <c r="B12" t="s">
        <v>396</v>
      </c>
      <c r="C12" t="s">
        <v>387</v>
      </c>
      <c r="D12">
        <v>13</v>
      </c>
      <c r="E12" s="52"/>
      <c r="F12"/>
    </row>
    <row r="13" spans="1:6">
      <c r="A13" s="51">
        <v>38270</v>
      </c>
      <c r="B13" t="s">
        <v>397</v>
      </c>
      <c r="C13" t="s">
        <v>387</v>
      </c>
      <c r="D13">
        <v>484</v>
      </c>
      <c r="E13" s="52"/>
      <c r="F13"/>
    </row>
    <row r="14" spans="1:6">
      <c r="A14" s="51">
        <v>38270</v>
      </c>
      <c r="B14" t="s">
        <v>398</v>
      </c>
      <c r="C14" t="s">
        <v>387</v>
      </c>
      <c r="D14">
        <v>713</v>
      </c>
      <c r="E14" s="52"/>
      <c r="F14"/>
    </row>
    <row r="15" spans="1:6">
      <c r="A15" s="51">
        <v>38270</v>
      </c>
      <c r="B15" t="s">
        <v>399</v>
      </c>
      <c r="C15" t="s">
        <v>387</v>
      </c>
      <c r="D15">
        <v>366</v>
      </c>
      <c r="E15" s="52"/>
      <c r="F15"/>
    </row>
    <row r="16" spans="1:6">
      <c r="A16" s="51">
        <v>38270</v>
      </c>
      <c r="B16" t="s">
        <v>400</v>
      </c>
      <c r="C16" t="s">
        <v>389</v>
      </c>
      <c r="D16">
        <v>54</v>
      </c>
      <c r="E16" s="52"/>
      <c r="F16"/>
    </row>
    <row r="17" spans="1:6">
      <c r="A17" s="51">
        <v>38270</v>
      </c>
      <c r="B17" t="s">
        <v>401</v>
      </c>
      <c r="C17" t="s">
        <v>395</v>
      </c>
      <c r="D17">
        <v>24</v>
      </c>
      <c r="E17" s="52"/>
      <c r="F17"/>
    </row>
    <row r="18" spans="1:6">
      <c r="A18" s="51">
        <v>38270</v>
      </c>
      <c r="B18" t="s">
        <v>402</v>
      </c>
      <c r="C18" t="s">
        <v>387</v>
      </c>
      <c r="D18">
        <v>290</v>
      </c>
      <c r="E18" s="52"/>
      <c r="F18"/>
    </row>
    <row r="19" spans="1:6">
      <c r="A19" s="51">
        <v>38270</v>
      </c>
      <c r="B19" t="s">
        <v>403</v>
      </c>
      <c r="C19" t="s">
        <v>387</v>
      </c>
      <c r="D19">
        <v>1091</v>
      </c>
      <c r="E19" s="52"/>
      <c r="F19"/>
    </row>
    <row r="20" spans="1:6">
      <c r="A20" s="51">
        <v>38270</v>
      </c>
      <c r="B20" t="s">
        <v>404</v>
      </c>
      <c r="C20" t="s">
        <v>387</v>
      </c>
      <c r="D20">
        <v>12</v>
      </c>
      <c r="E20" s="52"/>
      <c r="F20"/>
    </row>
    <row r="21" spans="1:6">
      <c r="A21" s="51">
        <v>38270</v>
      </c>
      <c r="B21" t="s">
        <v>405</v>
      </c>
      <c r="C21" t="s">
        <v>387</v>
      </c>
      <c r="D21">
        <v>157</v>
      </c>
      <c r="E21" s="52"/>
      <c r="F21"/>
    </row>
    <row r="22" spans="1:6">
      <c r="A22" s="51">
        <v>38270</v>
      </c>
      <c r="B22" t="s">
        <v>406</v>
      </c>
      <c r="C22" t="s">
        <v>387</v>
      </c>
      <c r="D22">
        <v>157</v>
      </c>
      <c r="E22" s="52"/>
      <c r="F22"/>
    </row>
    <row r="23" spans="1:6">
      <c r="A23" s="51">
        <v>38270</v>
      </c>
      <c r="B23" t="s">
        <v>407</v>
      </c>
      <c r="C23" t="s">
        <v>387</v>
      </c>
      <c r="D23">
        <v>41</v>
      </c>
      <c r="E23" s="52"/>
      <c r="F23"/>
    </row>
    <row r="24" spans="1:6">
      <c r="A24" s="51">
        <v>38270</v>
      </c>
      <c r="B24" t="s">
        <v>408</v>
      </c>
      <c r="C24" t="s">
        <v>395</v>
      </c>
      <c r="D24">
        <v>23</v>
      </c>
      <c r="E24" s="52"/>
      <c r="F24"/>
    </row>
    <row r="25" spans="1:6">
      <c r="A25" s="51">
        <v>38270</v>
      </c>
      <c r="B25" t="s">
        <v>409</v>
      </c>
      <c r="C25" t="s">
        <v>387</v>
      </c>
      <c r="D25">
        <v>66</v>
      </c>
      <c r="E25" s="52"/>
      <c r="F25"/>
    </row>
    <row r="26" spans="1:6">
      <c r="A26" s="51">
        <v>38270</v>
      </c>
      <c r="B26" t="s">
        <v>410</v>
      </c>
      <c r="C26" t="s">
        <v>387</v>
      </c>
      <c r="D26">
        <v>794</v>
      </c>
      <c r="E26" s="52"/>
      <c r="F26"/>
    </row>
    <row r="27" spans="1:6">
      <c r="A27" s="51">
        <v>38270</v>
      </c>
      <c r="B27" t="s">
        <v>411</v>
      </c>
      <c r="C27" t="s">
        <v>387</v>
      </c>
      <c r="D27">
        <v>12</v>
      </c>
      <c r="E27" s="52"/>
      <c r="F27"/>
    </row>
    <row r="28" spans="1:6">
      <c r="A28" s="51">
        <v>38270</v>
      </c>
      <c r="B28" t="s">
        <v>412</v>
      </c>
      <c r="C28" t="s">
        <v>395</v>
      </c>
      <c r="D28">
        <v>19</v>
      </c>
      <c r="E28" s="52"/>
      <c r="F28"/>
    </row>
    <row r="29" spans="1:6">
      <c r="A29" s="51">
        <v>38270</v>
      </c>
      <c r="B29" t="s">
        <v>413</v>
      </c>
      <c r="C29" t="s">
        <v>387</v>
      </c>
      <c r="D29">
        <v>93</v>
      </c>
      <c r="E29" s="52"/>
      <c r="F29"/>
    </row>
    <row r="30" spans="1:6">
      <c r="A30" s="51">
        <v>38270</v>
      </c>
      <c r="B30" t="s">
        <v>414</v>
      </c>
      <c r="C30" t="s">
        <v>389</v>
      </c>
      <c r="D30">
        <v>3</v>
      </c>
      <c r="E30" s="52"/>
      <c r="F30"/>
    </row>
    <row r="31" spans="1:6">
      <c r="A31" s="51">
        <v>38270</v>
      </c>
      <c r="B31" t="s">
        <v>415</v>
      </c>
      <c r="C31" t="s">
        <v>395</v>
      </c>
      <c r="D31">
        <v>4</v>
      </c>
      <c r="E31" s="52"/>
      <c r="F31"/>
    </row>
    <row r="32" spans="1:6">
      <c r="A32" s="51">
        <v>38270</v>
      </c>
      <c r="B32" t="s">
        <v>416</v>
      </c>
      <c r="C32" t="s">
        <v>387</v>
      </c>
      <c r="D32">
        <v>4</v>
      </c>
      <c r="E32" s="52"/>
      <c r="F32"/>
    </row>
    <row r="33" spans="1:6">
      <c r="A33" s="51">
        <v>38271</v>
      </c>
      <c r="B33" t="s">
        <v>403</v>
      </c>
      <c r="C33" t="s">
        <v>387</v>
      </c>
      <c r="D33">
        <v>1217</v>
      </c>
      <c r="E33" s="52"/>
      <c r="F33"/>
    </row>
    <row r="34" spans="1:6">
      <c r="A34" s="51">
        <v>38271</v>
      </c>
      <c r="B34" t="s">
        <v>417</v>
      </c>
      <c r="C34" t="s">
        <v>418</v>
      </c>
      <c r="D34">
        <v>72.8</v>
      </c>
      <c r="E34" s="52"/>
      <c r="F34"/>
    </row>
    <row r="35" spans="1:6">
      <c r="A35" s="51">
        <v>38271</v>
      </c>
      <c r="B35" t="s">
        <v>392</v>
      </c>
      <c r="C35" t="s">
        <v>387</v>
      </c>
      <c r="D35">
        <v>4</v>
      </c>
      <c r="E35" s="52"/>
      <c r="F35"/>
    </row>
    <row r="36" spans="1:6">
      <c r="A36" s="51">
        <v>38271</v>
      </c>
      <c r="B36" t="s">
        <v>388</v>
      </c>
      <c r="C36" t="s">
        <v>389</v>
      </c>
      <c r="D36">
        <v>16</v>
      </c>
      <c r="E36" s="52"/>
      <c r="F36"/>
    </row>
    <row r="37" spans="1:6">
      <c r="A37" s="51">
        <v>38271</v>
      </c>
      <c r="B37" t="s">
        <v>390</v>
      </c>
      <c r="C37" t="s">
        <v>387</v>
      </c>
      <c r="D37">
        <v>22</v>
      </c>
      <c r="E37" s="52"/>
      <c r="F37"/>
    </row>
    <row r="38" spans="1:6">
      <c r="A38" s="51">
        <v>38271</v>
      </c>
      <c r="B38" t="s">
        <v>402</v>
      </c>
      <c r="C38" t="s">
        <v>387</v>
      </c>
      <c r="D38">
        <v>287</v>
      </c>
      <c r="E38" s="52"/>
      <c r="F38"/>
    </row>
    <row r="39" spans="1:6">
      <c r="A39" s="51">
        <v>38271</v>
      </c>
      <c r="B39" t="s">
        <v>405</v>
      </c>
      <c r="C39" t="s">
        <v>387</v>
      </c>
      <c r="D39">
        <v>44</v>
      </c>
      <c r="E39" s="52"/>
      <c r="F39"/>
    </row>
    <row r="40" spans="1:6">
      <c r="A40" s="51">
        <v>38271</v>
      </c>
      <c r="B40" t="s">
        <v>419</v>
      </c>
      <c r="C40" t="s">
        <v>418</v>
      </c>
      <c r="D40">
        <v>0.8</v>
      </c>
      <c r="E40" s="52"/>
      <c r="F40"/>
    </row>
    <row r="41" spans="1:6">
      <c r="A41" s="51">
        <v>38271</v>
      </c>
      <c r="B41" t="s">
        <v>420</v>
      </c>
      <c r="C41" t="s">
        <v>395</v>
      </c>
      <c r="D41">
        <v>25</v>
      </c>
      <c r="E41" s="52"/>
      <c r="F41"/>
    </row>
    <row r="42" spans="1:6">
      <c r="A42" s="51">
        <v>38271</v>
      </c>
      <c r="B42" t="s">
        <v>421</v>
      </c>
      <c r="C42" t="s">
        <v>395</v>
      </c>
      <c r="D42">
        <v>7</v>
      </c>
      <c r="E42" s="52"/>
      <c r="F42"/>
    </row>
    <row r="43" spans="1:6">
      <c r="A43" s="51">
        <v>38271</v>
      </c>
      <c r="B43" t="s">
        <v>422</v>
      </c>
      <c r="C43" t="s">
        <v>387</v>
      </c>
      <c r="D43">
        <v>34</v>
      </c>
      <c r="E43" s="52"/>
      <c r="F43"/>
    </row>
    <row r="44" spans="1:6">
      <c r="A44" s="51">
        <v>38271</v>
      </c>
      <c r="B44" t="s">
        <v>423</v>
      </c>
      <c r="C44" t="s">
        <v>387</v>
      </c>
      <c r="D44">
        <v>1175</v>
      </c>
      <c r="E44" s="52"/>
      <c r="F44"/>
    </row>
    <row r="45" spans="1:6">
      <c r="A45" s="51">
        <v>38271</v>
      </c>
      <c r="B45" t="s">
        <v>424</v>
      </c>
      <c r="C45" t="s">
        <v>418</v>
      </c>
      <c r="D45">
        <v>44.800000000000004</v>
      </c>
      <c r="E45" s="52"/>
      <c r="F45"/>
    </row>
    <row r="46" spans="1:6">
      <c r="A46" s="51">
        <v>38271</v>
      </c>
      <c r="B46" t="s">
        <v>425</v>
      </c>
      <c r="C46" t="s">
        <v>387</v>
      </c>
      <c r="D46">
        <v>15</v>
      </c>
      <c r="E46" s="52"/>
      <c r="F46"/>
    </row>
    <row r="47" spans="1:6">
      <c r="A47" s="51">
        <v>38271</v>
      </c>
      <c r="B47" t="s">
        <v>426</v>
      </c>
      <c r="C47" t="s">
        <v>387</v>
      </c>
      <c r="D47">
        <v>68</v>
      </c>
      <c r="E47" s="52"/>
      <c r="F47"/>
    </row>
    <row r="48" spans="1:6">
      <c r="A48" s="51">
        <v>38271</v>
      </c>
      <c r="B48" t="s">
        <v>393</v>
      </c>
      <c r="C48" t="s">
        <v>387</v>
      </c>
      <c r="D48">
        <v>58</v>
      </c>
      <c r="E48" s="52"/>
      <c r="F48"/>
    </row>
    <row r="49" spans="1:6">
      <c r="A49" s="51">
        <v>38271</v>
      </c>
      <c r="B49" t="s">
        <v>401</v>
      </c>
      <c r="C49" t="s">
        <v>395</v>
      </c>
      <c r="D49">
        <v>16</v>
      </c>
      <c r="E49" s="52"/>
      <c r="F49"/>
    </row>
    <row r="50" spans="1:6">
      <c r="A50" s="51">
        <v>38271</v>
      </c>
      <c r="B50" t="s">
        <v>427</v>
      </c>
      <c r="C50" t="s">
        <v>389</v>
      </c>
      <c r="D50">
        <v>2</v>
      </c>
      <c r="E50" s="52"/>
      <c r="F50"/>
    </row>
    <row r="51" spans="1:6">
      <c r="A51" s="51">
        <v>38271</v>
      </c>
      <c r="B51" t="s">
        <v>412</v>
      </c>
      <c r="C51" t="s">
        <v>395</v>
      </c>
      <c r="D51">
        <v>19</v>
      </c>
      <c r="E51" s="52"/>
      <c r="F51"/>
    </row>
    <row r="52" spans="1:6">
      <c r="A52" s="51">
        <v>38271</v>
      </c>
      <c r="B52" t="s">
        <v>411</v>
      </c>
      <c r="C52" t="s">
        <v>387</v>
      </c>
      <c r="D52">
        <v>12</v>
      </c>
      <c r="E52" s="52"/>
      <c r="F52"/>
    </row>
    <row r="53" spans="1:6">
      <c r="A53" s="51">
        <v>38271</v>
      </c>
      <c r="B53" t="s">
        <v>407</v>
      </c>
      <c r="C53" t="s">
        <v>387</v>
      </c>
      <c r="D53">
        <v>46</v>
      </c>
      <c r="E53" s="52"/>
      <c r="F53"/>
    </row>
    <row r="54" spans="1:6">
      <c r="A54" s="51">
        <v>38271</v>
      </c>
      <c r="B54" t="s">
        <v>428</v>
      </c>
      <c r="C54" t="s">
        <v>387</v>
      </c>
      <c r="D54">
        <v>169</v>
      </c>
      <c r="E54" s="52"/>
      <c r="F54"/>
    </row>
    <row r="55" spans="1:6">
      <c r="A55" s="51">
        <v>38271</v>
      </c>
      <c r="B55" t="s">
        <v>397</v>
      </c>
      <c r="C55" t="s">
        <v>387</v>
      </c>
      <c r="D55">
        <v>563</v>
      </c>
      <c r="E55" s="52"/>
      <c r="F55"/>
    </row>
    <row r="56" spans="1:6">
      <c r="A56" s="51">
        <v>38271</v>
      </c>
      <c r="B56" t="s">
        <v>399</v>
      </c>
      <c r="C56" t="s">
        <v>387</v>
      </c>
      <c r="D56">
        <v>434</v>
      </c>
      <c r="E56" s="52"/>
      <c r="F56"/>
    </row>
    <row r="57" spans="1:6">
      <c r="A57" s="51">
        <v>38271</v>
      </c>
      <c r="B57" t="s">
        <v>408</v>
      </c>
      <c r="C57" t="s">
        <v>395</v>
      </c>
      <c r="D57">
        <v>23</v>
      </c>
      <c r="E57" s="52"/>
      <c r="F57"/>
    </row>
    <row r="58" spans="1:6">
      <c r="A58" s="51">
        <v>38271</v>
      </c>
      <c r="B58" t="s">
        <v>429</v>
      </c>
      <c r="C58" t="s">
        <v>387</v>
      </c>
      <c r="D58">
        <v>960</v>
      </c>
      <c r="E58" s="52"/>
      <c r="F58"/>
    </row>
    <row r="59" spans="1:6">
      <c r="A59" s="51">
        <v>38271</v>
      </c>
      <c r="B59" t="s">
        <v>404</v>
      </c>
      <c r="C59" t="s">
        <v>387</v>
      </c>
      <c r="D59">
        <v>12</v>
      </c>
      <c r="E59" s="52"/>
      <c r="F59"/>
    </row>
    <row r="60" spans="1:6">
      <c r="A60" s="51">
        <v>38271</v>
      </c>
      <c r="B60" t="s">
        <v>394</v>
      </c>
      <c r="C60" t="s">
        <v>395</v>
      </c>
      <c r="D60">
        <v>130</v>
      </c>
      <c r="E60" s="52"/>
      <c r="F60"/>
    </row>
    <row r="61" spans="1:6">
      <c r="A61" s="51">
        <v>38271</v>
      </c>
      <c r="B61" t="s">
        <v>386</v>
      </c>
      <c r="C61" t="s">
        <v>387</v>
      </c>
      <c r="D61">
        <v>26</v>
      </c>
      <c r="E61" s="52"/>
      <c r="F61"/>
    </row>
    <row r="62" spans="1:6">
      <c r="A62" s="51">
        <v>38271</v>
      </c>
      <c r="B62" t="s">
        <v>430</v>
      </c>
      <c r="C62" t="s">
        <v>387</v>
      </c>
      <c r="D62">
        <v>4</v>
      </c>
      <c r="E62" s="52"/>
      <c r="F62"/>
    </row>
    <row r="63" spans="1:6">
      <c r="A63" s="51">
        <v>38271</v>
      </c>
      <c r="B63" t="s">
        <v>415</v>
      </c>
      <c r="C63" t="s">
        <v>395</v>
      </c>
      <c r="D63">
        <v>4</v>
      </c>
      <c r="E63" s="52"/>
      <c r="F63"/>
    </row>
    <row r="64" spans="1:6">
      <c r="A64" s="51">
        <v>38271</v>
      </c>
      <c r="B64" t="s">
        <v>431</v>
      </c>
      <c r="C64" t="s">
        <v>389</v>
      </c>
      <c r="D64">
        <v>115</v>
      </c>
      <c r="E64" s="52"/>
      <c r="F64"/>
    </row>
    <row r="65" spans="1:6">
      <c r="A65" s="51">
        <v>38271</v>
      </c>
      <c r="B65" t="s">
        <v>416</v>
      </c>
      <c r="C65" t="s">
        <v>387</v>
      </c>
      <c r="D65">
        <v>3</v>
      </c>
      <c r="E65" s="52"/>
      <c r="F65"/>
    </row>
    <row r="66" spans="1:6">
      <c r="A66" s="51">
        <v>38271</v>
      </c>
      <c r="B66" t="s">
        <v>400</v>
      </c>
      <c r="C66" t="s">
        <v>389</v>
      </c>
      <c r="D66">
        <v>56</v>
      </c>
      <c r="E66" s="52"/>
      <c r="F66"/>
    </row>
    <row r="67" spans="1:6">
      <c r="A67" s="51">
        <v>38271</v>
      </c>
      <c r="B67" t="s">
        <v>398</v>
      </c>
      <c r="C67" t="s">
        <v>387</v>
      </c>
      <c r="D67">
        <v>714</v>
      </c>
      <c r="E67" s="52"/>
      <c r="F67"/>
    </row>
    <row r="68" spans="1:6">
      <c r="A68" s="51">
        <v>38271</v>
      </c>
      <c r="B68" t="s">
        <v>409</v>
      </c>
      <c r="C68" t="s">
        <v>387</v>
      </c>
      <c r="D68">
        <v>78</v>
      </c>
      <c r="E68" s="52"/>
      <c r="F68"/>
    </row>
    <row r="69" spans="1:6">
      <c r="A69" s="51">
        <v>38272</v>
      </c>
      <c r="B69" t="s">
        <v>405</v>
      </c>
      <c r="C69" t="s">
        <v>387</v>
      </c>
      <c r="D69">
        <v>75</v>
      </c>
      <c r="E69" s="52"/>
      <c r="F69"/>
    </row>
    <row r="70" spans="1:6">
      <c r="A70" s="51">
        <v>38272</v>
      </c>
      <c r="B70" t="s">
        <v>432</v>
      </c>
      <c r="C70" t="s">
        <v>395</v>
      </c>
      <c r="D70">
        <v>5</v>
      </c>
      <c r="E70" s="52"/>
      <c r="F70"/>
    </row>
    <row r="71" spans="1:6">
      <c r="A71" s="51">
        <v>38272</v>
      </c>
      <c r="B71" t="s">
        <v>403</v>
      </c>
      <c r="C71" t="s">
        <v>387</v>
      </c>
      <c r="D71">
        <v>1130</v>
      </c>
      <c r="E71" s="52"/>
      <c r="F71"/>
    </row>
    <row r="72" spans="1:6">
      <c r="A72" s="51">
        <v>38272</v>
      </c>
      <c r="B72" t="s">
        <v>419</v>
      </c>
      <c r="C72" t="s">
        <v>418</v>
      </c>
      <c r="D72">
        <v>0.8</v>
      </c>
      <c r="E72" s="52"/>
      <c r="F72"/>
    </row>
    <row r="73" spans="1:6">
      <c r="A73" s="51">
        <v>38272</v>
      </c>
      <c r="B73" t="s">
        <v>425</v>
      </c>
      <c r="C73" t="s">
        <v>387</v>
      </c>
      <c r="D73">
        <v>25</v>
      </c>
      <c r="E73" s="52"/>
      <c r="F73"/>
    </row>
    <row r="74" spans="1:6">
      <c r="A74" s="51">
        <v>38272</v>
      </c>
      <c r="B74" t="s">
        <v>430</v>
      </c>
      <c r="C74" t="s">
        <v>387</v>
      </c>
      <c r="D74">
        <v>11</v>
      </c>
      <c r="E74" s="52"/>
      <c r="F74"/>
    </row>
    <row r="75" spans="1:6">
      <c r="A75" s="51">
        <v>38272</v>
      </c>
      <c r="B75" t="s">
        <v>422</v>
      </c>
      <c r="C75" t="s">
        <v>387</v>
      </c>
      <c r="D75">
        <v>91</v>
      </c>
      <c r="E75" s="52"/>
      <c r="F75"/>
    </row>
    <row r="76" spans="1:6">
      <c r="A76" s="51">
        <v>38272</v>
      </c>
      <c r="B76" t="s">
        <v>433</v>
      </c>
      <c r="C76" t="s">
        <v>387</v>
      </c>
      <c r="D76">
        <v>663</v>
      </c>
      <c r="E76" s="52"/>
      <c r="F76"/>
    </row>
    <row r="77" spans="1:6">
      <c r="A77" s="51">
        <v>38272</v>
      </c>
      <c r="B77" t="s">
        <v>404</v>
      </c>
      <c r="C77" t="s">
        <v>387</v>
      </c>
      <c r="D77">
        <v>12</v>
      </c>
      <c r="E77" s="52"/>
      <c r="F77"/>
    </row>
    <row r="78" spans="1:6">
      <c r="A78" s="51">
        <v>38272</v>
      </c>
      <c r="B78" t="s">
        <v>423</v>
      </c>
      <c r="C78" t="s">
        <v>387</v>
      </c>
      <c r="D78">
        <v>1175</v>
      </c>
      <c r="E78" s="52"/>
      <c r="F78"/>
    </row>
    <row r="79" spans="1:6">
      <c r="A79" s="51">
        <v>38272</v>
      </c>
      <c r="B79" t="s">
        <v>409</v>
      </c>
      <c r="C79" t="s">
        <v>387</v>
      </c>
      <c r="D79">
        <v>84</v>
      </c>
      <c r="E79" s="52"/>
      <c r="F79"/>
    </row>
    <row r="80" spans="1:6">
      <c r="A80" s="51">
        <v>38272</v>
      </c>
      <c r="B80" t="s">
        <v>398</v>
      </c>
      <c r="C80" t="s">
        <v>387</v>
      </c>
      <c r="D80">
        <v>714</v>
      </c>
      <c r="E80" s="52"/>
      <c r="F80"/>
    </row>
    <row r="81" spans="1:6">
      <c r="A81" s="51">
        <v>38272</v>
      </c>
      <c r="B81" t="s">
        <v>434</v>
      </c>
      <c r="C81" t="s">
        <v>387</v>
      </c>
      <c r="D81">
        <v>401</v>
      </c>
      <c r="E81" s="52"/>
      <c r="F81"/>
    </row>
    <row r="82" spans="1:6">
      <c r="A82" s="51">
        <v>38272</v>
      </c>
      <c r="B82" t="s">
        <v>407</v>
      </c>
      <c r="C82" t="s">
        <v>387</v>
      </c>
      <c r="D82">
        <v>53</v>
      </c>
      <c r="E82" s="52"/>
      <c r="F82"/>
    </row>
    <row r="83" spans="1:6">
      <c r="A83" s="51">
        <v>38272</v>
      </c>
      <c r="B83" t="s">
        <v>435</v>
      </c>
      <c r="C83" t="s">
        <v>395</v>
      </c>
      <c r="D83">
        <v>709</v>
      </c>
      <c r="E83" s="52"/>
      <c r="F83"/>
    </row>
    <row r="84" spans="1:6">
      <c r="A84" s="51">
        <v>38272</v>
      </c>
      <c r="B84" t="s">
        <v>399</v>
      </c>
      <c r="C84" t="s">
        <v>387</v>
      </c>
      <c r="D84">
        <v>445</v>
      </c>
      <c r="E84" s="52"/>
      <c r="F84"/>
    </row>
    <row r="85" spans="1:6">
      <c r="A85" s="51">
        <v>38272</v>
      </c>
      <c r="B85" t="s">
        <v>400</v>
      </c>
      <c r="C85" t="s">
        <v>389</v>
      </c>
      <c r="D85">
        <v>56</v>
      </c>
      <c r="E85" s="52"/>
      <c r="F85"/>
    </row>
    <row r="86" spans="1:6">
      <c r="A86" s="51">
        <v>38272</v>
      </c>
      <c r="B86" t="s">
        <v>392</v>
      </c>
      <c r="C86" t="s">
        <v>387</v>
      </c>
      <c r="D86">
        <v>10</v>
      </c>
      <c r="E86" s="52"/>
      <c r="F86"/>
    </row>
    <row r="87" spans="1:6">
      <c r="A87" s="51">
        <v>38272</v>
      </c>
      <c r="B87" t="s">
        <v>408</v>
      </c>
      <c r="C87" t="s">
        <v>395</v>
      </c>
      <c r="D87">
        <v>24</v>
      </c>
      <c r="E87" s="52"/>
      <c r="F87"/>
    </row>
    <row r="88" spans="1:6">
      <c r="A88" s="51">
        <v>38272</v>
      </c>
      <c r="B88" t="s">
        <v>386</v>
      </c>
      <c r="C88" t="s">
        <v>387</v>
      </c>
      <c r="D88">
        <v>41</v>
      </c>
      <c r="E88" s="52"/>
      <c r="F88"/>
    </row>
    <row r="89" spans="1:6">
      <c r="A89" s="51">
        <v>38272</v>
      </c>
      <c r="B89" t="s">
        <v>421</v>
      </c>
      <c r="C89" t="s">
        <v>395</v>
      </c>
      <c r="D89">
        <v>8</v>
      </c>
      <c r="E89" s="52"/>
      <c r="F89"/>
    </row>
    <row r="90" spans="1:6">
      <c r="A90" s="51">
        <v>38272</v>
      </c>
      <c r="B90" t="s">
        <v>436</v>
      </c>
      <c r="C90" t="s">
        <v>418</v>
      </c>
      <c r="D90">
        <v>90.4</v>
      </c>
      <c r="E90" s="52"/>
      <c r="F90"/>
    </row>
    <row r="91" spans="1:6">
      <c r="A91" s="51">
        <v>38272</v>
      </c>
      <c r="B91" t="s">
        <v>388</v>
      </c>
      <c r="C91" t="s">
        <v>389</v>
      </c>
      <c r="D91">
        <v>17</v>
      </c>
      <c r="E91" s="52"/>
      <c r="F91"/>
    </row>
    <row r="92" spans="1:6">
      <c r="A92" s="51">
        <v>38272</v>
      </c>
      <c r="B92" t="s">
        <v>394</v>
      </c>
      <c r="C92" t="s">
        <v>395</v>
      </c>
      <c r="D92">
        <v>139</v>
      </c>
      <c r="E92" s="52"/>
      <c r="F92"/>
    </row>
    <row r="93" spans="1:6">
      <c r="A93" s="51">
        <v>38272</v>
      </c>
      <c r="B93" t="s">
        <v>390</v>
      </c>
      <c r="C93" t="s">
        <v>387</v>
      </c>
      <c r="D93">
        <v>45</v>
      </c>
      <c r="E93" s="52"/>
      <c r="F93"/>
    </row>
    <row r="94" spans="1:6">
      <c r="A94" s="51">
        <v>38272</v>
      </c>
      <c r="B94" t="s">
        <v>429</v>
      </c>
      <c r="C94" t="s">
        <v>387</v>
      </c>
      <c r="D94">
        <v>4790</v>
      </c>
      <c r="E94" s="52"/>
      <c r="F94"/>
    </row>
    <row r="95" spans="1:6">
      <c r="A95" s="51">
        <v>38272</v>
      </c>
      <c r="B95" t="s">
        <v>437</v>
      </c>
      <c r="C95" t="s">
        <v>387</v>
      </c>
      <c r="D95">
        <v>73</v>
      </c>
      <c r="E95" s="52"/>
      <c r="F95"/>
    </row>
    <row r="96" spans="1:6">
      <c r="A96" s="51">
        <v>38272</v>
      </c>
      <c r="B96" t="s">
        <v>411</v>
      </c>
      <c r="C96" t="s">
        <v>387</v>
      </c>
      <c r="D96">
        <v>12</v>
      </c>
      <c r="E96" s="52"/>
      <c r="F96"/>
    </row>
    <row r="97" spans="1:6">
      <c r="A97" s="51">
        <v>38272</v>
      </c>
      <c r="B97" t="s">
        <v>424</v>
      </c>
      <c r="C97" t="s">
        <v>418</v>
      </c>
      <c r="D97">
        <v>92.800000000000011</v>
      </c>
      <c r="E97" s="52"/>
      <c r="F97"/>
    </row>
    <row r="98" spans="1:6">
      <c r="A98" s="51">
        <v>38272</v>
      </c>
      <c r="B98" t="s">
        <v>426</v>
      </c>
      <c r="C98" t="s">
        <v>387</v>
      </c>
      <c r="D98">
        <v>236</v>
      </c>
      <c r="E98" s="52"/>
      <c r="F98"/>
    </row>
    <row r="99" spans="1:6">
      <c r="A99" s="51">
        <v>38272</v>
      </c>
      <c r="B99" t="s">
        <v>428</v>
      </c>
      <c r="C99" t="s">
        <v>387</v>
      </c>
      <c r="D99">
        <v>278</v>
      </c>
      <c r="E99" s="52"/>
      <c r="F99"/>
    </row>
    <row r="100" spans="1:6">
      <c r="A100" s="51">
        <v>38272</v>
      </c>
      <c r="B100" t="s">
        <v>438</v>
      </c>
      <c r="C100" t="s">
        <v>418</v>
      </c>
      <c r="D100">
        <v>508</v>
      </c>
      <c r="E100" s="52"/>
      <c r="F100"/>
    </row>
    <row r="101" spans="1:6">
      <c r="A101" s="51">
        <v>38272</v>
      </c>
      <c r="B101" t="s">
        <v>427</v>
      </c>
      <c r="C101" t="s">
        <v>389</v>
      </c>
      <c r="D101">
        <v>3</v>
      </c>
      <c r="E101" s="52"/>
      <c r="F101"/>
    </row>
    <row r="102" spans="1:6">
      <c r="A102" s="51">
        <v>38272</v>
      </c>
      <c r="B102" t="s">
        <v>439</v>
      </c>
      <c r="C102" t="s">
        <v>440</v>
      </c>
      <c r="D102">
        <v>13</v>
      </c>
      <c r="E102" s="52"/>
      <c r="F102"/>
    </row>
    <row r="103" spans="1:6">
      <c r="A103" s="51">
        <v>38272</v>
      </c>
      <c r="B103" t="s">
        <v>393</v>
      </c>
      <c r="C103" t="s">
        <v>387</v>
      </c>
      <c r="D103">
        <v>72</v>
      </c>
      <c r="E103" s="52"/>
      <c r="F103"/>
    </row>
    <row r="104" spans="1:6">
      <c r="A104" s="51">
        <v>38272</v>
      </c>
      <c r="B104" t="s">
        <v>416</v>
      </c>
      <c r="C104" t="s">
        <v>387</v>
      </c>
      <c r="D104">
        <v>3</v>
      </c>
      <c r="E104" s="52"/>
      <c r="F104"/>
    </row>
    <row r="105" spans="1:6">
      <c r="A105" s="51">
        <v>38272</v>
      </c>
      <c r="B105" t="s">
        <v>415</v>
      </c>
      <c r="C105" t="s">
        <v>395</v>
      </c>
      <c r="D105">
        <v>3</v>
      </c>
      <c r="E105" s="52"/>
      <c r="F105"/>
    </row>
    <row r="106" spans="1:6">
      <c r="A106" s="51">
        <v>38272</v>
      </c>
      <c r="B106" t="s">
        <v>431</v>
      </c>
      <c r="C106" t="s">
        <v>389</v>
      </c>
      <c r="D106">
        <v>125</v>
      </c>
      <c r="E106" s="52"/>
      <c r="F106"/>
    </row>
    <row r="107" spans="1:6">
      <c r="A107" s="51">
        <v>38272</v>
      </c>
      <c r="B107" t="s">
        <v>397</v>
      </c>
      <c r="C107" t="s">
        <v>387</v>
      </c>
      <c r="D107">
        <v>628</v>
      </c>
      <c r="E107" s="52"/>
      <c r="F107"/>
    </row>
    <row r="108" spans="1:6">
      <c r="A108" s="51">
        <v>38272</v>
      </c>
      <c r="B108" t="s">
        <v>412</v>
      </c>
      <c r="C108" t="s">
        <v>395</v>
      </c>
      <c r="D108">
        <v>19</v>
      </c>
      <c r="E108" s="52"/>
      <c r="F108"/>
    </row>
    <row r="109" spans="1:6">
      <c r="A109" s="51">
        <v>38273</v>
      </c>
      <c r="B109" t="s">
        <v>441</v>
      </c>
      <c r="C109" t="s">
        <v>387</v>
      </c>
      <c r="D109">
        <v>17</v>
      </c>
      <c r="E109" s="52"/>
      <c r="F109"/>
    </row>
    <row r="110" spans="1:6">
      <c r="A110" s="51">
        <v>38273</v>
      </c>
      <c r="B110" t="s">
        <v>431</v>
      </c>
      <c r="C110" t="s">
        <v>389</v>
      </c>
      <c r="D110">
        <v>135</v>
      </c>
      <c r="E110" s="52"/>
      <c r="F110"/>
    </row>
    <row r="111" spans="1:6">
      <c r="A111" s="51">
        <v>38273</v>
      </c>
      <c r="B111" t="s">
        <v>424</v>
      </c>
      <c r="C111" t="s">
        <v>418</v>
      </c>
      <c r="D111">
        <v>276.8</v>
      </c>
      <c r="E111" s="52"/>
      <c r="F111"/>
    </row>
    <row r="112" spans="1:6">
      <c r="A112" s="51">
        <v>38273</v>
      </c>
      <c r="B112" t="s">
        <v>415</v>
      </c>
      <c r="C112" t="s">
        <v>395</v>
      </c>
      <c r="D112">
        <v>3</v>
      </c>
      <c r="E112" s="52"/>
      <c r="F112"/>
    </row>
    <row r="113" spans="1:6">
      <c r="A113" s="51">
        <v>38273</v>
      </c>
      <c r="B113" t="s">
        <v>414</v>
      </c>
      <c r="C113" t="s">
        <v>389</v>
      </c>
      <c r="D113">
        <v>5</v>
      </c>
      <c r="E113" s="52"/>
      <c r="F113"/>
    </row>
    <row r="114" spans="1:6">
      <c r="A114" s="51">
        <v>38273</v>
      </c>
      <c r="B114" t="s">
        <v>442</v>
      </c>
      <c r="C114" t="s">
        <v>387</v>
      </c>
      <c r="D114">
        <v>19</v>
      </c>
      <c r="E114" s="52"/>
      <c r="F114"/>
    </row>
    <row r="115" spans="1:6">
      <c r="A115" s="51">
        <v>38273</v>
      </c>
      <c r="B115" t="s">
        <v>403</v>
      </c>
      <c r="C115" t="s">
        <v>387</v>
      </c>
      <c r="D115">
        <v>1080</v>
      </c>
      <c r="E115" s="52"/>
      <c r="F115"/>
    </row>
    <row r="116" spans="1:6">
      <c r="A116" s="51">
        <v>38273</v>
      </c>
      <c r="B116" t="s">
        <v>392</v>
      </c>
      <c r="C116" t="s">
        <v>387</v>
      </c>
      <c r="D116">
        <v>35</v>
      </c>
      <c r="E116" s="52"/>
      <c r="F116"/>
    </row>
    <row r="117" spans="1:6">
      <c r="A117" s="51">
        <v>38273</v>
      </c>
      <c r="B117" t="s">
        <v>443</v>
      </c>
      <c r="C117" t="s">
        <v>395</v>
      </c>
      <c r="D117">
        <v>1</v>
      </c>
      <c r="E117" s="52"/>
      <c r="F117"/>
    </row>
    <row r="118" spans="1:6">
      <c r="A118" s="51">
        <v>38273</v>
      </c>
      <c r="B118" t="s">
        <v>423</v>
      </c>
      <c r="C118" t="s">
        <v>387</v>
      </c>
      <c r="D118">
        <v>1180</v>
      </c>
      <c r="E118" s="52"/>
      <c r="F118"/>
    </row>
    <row r="119" spans="1:6">
      <c r="A119" s="51">
        <v>38273</v>
      </c>
      <c r="B119" t="s">
        <v>386</v>
      </c>
      <c r="C119" t="s">
        <v>387</v>
      </c>
      <c r="D119">
        <v>41</v>
      </c>
      <c r="E119" s="52"/>
      <c r="F119"/>
    </row>
    <row r="120" spans="1:6">
      <c r="A120" s="51">
        <v>38273</v>
      </c>
      <c r="B120" t="s">
        <v>444</v>
      </c>
      <c r="C120" t="s">
        <v>418</v>
      </c>
      <c r="D120">
        <v>13.600000000000001</v>
      </c>
      <c r="E120" s="52"/>
      <c r="F120"/>
    </row>
    <row r="121" spans="1:6">
      <c r="A121" s="51">
        <v>38273</v>
      </c>
      <c r="B121" t="s">
        <v>401</v>
      </c>
      <c r="C121" t="s">
        <v>395</v>
      </c>
      <c r="D121">
        <v>13</v>
      </c>
      <c r="E121" s="52"/>
      <c r="F121"/>
    </row>
    <row r="122" spans="1:6">
      <c r="A122" s="51">
        <v>38273</v>
      </c>
      <c r="B122" t="s">
        <v>427</v>
      </c>
      <c r="C122" t="s">
        <v>389</v>
      </c>
      <c r="D122">
        <v>3</v>
      </c>
      <c r="E122" s="52"/>
      <c r="F122"/>
    </row>
    <row r="123" spans="1:6">
      <c r="A123" s="51">
        <v>38273</v>
      </c>
      <c r="B123" t="s">
        <v>437</v>
      </c>
      <c r="C123" t="s">
        <v>387</v>
      </c>
      <c r="D123">
        <v>31</v>
      </c>
      <c r="E123" s="52"/>
      <c r="F123"/>
    </row>
    <row r="124" spans="1:6">
      <c r="A124" s="51">
        <v>38273</v>
      </c>
      <c r="B124" t="s">
        <v>393</v>
      </c>
      <c r="C124" t="s">
        <v>387</v>
      </c>
      <c r="D124">
        <v>118</v>
      </c>
      <c r="E124" s="52"/>
      <c r="F124"/>
    </row>
    <row r="125" spans="1:6">
      <c r="A125" s="51">
        <v>38273</v>
      </c>
      <c r="B125" t="s">
        <v>388</v>
      </c>
      <c r="C125" t="s">
        <v>389</v>
      </c>
      <c r="D125">
        <v>22</v>
      </c>
      <c r="E125" s="52"/>
      <c r="F125"/>
    </row>
    <row r="126" spans="1:6">
      <c r="A126" s="51">
        <v>38273</v>
      </c>
      <c r="B126" t="s">
        <v>428</v>
      </c>
      <c r="C126" t="s">
        <v>387</v>
      </c>
      <c r="D126">
        <v>38</v>
      </c>
      <c r="E126" s="52"/>
      <c r="F126"/>
    </row>
    <row r="127" spans="1:6">
      <c r="A127" s="51">
        <v>38273</v>
      </c>
      <c r="B127" t="s">
        <v>434</v>
      </c>
      <c r="C127" t="s">
        <v>387</v>
      </c>
      <c r="D127">
        <v>401</v>
      </c>
      <c r="E127" s="52"/>
      <c r="F127"/>
    </row>
    <row r="128" spans="1:6">
      <c r="A128" s="51">
        <v>38273</v>
      </c>
      <c r="B128" t="s">
        <v>421</v>
      </c>
      <c r="C128" t="s">
        <v>395</v>
      </c>
      <c r="D128">
        <v>8</v>
      </c>
      <c r="E128" s="52"/>
      <c r="F128"/>
    </row>
    <row r="129" spans="1:6">
      <c r="A129" s="51">
        <v>38273</v>
      </c>
      <c r="B129" t="s">
        <v>398</v>
      </c>
      <c r="C129" t="s">
        <v>387</v>
      </c>
      <c r="D129">
        <v>717</v>
      </c>
      <c r="E129" s="52"/>
      <c r="F129"/>
    </row>
    <row r="130" spans="1:6">
      <c r="A130" s="51">
        <v>38273</v>
      </c>
      <c r="B130" t="s">
        <v>412</v>
      </c>
      <c r="C130" t="s">
        <v>395</v>
      </c>
      <c r="D130">
        <v>21</v>
      </c>
      <c r="E130" s="52"/>
      <c r="F130"/>
    </row>
    <row r="131" spans="1:6">
      <c r="A131" s="51">
        <v>38273</v>
      </c>
      <c r="B131" t="s">
        <v>445</v>
      </c>
      <c r="C131" t="s">
        <v>387</v>
      </c>
      <c r="D131">
        <v>1</v>
      </c>
      <c r="E131" s="52"/>
      <c r="F131"/>
    </row>
    <row r="132" spans="1:6">
      <c r="A132" s="51">
        <v>38273</v>
      </c>
      <c r="B132" t="s">
        <v>411</v>
      </c>
      <c r="C132" t="s">
        <v>387</v>
      </c>
      <c r="D132">
        <v>12</v>
      </c>
      <c r="E132" s="52"/>
      <c r="F132"/>
    </row>
    <row r="133" spans="1:6">
      <c r="A133" s="51">
        <v>38273</v>
      </c>
      <c r="B133" t="s">
        <v>433</v>
      </c>
      <c r="C133" t="s">
        <v>387</v>
      </c>
      <c r="D133">
        <v>303</v>
      </c>
      <c r="E133" s="52"/>
      <c r="F133"/>
    </row>
    <row r="134" spans="1:6">
      <c r="A134" s="51">
        <v>38273</v>
      </c>
      <c r="B134" t="s">
        <v>394</v>
      </c>
      <c r="C134" t="s">
        <v>395</v>
      </c>
      <c r="D134">
        <v>155</v>
      </c>
      <c r="E134" s="52"/>
      <c r="F134"/>
    </row>
    <row r="135" spans="1:6">
      <c r="A135" s="51">
        <v>38273</v>
      </c>
      <c r="B135" t="s">
        <v>425</v>
      </c>
      <c r="C135" t="s">
        <v>387</v>
      </c>
      <c r="D135">
        <v>47</v>
      </c>
      <c r="E135" s="52"/>
      <c r="F135"/>
    </row>
    <row r="136" spans="1:6">
      <c r="A136" s="51">
        <v>38273</v>
      </c>
      <c r="B136" t="s">
        <v>446</v>
      </c>
      <c r="C136" t="s">
        <v>387</v>
      </c>
      <c r="D136">
        <v>340</v>
      </c>
      <c r="E136" s="52"/>
      <c r="F136"/>
    </row>
    <row r="137" spans="1:6">
      <c r="A137" s="51">
        <v>38273</v>
      </c>
      <c r="B137" t="s">
        <v>408</v>
      </c>
      <c r="C137" t="s">
        <v>395</v>
      </c>
      <c r="D137">
        <v>25</v>
      </c>
      <c r="E137" s="52"/>
      <c r="F137"/>
    </row>
    <row r="138" spans="1:6">
      <c r="A138" s="51">
        <v>38273</v>
      </c>
      <c r="B138" t="s">
        <v>405</v>
      </c>
      <c r="C138" t="s">
        <v>387</v>
      </c>
      <c r="D138">
        <v>117</v>
      </c>
      <c r="E138" s="52"/>
      <c r="F138"/>
    </row>
    <row r="139" spans="1:6">
      <c r="A139" s="51">
        <v>38273</v>
      </c>
      <c r="B139" t="s">
        <v>399</v>
      </c>
      <c r="C139" t="s">
        <v>387</v>
      </c>
      <c r="D139">
        <v>447</v>
      </c>
      <c r="E139" s="52"/>
      <c r="F139"/>
    </row>
    <row r="140" spans="1:6">
      <c r="A140" s="51">
        <v>38273</v>
      </c>
      <c r="B140" t="s">
        <v>400</v>
      </c>
      <c r="C140" t="s">
        <v>389</v>
      </c>
      <c r="D140">
        <v>56</v>
      </c>
      <c r="E140" s="52"/>
      <c r="F140"/>
    </row>
    <row r="141" spans="1:6">
      <c r="A141" s="51">
        <v>38273</v>
      </c>
      <c r="B141" t="s">
        <v>447</v>
      </c>
      <c r="C141" t="s">
        <v>389</v>
      </c>
      <c r="D141">
        <v>2</v>
      </c>
      <c r="E141" s="52"/>
      <c r="F141"/>
    </row>
    <row r="142" spans="1:6">
      <c r="A142" s="51">
        <v>38273</v>
      </c>
      <c r="B142" t="s">
        <v>397</v>
      </c>
      <c r="C142" t="s">
        <v>387</v>
      </c>
      <c r="D142">
        <v>775</v>
      </c>
      <c r="E142" s="52"/>
      <c r="F142"/>
    </row>
    <row r="143" spans="1:6">
      <c r="A143" s="51">
        <v>38273</v>
      </c>
      <c r="B143" t="s">
        <v>407</v>
      </c>
      <c r="C143" t="s">
        <v>387</v>
      </c>
      <c r="D143">
        <v>89</v>
      </c>
      <c r="E143" s="52"/>
      <c r="F143"/>
    </row>
    <row r="144" spans="1:6">
      <c r="A144" s="51">
        <v>38273</v>
      </c>
      <c r="B144" t="s">
        <v>416</v>
      </c>
      <c r="C144" t="s">
        <v>387</v>
      </c>
      <c r="D144">
        <v>3</v>
      </c>
      <c r="E144" s="52"/>
      <c r="F144"/>
    </row>
    <row r="145" spans="1:6">
      <c r="A145" s="51">
        <v>38273</v>
      </c>
      <c r="B145" t="s">
        <v>448</v>
      </c>
      <c r="C145" t="s">
        <v>387</v>
      </c>
      <c r="D145">
        <v>33</v>
      </c>
      <c r="E145" s="52"/>
      <c r="F145"/>
    </row>
    <row r="146" spans="1:6">
      <c r="A146" s="51">
        <v>38274</v>
      </c>
      <c r="B146" t="s">
        <v>408</v>
      </c>
      <c r="C146" t="s">
        <v>395</v>
      </c>
      <c r="D146">
        <v>25</v>
      </c>
      <c r="E146" s="52"/>
      <c r="F146"/>
    </row>
    <row r="147" spans="1:6">
      <c r="A147" s="51">
        <v>38274</v>
      </c>
      <c r="B147" t="s">
        <v>442</v>
      </c>
      <c r="C147" t="s">
        <v>387</v>
      </c>
      <c r="D147">
        <v>31</v>
      </c>
      <c r="E147" s="52"/>
      <c r="F147"/>
    </row>
    <row r="148" spans="1:6">
      <c r="A148" s="51">
        <v>38274</v>
      </c>
      <c r="B148" t="s">
        <v>449</v>
      </c>
      <c r="C148" t="s">
        <v>387</v>
      </c>
      <c r="D148">
        <v>1</v>
      </c>
      <c r="E148" s="52"/>
      <c r="F148"/>
    </row>
    <row r="149" spans="1:6">
      <c r="A149" s="51">
        <v>38274</v>
      </c>
      <c r="B149" t="s">
        <v>441</v>
      </c>
      <c r="C149" t="s">
        <v>387</v>
      </c>
      <c r="D149">
        <v>44</v>
      </c>
      <c r="E149" s="52"/>
      <c r="F149"/>
    </row>
    <row r="150" spans="1:6">
      <c r="A150" s="51">
        <v>38274</v>
      </c>
      <c r="B150" t="s">
        <v>431</v>
      </c>
      <c r="C150" t="s">
        <v>389</v>
      </c>
      <c r="D150">
        <v>257</v>
      </c>
      <c r="E150" s="52"/>
      <c r="F150"/>
    </row>
    <row r="151" spans="1:6">
      <c r="A151" s="51">
        <v>38274</v>
      </c>
      <c r="B151" t="s">
        <v>443</v>
      </c>
      <c r="C151" t="s">
        <v>395</v>
      </c>
      <c r="D151">
        <v>1</v>
      </c>
      <c r="E151" s="52"/>
      <c r="F151"/>
    </row>
    <row r="152" spans="1:6">
      <c r="A152" s="51">
        <v>38274</v>
      </c>
      <c r="B152" t="s">
        <v>450</v>
      </c>
      <c r="C152" t="s">
        <v>389</v>
      </c>
      <c r="D152">
        <v>1556</v>
      </c>
      <c r="E152" s="52"/>
      <c r="F152"/>
    </row>
    <row r="153" spans="1:6">
      <c r="A153" s="51">
        <v>38274</v>
      </c>
      <c r="B153" t="s">
        <v>386</v>
      </c>
      <c r="C153" t="s">
        <v>387</v>
      </c>
      <c r="D153">
        <v>31</v>
      </c>
      <c r="E153" s="52"/>
      <c r="F153"/>
    </row>
    <row r="154" spans="1:6">
      <c r="A154" s="51">
        <v>38274</v>
      </c>
      <c r="B154" t="s">
        <v>451</v>
      </c>
      <c r="C154" t="s">
        <v>389</v>
      </c>
      <c r="D154">
        <v>7</v>
      </c>
      <c r="E154" s="52"/>
      <c r="F154"/>
    </row>
    <row r="155" spans="1:6">
      <c r="A155" s="51">
        <v>38274</v>
      </c>
      <c r="B155" t="s">
        <v>416</v>
      </c>
      <c r="C155" t="s">
        <v>387</v>
      </c>
      <c r="D155">
        <v>3</v>
      </c>
      <c r="E155" s="52"/>
      <c r="F155"/>
    </row>
    <row r="156" spans="1:6">
      <c r="A156" s="51">
        <v>38274</v>
      </c>
      <c r="B156" t="s">
        <v>444</v>
      </c>
      <c r="C156" t="s">
        <v>418</v>
      </c>
      <c r="D156">
        <v>13.600000000000001</v>
      </c>
      <c r="E156" s="52"/>
      <c r="F156"/>
    </row>
    <row r="157" spans="1:6">
      <c r="A157" s="51">
        <v>38274</v>
      </c>
      <c r="B157" t="s">
        <v>445</v>
      </c>
      <c r="C157" t="s">
        <v>387</v>
      </c>
      <c r="D157">
        <v>1</v>
      </c>
      <c r="E157" s="52"/>
      <c r="F157"/>
    </row>
    <row r="158" spans="1:6">
      <c r="A158" s="51">
        <v>38274</v>
      </c>
      <c r="B158" t="s">
        <v>407</v>
      </c>
      <c r="C158" t="s">
        <v>387</v>
      </c>
      <c r="D158">
        <v>100</v>
      </c>
      <c r="E158" s="52"/>
      <c r="F158"/>
    </row>
    <row r="159" spans="1:6">
      <c r="A159" s="51">
        <v>38274</v>
      </c>
      <c r="B159" t="s">
        <v>447</v>
      </c>
      <c r="C159" t="s">
        <v>389</v>
      </c>
      <c r="D159">
        <v>2</v>
      </c>
      <c r="E159" s="52"/>
      <c r="F159"/>
    </row>
    <row r="160" spans="1:6">
      <c r="A160" s="51">
        <v>38274</v>
      </c>
      <c r="B160" t="s">
        <v>424</v>
      </c>
      <c r="C160" t="s">
        <v>418</v>
      </c>
      <c r="D160">
        <v>320</v>
      </c>
      <c r="E160" s="52"/>
      <c r="F160"/>
    </row>
    <row r="161" spans="1:6">
      <c r="A161" s="51">
        <v>38274</v>
      </c>
      <c r="B161" t="s">
        <v>452</v>
      </c>
      <c r="C161" t="s">
        <v>389</v>
      </c>
      <c r="D161">
        <v>38</v>
      </c>
      <c r="E161" s="52"/>
      <c r="F161"/>
    </row>
    <row r="162" spans="1:6">
      <c r="A162" s="51">
        <v>38274</v>
      </c>
      <c r="B162" t="s">
        <v>415</v>
      </c>
      <c r="C162" t="s">
        <v>395</v>
      </c>
      <c r="D162">
        <v>3</v>
      </c>
      <c r="E162" s="52"/>
      <c r="F162"/>
    </row>
    <row r="163" spans="1:6">
      <c r="A163" s="51">
        <v>38274</v>
      </c>
      <c r="B163" t="s">
        <v>425</v>
      </c>
      <c r="C163" t="s">
        <v>387</v>
      </c>
      <c r="D163">
        <v>42</v>
      </c>
      <c r="E163" s="52"/>
      <c r="F163"/>
    </row>
    <row r="164" spans="1:6">
      <c r="A164" s="51">
        <v>38274</v>
      </c>
      <c r="B164" t="s">
        <v>453</v>
      </c>
      <c r="C164" t="s">
        <v>389</v>
      </c>
      <c r="D164">
        <v>49</v>
      </c>
      <c r="E164" s="52"/>
      <c r="F164"/>
    </row>
    <row r="165" spans="1:6">
      <c r="A165" s="51">
        <v>38274</v>
      </c>
      <c r="B165" t="s">
        <v>393</v>
      </c>
      <c r="C165" t="s">
        <v>387</v>
      </c>
      <c r="D165">
        <v>165</v>
      </c>
      <c r="E165" s="52"/>
      <c r="F165"/>
    </row>
    <row r="166" spans="1:6">
      <c r="A166" s="51">
        <v>38274</v>
      </c>
      <c r="B166" t="s">
        <v>427</v>
      </c>
      <c r="C166" t="s">
        <v>389</v>
      </c>
      <c r="D166">
        <v>17</v>
      </c>
      <c r="E166" s="52"/>
      <c r="F166"/>
    </row>
    <row r="167" spans="1:6">
      <c r="A167" s="51">
        <v>38274</v>
      </c>
      <c r="B167" t="s">
        <v>421</v>
      </c>
      <c r="C167" t="s">
        <v>395</v>
      </c>
      <c r="D167">
        <v>2</v>
      </c>
      <c r="E167" s="52"/>
      <c r="F167"/>
    </row>
    <row r="168" spans="1:6">
      <c r="A168" s="51">
        <v>38274</v>
      </c>
      <c r="B168" t="s">
        <v>388</v>
      </c>
      <c r="C168" t="s">
        <v>389</v>
      </c>
      <c r="D168">
        <v>23</v>
      </c>
      <c r="E168" s="52"/>
      <c r="F168"/>
    </row>
    <row r="169" spans="1:6">
      <c r="A169" s="51">
        <v>38274</v>
      </c>
      <c r="B169" t="s">
        <v>439</v>
      </c>
      <c r="C169" t="s">
        <v>440</v>
      </c>
      <c r="D169">
        <v>13</v>
      </c>
      <c r="E169" s="52"/>
      <c r="F169"/>
    </row>
    <row r="170" spans="1:6">
      <c r="A170" s="51">
        <v>38274</v>
      </c>
      <c r="B170" t="s">
        <v>434</v>
      </c>
      <c r="C170" t="s">
        <v>387</v>
      </c>
      <c r="D170">
        <v>401</v>
      </c>
      <c r="E170" s="52"/>
      <c r="F170"/>
    </row>
    <row r="171" spans="1:6">
      <c r="A171" s="51">
        <v>38274</v>
      </c>
      <c r="B171" t="s">
        <v>454</v>
      </c>
      <c r="C171" t="s">
        <v>387</v>
      </c>
      <c r="D171">
        <v>337</v>
      </c>
      <c r="E171" s="52"/>
      <c r="F171"/>
    </row>
    <row r="172" spans="1:6">
      <c r="A172" s="51">
        <v>38274</v>
      </c>
      <c r="B172" t="s">
        <v>428</v>
      </c>
      <c r="C172" t="s">
        <v>387</v>
      </c>
      <c r="D172">
        <v>310</v>
      </c>
      <c r="E172" s="52"/>
      <c r="F172"/>
    </row>
    <row r="173" spans="1:6">
      <c r="A173" s="51">
        <v>38274</v>
      </c>
      <c r="B173" t="s">
        <v>446</v>
      </c>
      <c r="C173" t="s">
        <v>387</v>
      </c>
      <c r="D173">
        <v>58</v>
      </c>
      <c r="E173" s="52"/>
      <c r="F173"/>
    </row>
    <row r="174" spans="1:6">
      <c r="A174" s="51">
        <v>38274</v>
      </c>
      <c r="B174" t="s">
        <v>437</v>
      </c>
      <c r="C174" t="s">
        <v>387</v>
      </c>
      <c r="D174">
        <v>46</v>
      </c>
      <c r="E174" s="52"/>
      <c r="F174"/>
    </row>
    <row r="175" spans="1:6">
      <c r="A175" s="51">
        <v>38274</v>
      </c>
      <c r="B175" t="s">
        <v>403</v>
      </c>
      <c r="C175" t="s">
        <v>387</v>
      </c>
      <c r="D175">
        <v>1101</v>
      </c>
      <c r="E175" s="52"/>
      <c r="F175"/>
    </row>
    <row r="176" spans="1:6">
      <c r="A176" s="51">
        <v>38274</v>
      </c>
      <c r="B176" t="s">
        <v>405</v>
      </c>
      <c r="C176" t="s">
        <v>387</v>
      </c>
      <c r="D176">
        <v>151</v>
      </c>
      <c r="E176" s="52"/>
      <c r="F176"/>
    </row>
    <row r="177" spans="1:6">
      <c r="A177" s="51">
        <v>38274</v>
      </c>
      <c r="B177" t="s">
        <v>400</v>
      </c>
      <c r="C177" t="s">
        <v>389</v>
      </c>
      <c r="D177">
        <v>58</v>
      </c>
      <c r="E177" s="52"/>
      <c r="F177"/>
    </row>
    <row r="178" spans="1:6">
      <c r="A178" s="51">
        <v>38274</v>
      </c>
      <c r="B178" t="s">
        <v>392</v>
      </c>
      <c r="C178" t="s">
        <v>387</v>
      </c>
      <c r="D178">
        <v>37</v>
      </c>
      <c r="E178" s="52"/>
      <c r="F178"/>
    </row>
    <row r="179" spans="1:6">
      <c r="A179" s="51">
        <v>38274</v>
      </c>
      <c r="B179" t="s">
        <v>455</v>
      </c>
      <c r="C179" t="s">
        <v>440</v>
      </c>
      <c r="D179">
        <v>633</v>
      </c>
      <c r="E179" s="52"/>
      <c r="F179"/>
    </row>
    <row r="180" spans="1:6">
      <c r="A180" s="51">
        <v>38274</v>
      </c>
      <c r="B180" t="s">
        <v>399</v>
      </c>
      <c r="C180" t="s">
        <v>387</v>
      </c>
      <c r="D180">
        <v>441</v>
      </c>
      <c r="E180" s="52"/>
      <c r="F180"/>
    </row>
    <row r="181" spans="1:6">
      <c r="A181" s="51">
        <v>38274</v>
      </c>
      <c r="B181" t="s">
        <v>448</v>
      </c>
      <c r="C181" t="s">
        <v>387</v>
      </c>
      <c r="D181">
        <v>38</v>
      </c>
      <c r="E181" s="52"/>
      <c r="F181"/>
    </row>
    <row r="182" spans="1:6">
      <c r="A182" s="51">
        <v>38274</v>
      </c>
      <c r="B182" t="s">
        <v>433</v>
      </c>
      <c r="C182" t="s">
        <v>387</v>
      </c>
      <c r="D182">
        <v>417</v>
      </c>
      <c r="E182" s="52"/>
      <c r="F182"/>
    </row>
    <row r="183" spans="1:6">
      <c r="A183" s="51">
        <v>38274</v>
      </c>
      <c r="B183" t="s">
        <v>411</v>
      </c>
      <c r="C183" t="s">
        <v>387</v>
      </c>
      <c r="D183">
        <v>10</v>
      </c>
      <c r="E183" s="52"/>
      <c r="F183"/>
    </row>
    <row r="184" spans="1:6">
      <c r="A184" s="51">
        <v>38274</v>
      </c>
      <c r="B184" t="s">
        <v>412</v>
      </c>
      <c r="C184" t="s">
        <v>395</v>
      </c>
      <c r="D184">
        <v>21</v>
      </c>
      <c r="E184" s="52"/>
      <c r="F184"/>
    </row>
    <row r="185" spans="1:6">
      <c r="A185" s="51">
        <v>38274</v>
      </c>
      <c r="B185" t="s">
        <v>397</v>
      </c>
      <c r="C185" t="s">
        <v>387</v>
      </c>
      <c r="D185">
        <v>963</v>
      </c>
      <c r="E185" s="52"/>
      <c r="F185"/>
    </row>
    <row r="186" spans="1:6">
      <c r="A186" s="51">
        <v>38277</v>
      </c>
      <c r="B186" t="s">
        <v>456</v>
      </c>
      <c r="C186" t="s">
        <v>395</v>
      </c>
      <c r="D186">
        <v>254</v>
      </c>
      <c r="E186" s="52"/>
      <c r="F186"/>
    </row>
    <row r="187" spans="1:6">
      <c r="A187" s="51">
        <v>38277</v>
      </c>
      <c r="B187" t="s">
        <v>399</v>
      </c>
      <c r="C187" t="s">
        <v>387</v>
      </c>
      <c r="D187">
        <v>127</v>
      </c>
      <c r="E187" s="52"/>
      <c r="F187"/>
    </row>
    <row r="188" spans="1:6">
      <c r="A188" s="51">
        <v>38277</v>
      </c>
      <c r="B188" t="s">
        <v>400</v>
      </c>
      <c r="C188" t="s">
        <v>389</v>
      </c>
      <c r="D188">
        <v>74</v>
      </c>
      <c r="E188" s="52"/>
      <c r="F188"/>
    </row>
    <row r="189" spans="1:6">
      <c r="A189" s="51">
        <v>38277</v>
      </c>
      <c r="B189" t="s">
        <v>425</v>
      </c>
      <c r="C189" t="s">
        <v>387</v>
      </c>
      <c r="D189">
        <v>30</v>
      </c>
      <c r="E189" s="52"/>
      <c r="F189"/>
    </row>
    <row r="190" spans="1:6">
      <c r="A190" s="51">
        <v>38277</v>
      </c>
      <c r="B190" t="s">
        <v>394</v>
      </c>
      <c r="C190" t="s">
        <v>395</v>
      </c>
      <c r="D190">
        <v>140</v>
      </c>
      <c r="E190" s="52"/>
      <c r="F190"/>
    </row>
    <row r="191" spans="1:6">
      <c r="A191" s="51">
        <v>38277</v>
      </c>
      <c r="B191" t="s">
        <v>386</v>
      </c>
      <c r="C191" t="s">
        <v>387</v>
      </c>
      <c r="D191">
        <v>43</v>
      </c>
      <c r="E191" s="52"/>
      <c r="F191"/>
    </row>
    <row r="192" spans="1:6">
      <c r="A192" s="51">
        <v>38277</v>
      </c>
      <c r="B192" t="s">
        <v>412</v>
      </c>
      <c r="C192" t="s">
        <v>395</v>
      </c>
      <c r="D192">
        <v>21</v>
      </c>
      <c r="E192" s="52"/>
      <c r="F192"/>
    </row>
    <row r="193" spans="1:6">
      <c r="A193" s="51">
        <v>38277</v>
      </c>
      <c r="B193" t="s">
        <v>448</v>
      </c>
      <c r="C193" t="s">
        <v>387</v>
      </c>
      <c r="D193">
        <v>41</v>
      </c>
      <c r="E193" s="52"/>
      <c r="F193"/>
    </row>
    <row r="194" spans="1:6">
      <c r="A194" s="51">
        <v>38277</v>
      </c>
      <c r="B194" t="s">
        <v>457</v>
      </c>
      <c r="C194" t="s">
        <v>395</v>
      </c>
      <c r="D194">
        <v>5</v>
      </c>
      <c r="E194" s="52"/>
      <c r="F194"/>
    </row>
    <row r="195" spans="1:6">
      <c r="A195" s="51">
        <v>38277</v>
      </c>
      <c r="B195" t="s">
        <v>452</v>
      </c>
      <c r="C195" t="s">
        <v>389</v>
      </c>
      <c r="D195">
        <v>3</v>
      </c>
      <c r="E195" s="52"/>
      <c r="F195"/>
    </row>
    <row r="196" spans="1:6">
      <c r="A196" s="51">
        <v>38277</v>
      </c>
      <c r="B196" t="s">
        <v>411</v>
      </c>
      <c r="C196" t="s">
        <v>387</v>
      </c>
      <c r="D196">
        <v>10</v>
      </c>
      <c r="E196" s="52"/>
      <c r="F196"/>
    </row>
    <row r="197" spans="1:6">
      <c r="A197" s="51">
        <v>38277</v>
      </c>
      <c r="B197" t="s">
        <v>449</v>
      </c>
      <c r="C197" t="s">
        <v>387</v>
      </c>
      <c r="D197">
        <v>2</v>
      </c>
      <c r="E197" s="52"/>
      <c r="F197"/>
    </row>
    <row r="198" spans="1:6">
      <c r="A198" s="51">
        <v>38277</v>
      </c>
      <c r="B198" t="s">
        <v>408</v>
      </c>
      <c r="C198" t="s">
        <v>395</v>
      </c>
      <c r="D198">
        <v>24</v>
      </c>
      <c r="E198" s="52"/>
      <c r="F198"/>
    </row>
    <row r="199" spans="1:6">
      <c r="A199" s="51">
        <v>38277</v>
      </c>
      <c r="B199" t="s">
        <v>415</v>
      </c>
      <c r="C199" t="s">
        <v>395</v>
      </c>
      <c r="D199">
        <v>9</v>
      </c>
      <c r="E199" s="52"/>
      <c r="F199"/>
    </row>
    <row r="200" spans="1:6">
      <c r="A200" s="51">
        <v>38277</v>
      </c>
      <c r="B200" t="s">
        <v>458</v>
      </c>
      <c r="C200" t="s">
        <v>387</v>
      </c>
      <c r="D200">
        <v>2</v>
      </c>
      <c r="E200" s="52"/>
      <c r="F200"/>
    </row>
    <row r="201" spans="1:6">
      <c r="A201" s="51">
        <v>38277</v>
      </c>
      <c r="B201" t="s">
        <v>403</v>
      </c>
      <c r="C201" t="s">
        <v>387</v>
      </c>
      <c r="D201">
        <v>931</v>
      </c>
      <c r="E201" s="52"/>
      <c r="F201"/>
    </row>
    <row r="202" spans="1:6">
      <c r="A202" s="51">
        <v>38277</v>
      </c>
      <c r="B202" t="s">
        <v>431</v>
      </c>
      <c r="C202" t="s">
        <v>389</v>
      </c>
      <c r="D202">
        <v>336</v>
      </c>
      <c r="E202" s="52"/>
      <c r="F202"/>
    </row>
    <row r="203" spans="1:6">
      <c r="A203" s="51">
        <v>38277</v>
      </c>
      <c r="B203" t="s">
        <v>441</v>
      </c>
      <c r="C203" t="s">
        <v>387</v>
      </c>
      <c r="D203">
        <v>75</v>
      </c>
      <c r="E203" s="52"/>
      <c r="F203"/>
    </row>
    <row r="204" spans="1:6">
      <c r="A204" s="51">
        <v>38277</v>
      </c>
      <c r="B204" t="s">
        <v>434</v>
      </c>
      <c r="C204" t="s">
        <v>387</v>
      </c>
      <c r="D204">
        <v>401</v>
      </c>
      <c r="E204" s="52"/>
      <c r="F204"/>
    </row>
    <row r="205" spans="1:6">
      <c r="A205" s="51">
        <v>38277</v>
      </c>
      <c r="B205" t="s">
        <v>397</v>
      </c>
      <c r="C205" t="s">
        <v>387</v>
      </c>
      <c r="D205">
        <v>1190</v>
      </c>
      <c r="E205" s="52"/>
      <c r="F205"/>
    </row>
    <row r="206" spans="1:6">
      <c r="A206" s="51">
        <v>38277</v>
      </c>
      <c r="B206" t="s">
        <v>416</v>
      </c>
      <c r="C206" t="s">
        <v>387</v>
      </c>
      <c r="D206">
        <v>3</v>
      </c>
      <c r="E206" s="52"/>
      <c r="F206"/>
    </row>
    <row r="207" spans="1:6">
      <c r="A207" s="51">
        <v>38277</v>
      </c>
      <c r="B207" t="s">
        <v>444</v>
      </c>
      <c r="C207" t="s">
        <v>418</v>
      </c>
      <c r="D207">
        <v>23.200000000000003</v>
      </c>
      <c r="E207" s="52"/>
      <c r="F207"/>
    </row>
    <row r="208" spans="1:6">
      <c r="A208" s="51">
        <v>38277</v>
      </c>
      <c r="B208" t="s">
        <v>447</v>
      </c>
      <c r="C208" t="s">
        <v>389</v>
      </c>
      <c r="D208">
        <v>3</v>
      </c>
      <c r="E208" s="52"/>
      <c r="F208"/>
    </row>
    <row r="209" spans="1:6">
      <c r="A209" s="51">
        <v>38277</v>
      </c>
      <c r="B209" t="s">
        <v>405</v>
      </c>
      <c r="C209" t="s">
        <v>387</v>
      </c>
      <c r="D209">
        <v>133</v>
      </c>
      <c r="E209" s="52"/>
      <c r="F209"/>
    </row>
    <row r="210" spans="1:6">
      <c r="A210" s="51">
        <v>38277</v>
      </c>
      <c r="B210" t="s">
        <v>459</v>
      </c>
      <c r="C210" t="s">
        <v>389</v>
      </c>
      <c r="D210">
        <v>193</v>
      </c>
      <c r="E210" s="52"/>
      <c r="F210"/>
    </row>
    <row r="211" spans="1:6">
      <c r="A211" s="51">
        <v>38277</v>
      </c>
      <c r="B211" t="s">
        <v>427</v>
      </c>
      <c r="C211" t="s">
        <v>389</v>
      </c>
      <c r="D211">
        <v>1</v>
      </c>
      <c r="E211" s="52"/>
      <c r="F211"/>
    </row>
    <row r="212" spans="1:6">
      <c r="A212" s="51">
        <v>38277</v>
      </c>
      <c r="B212" t="s">
        <v>443</v>
      </c>
      <c r="C212" t="s">
        <v>395</v>
      </c>
      <c r="D212">
        <v>1</v>
      </c>
      <c r="E212" s="52"/>
      <c r="F212"/>
    </row>
    <row r="213" spans="1:6">
      <c r="A213" s="51">
        <v>38277</v>
      </c>
      <c r="B213" t="s">
        <v>451</v>
      </c>
      <c r="C213" t="s">
        <v>389</v>
      </c>
      <c r="D213">
        <v>7</v>
      </c>
      <c r="E213" s="52"/>
      <c r="F213"/>
    </row>
    <row r="214" spans="1:6">
      <c r="A214" s="51">
        <v>38277</v>
      </c>
      <c r="B214" t="s">
        <v>392</v>
      </c>
      <c r="C214" t="s">
        <v>387</v>
      </c>
      <c r="D214">
        <v>49</v>
      </c>
      <c r="E214" s="52"/>
      <c r="F214"/>
    </row>
    <row r="215" spans="1:6">
      <c r="A215" s="51">
        <v>38277</v>
      </c>
      <c r="B215" t="s">
        <v>460</v>
      </c>
      <c r="C215" t="s">
        <v>387</v>
      </c>
      <c r="D215">
        <v>1497</v>
      </c>
      <c r="E215" s="52"/>
      <c r="F215"/>
    </row>
    <row r="216" spans="1:6">
      <c r="A216" s="51">
        <v>38277</v>
      </c>
      <c r="B216" t="s">
        <v>445</v>
      </c>
      <c r="C216" t="s">
        <v>387</v>
      </c>
      <c r="D216">
        <v>1</v>
      </c>
      <c r="E216" s="52"/>
      <c r="F216"/>
    </row>
    <row r="217" spans="1:6">
      <c r="A217" s="51">
        <v>38277</v>
      </c>
      <c r="B217" t="s">
        <v>424</v>
      </c>
      <c r="C217" t="s">
        <v>418</v>
      </c>
      <c r="D217">
        <v>392</v>
      </c>
      <c r="E217" s="52"/>
      <c r="F217"/>
    </row>
    <row r="218" spans="1:6">
      <c r="A218" s="51">
        <v>38277</v>
      </c>
      <c r="B218" t="s">
        <v>407</v>
      </c>
      <c r="C218" t="s">
        <v>387</v>
      </c>
      <c r="D218">
        <v>103</v>
      </c>
      <c r="E218" s="52"/>
      <c r="F218"/>
    </row>
    <row r="219" spans="1:6">
      <c r="A219" s="51">
        <v>38277</v>
      </c>
      <c r="B219" t="s">
        <v>442</v>
      </c>
      <c r="C219" t="s">
        <v>387</v>
      </c>
      <c r="D219">
        <v>42</v>
      </c>
      <c r="E219" s="52"/>
      <c r="F219"/>
    </row>
    <row r="220" spans="1:6">
      <c r="A220" s="51">
        <v>38277</v>
      </c>
      <c r="B220" t="s">
        <v>388</v>
      </c>
      <c r="C220" t="s">
        <v>389</v>
      </c>
      <c r="D220">
        <v>28</v>
      </c>
      <c r="E220" s="52"/>
      <c r="F220"/>
    </row>
    <row r="221" spans="1:6">
      <c r="A221" s="51">
        <v>38280</v>
      </c>
      <c r="B221" t="s">
        <v>399</v>
      </c>
      <c r="C221" t="s">
        <v>387</v>
      </c>
      <c r="D221">
        <v>118</v>
      </c>
      <c r="E221" s="52"/>
      <c r="F221"/>
    </row>
    <row r="222" spans="1:6">
      <c r="A222" s="51">
        <v>38280</v>
      </c>
      <c r="B222" t="s">
        <v>457</v>
      </c>
      <c r="C222" t="s">
        <v>395</v>
      </c>
      <c r="D222">
        <v>14</v>
      </c>
      <c r="E222" s="52"/>
      <c r="F222"/>
    </row>
    <row r="223" spans="1:6">
      <c r="A223" s="51">
        <v>38280</v>
      </c>
      <c r="B223" t="s">
        <v>461</v>
      </c>
      <c r="C223" t="s">
        <v>440</v>
      </c>
      <c r="D223">
        <v>11</v>
      </c>
      <c r="E223" s="52"/>
      <c r="F223"/>
    </row>
    <row r="224" spans="1:6">
      <c r="A224" s="51">
        <v>38280</v>
      </c>
      <c r="B224" t="s">
        <v>462</v>
      </c>
      <c r="C224" t="s">
        <v>395</v>
      </c>
      <c r="D224">
        <v>1</v>
      </c>
      <c r="E224" s="52"/>
      <c r="F224"/>
    </row>
    <row r="225" spans="1:6">
      <c r="A225" s="51">
        <v>38280</v>
      </c>
      <c r="B225" t="s">
        <v>428</v>
      </c>
      <c r="C225" t="s">
        <v>387</v>
      </c>
      <c r="D225">
        <v>105</v>
      </c>
      <c r="E225" s="52"/>
      <c r="F225"/>
    </row>
    <row r="226" spans="1:6">
      <c r="A226" s="51">
        <v>38280</v>
      </c>
      <c r="B226" t="s">
        <v>407</v>
      </c>
      <c r="C226" t="s">
        <v>387</v>
      </c>
      <c r="D226">
        <v>70</v>
      </c>
      <c r="E226" s="52"/>
      <c r="F226"/>
    </row>
    <row r="227" spans="1:6">
      <c r="A227" s="51">
        <v>38280</v>
      </c>
      <c r="B227" t="s">
        <v>448</v>
      </c>
      <c r="C227" t="s">
        <v>387</v>
      </c>
      <c r="D227">
        <v>155</v>
      </c>
      <c r="E227" s="52"/>
      <c r="F227"/>
    </row>
    <row r="228" spans="1:6">
      <c r="A228" s="51">
        <v>38280</v>
      </c>
      <c r="B228" t="s">
        <v>434</v>
      </c>
      <c r="C228" t="s">
        <v>387</v>
      </c>
      <c r="D228">
        <v>12</v>
      </c>
      <c r="E228" s="52"/>
      <c r="F228"/>
    </row>
    <row r="229" spans="1:6">
      <c r="A229" s="51">
        <v>38280</v>
      </c>
      <c r="B229" t="s">
        <v>397</v>
      </c>
      <c r="C229" t="s">
        <v>387</v>
      </c>
      <c r="D229">
        <v>1147</v>
      </c>
      <c r="E229" s="52"/>
      <c r="F229"/>
    </row>
    <row r="230" spans="1:6">
      <c r="A230" s="51">
        <v>38280</v>
      </c>
      <c r="B230" t="s">
        <v>463</v>
      </c>
      <c r="C230" t="s">
        <v>395</v>
      </c>
      <c r="D230">
        <v>122</v>
      </c>
      <c r="E230" s="52"/>
      <c r="F230"/>
    </row>
    <row r="231" spans="1:6">
      <c r="A231" s="51">
        <v>38280</v>
      </c>
      <c r="B231" t="s">
        <v>412</v>
      </c>
      <c r="C231" t="s">
        <v>395</v>
      </c>
      <c r="D231">
        <v>21</v>
      </c>
      <c r="E231" s="52"/>
      <c r="F231"/>
    </row>
    <row r="232" spans="1:6">
      <c r="A232" s="51">
        <v>38280</v>
      </c>
      <c r="B232" t="s">
        <v>464</v>
      </c>
      <c r="C232" t="s">
        <v>395</v>
      </c>
      <c r="D232">
        <v>24</v>
      </c>
      <c r="E232" s="52"/>
      <c r="F232"/>
    </row>
    <row r="233" spans="1:6">
      <c r="A233" s="51">
        <v>38280</v>
      </c>
      <c r="B233" t="s">
        <v>411</v>
      </c>
      <c r="C233" t="s">
        <v>387</v>
      </c>
      <c r="D233">
        <v>10</v>
      </c>
      <c r="E233" s="52"/>
      <c r="F233"/>
    </row>
    <row r="234" spans="1:6">
      <c r="A234" s="51">
        <v>38280</v>
      </c>
      <c r="B234" t="s">
        <v>465</v>
      </c>
      <c r="C234" t="s">
        <v>395</v>
      </c>
      <c r="D234">
        <v>1</v>
      </c>
      <c r="E234" s="52"/>
      <c r="F234"/>
    </row>
    <row r="235" spans="1:6">
      <c r="A235" s="51">
        <v>38280</v>
      </c>
      <c r="B235" t="s">
        <v>446</v>
      </c>
      <c r="C235" t="s">
        <v>387</v>
      </c>
      <c r="D235">
        <v>112</v>
      </c>
      <c r="E235" s="52"/>
      <c r="F235"/>
    </row>
    <row r="236" spans="1:6">
      <c r="A236" s="51">
        <v>38280</v>
      </c>
      <c r="B236" t="s">
        <v>442</v>
      </c>
      <c r="C236" t="s">
        <v>387</v>
      </c>
      <c r="D236">
        <v>53</v>
      </c>
      <c r="E236" s="52"/>
      <c r="F236"/>
    </row>
    <row r="237" spans="1:6">
      <c r="A237" s="51">
        <v>38280</v>
      </c>
      <c r="B237" t="s">
        <v>466</v>
      </c>
      <c r="C237" t="s">
        <v>395</v>
      </c>
      <c r="D237">
        <v>51</v>
      </c>
      <c r="E237" s="52"/>
      <c r="F237"/>
    </row>
    <row r="238" spans="1:6">
      <c r="A238" s="51">
        <v>38280</v>
      </c>
      <c r="B238" t="s">
        <v>405</v>
      </c>
      <c r="C238" t="s">
        <v>387</v>
      </c>
      <c r="D238">
        <v>230</v>
      </c>
      <c r="E238" s="52"/>
      <c r="F238"/>
    </row>
    <row r="239" spans="1:6">
      <c r="A239" s="51">
        <v>38280</v>
      </c>
      <c r="B239" t="s">
        <v>467</v>
      </c>
      <c r="C239" t="s">
        <v>395</v>
      </c>
      <c r="D239">
        <v>36</v>
      </c>
      <c r="E239" s="52"/>
      <c r="F239"/>
    </row>
    <row r="240" spans="1:6">
      <c r="A240" s="51">
        <v>38280</v>
      </c>
      <c r="B240" t="s">
        <v>468</v>
      </c>
      <c r="C240" t="s">
        <v>389</v>
      </c>
      <c r="D240">
        <v>27</v>
      </c>
      <c r="E240" s="52"/>
      <c r="F240"/>
    </row>
    <row r="241" spans="1:6">
      <c r="A241" s="51">
        <v>38280</v>
      </c>
      <c r="B241" t="s">
        <v>469</v>
      </c>
      <c r="C241" t="s">
        <v>395</v>
      </c>
      <c r="D241">
        <v>184</v>
      </c>
      <c r="E241" s="52"/>
      <c r="F241"/>
    </row>
    <row r="242" spans="1:6">
      <c r="A242" s="51">
        <v>38280</v>
      </c>
      <c r="B242" t="s">
        <v>451</v>
      </c>
      <c r="C242" t="s">
        <v>389</v>
      </c>
      <c r="D242">
        <v>18</v>
      </c>
      <c r="E242" s="52"/>
      <c r="F242"/>
    </row>
    <row r="243" spans="1:6">
      <c r="A243" s="51">
        <v>38280</v>
      </c>
      <c r="B243" t="s">
        <v>470</v>
      </c>
      <c r="C243" t="s">
        <v>389</v>
      </c>
      <c r="D243">
        <v>97</v>
      </c>
      <c r="E243" s="52"/>
      <c r="F243"/>
    </row>
    <row r="244" spans="1:6">
      <c r="A244" s="51">
        <v>38280</v>
      </c>
      <c r="B244" t="s">
        <v>400</v>
      </c>
      <c r="C244" t="s">
        <v>389</v>
      </c>
      <c r="D244">
        <v>65</v>
      </c>
      <c r="E244" s="52"/>
      <c r="F244"/>
    </row>
    <row r="245" spans="1:6">
      <c r="A245" s="51">
        <v>38280</v>
      </c>
      <c r="B245" t="s">
        <v>471</v>
      </c>
      <c r="C245" t="s">
        <v>440</v>
      </c>
      <c r="D245">
        <v>2</v>
      </c>
      <c r="E245" s="52"/>
      <c r="F245"/>
    </row>
    <row r="246" spans="1:6">
      <c r="A246" s="51">
        <v>38280</v>
      </c>
      <c r="B246" t="s">
        <v>435</v>
      </c>
      <c r="C246" t="s">
        <v>395</v>
      </c>
      <c r="D246">
        <v>2774</v>
      </c>
      <c r="E246" s="52"/>
      <c r="F246"/>
    </row>
    <row r="247" spans="1:6">
      <c r="A247" s="51">
        <v>38280</v>
      </c>
      <c r="B247" t="s">
        <v>456</v>
      </c>
      <c r="C247" t="s">
        <v>395</v>
      </c>
      <c r="D247">
        <v>384</v>
      </c>
      <c r="E247" s="52"/>
      <c r="F247"/>
    </row>
    <row r="248" spans="1:6">
      <c r="A248" s="51">
        <v>38280</v>
      </c>
      <c r="B248" t="s">
        <v>416</v>
      </c>
      <c r="C248" t="s">
        <v>387</v>
      </c>
      <c r="D248">
        <v>4</v>
      </c>
      <c r="E248" s="52"/>
      <c r="F248"/>
    </row>
    <row r="249" spans="1:6">
      <c r="A249" s="51">
        <v>38280</v>
      </c>
      <c r="B249" t="s">
        <v>472</v>
      </c>
      <c r="C249" t="s">
        <v>395</v>
      </c>
      <c r="D249">
        <v>273</v>
      </c>
      <c r="E249" s="52"/>
      <c r="F249"/>
    </row>
    <row r="250" spans="1:6">
      <c r="A250" s="51">
        <v>38280</v>
      </c>
      <c r="B250" t="s">
        <v>459</v>
      </c>
      <c r="C250" t="s">
        <v>389</v>
      </c>
      <c r="D250">
        <v>2930</v>
      </c>
      <c r="E250" s="52"/>
      <c r="F250"/>
    </row>
    <row r="251" spans="1:6">
      <c r="A251" s="51">
        <v>38280</v>
      </c>
      <c r="B251" t="s">
        <v>473</v>
      </c>
      <c r="C251" t="s">
        <v>395</v>
      </c>
      <c r="D251">
        <v>1539</v>
      </c>
      <c r="E251" s="52"/>
      <c r="F251"/>
    </row>
    <row r="252" spans="1:6">
      <c r="A252" s="51">
        <v>38280</v>
      </c>
      <c r="B252" t="s">
        <v>447</v>
      </c>
      <c r="C252" t="s">
        <v>389</v>
      </c>
      <c r="D252">
        <v>8</v>
      </c>
      <c r="E252" s="52"/>
      <c r="F252"/>
    </row>
    <row r="253" spans="1:6">
      <c r="A253" s="51">
        <v>38280</v>
      </c>
      <c r="B253" t="s">
        <v>423</v>
      </c>
      <c r="C253" t="s">
        <v>387</v>
      </c>
      <c r="D253">
        <v>1066</v>
      </c>
      <c r="E253" s="52"/>
      <c r="F253"/>
    </row>
    <row r="254" spans="1:6">
      <c r="A254" s="51">
        <v>38280</v>
      </c>
      <c r="B254" t="s">
        <v>474</v>
      </c>
      <c r="C254" t="s">
        <v>395</v>
      </c>
      <c r="D254">
        <v>127</v>
      </c>
      <c r="E254" s="52"/>
      <c r="F254"/>
    </row>
    <row r="255" spans="1:6">
      <c r="A255" s="51">
        <v>38280</v>
      </c>
      <c r="B255" t="s">
        <v>443</v>
      </c>
      <c r="C255" t="s">
        <v>395</v>
      </c>
      <c r="D255">
        <v>14</v>
      </c>
      <c r="E255" s="52"/>
      <c r="F255"/>
    </row>
    <row r="256" spans="1:6">
      <c r="A256" s="51">
        <v>38280</v>
      </c>
      <c r="B256" t="s">
        <v>445</v>
      </c>
      <c r="C256" t="s">
        <v>387</v>
      </c>
      <c r="D256">
        <v>20</v>
      </c>
      <c r="E256" s="52"/>
      <c r="F256"/>
    </row>
    <row r="257" spans="1:6">
      <c r="A257" s="51">
        <v>38280</v>
      </c>
      <c r="B257" t="s">
        <v>475</v>
      </c>
      <c r="C257" t="s">
        <v>389</v>
      </c>
      <c r="D257">
        <v>729</v>
      </c>
      <c r="E257" s="52"/>
      <c r="F257"/>
    </row>
    <row r="258" spans="1:6">
      <c r="A258" s="51">
        <v>38280</v>
      </c>
      <c r="B258" t="s">
        <v>476</v>
      </c>
      <c r="C258" t="s">
        <v>389</v>
      </c>
      <c r="D258">
        <v>34</v>
      </c>
      <c r="E258" s="52"/>
      <c r="F258"/>
    </row>
    <row r="259" spans="1:6">
      <c r="A259" s="51">
        <v>38280</v>
      </c>
      <c r="B259" t="s">
        <v>477</v>
      </c>
      <c r="C259" t="s">
        <v>389</v>
      </c>
      <c r="D259">
        <v>2</v>
      </c>
      <c r="E259" s="52"/>
      <c r="F259"/>
    </row>
    <row r="260" spans="1:6">
      <c r="A260" s="51">
        <v>38280</v>
      </c>
      <c r="B260" t="s">
        <v>449</v>
      </c>
      <c r="C260" t="s">
        <v>387</v>
      </c>
      <c r="D260">
        <v>2</v>
      </c>
      <c r="E260" s="52"/>
      <c r="F260"/>
    </row>
    <row r="261" spans="1:6">
      <c r="A261" s="51">
        <v>38280</v>
      </c>
      <c r="B261" t="s">
        <v>478</v>
      </c>
      <c r="C261" t="s">
        <v>395</v>
      </c>
      <c r="D261">
        <v>77</v>
      </c>
      <c r="E261" s="52"/>
      <c r="F261"/>
    </row>
    <row r="262" spans="1:6">
      <c r="A262" s="51">
        <v>38280</v>
      </c>
      <c r="B262" t="s">
        <v>479</v>
      </c>
      <c r="C262" t="s">
        <v>389</v>
      </c>
      <c r="D262">
        <v>265</v>
      </c>
      <c r="E262" s="52"/>
      <c r="F262"/>
    </row>
    <row r="263" spans="1:6">
      <c r="A263" s="51">
        <v>38280</v>
      </c>
      <c r="B263" t="s">
        <v>480</v>
      </c>
      <c r="C263" t="s">
        <v>418</v>
      </c>
      <c r="D263">
        <v>25.6</v>
      </c>
      <c r="E263" s="52"/>
      <c r="F263"/>
    </row>
    <row r="264" spans="1:6">
      <c r="A264" s="51">
        <v>38280</v>
      </c>
      <c r="B264" t="s">
        <v>394</v>
      </c>
      <c r="C264" t="s">
        <v>395</v>
      </c>
      <c r="D264">
        <v>82</v>
      </c>
      <c r="E264" s="52"/>
      <c r="F264"/>
    </row>
    <row r="265" spans="1:6">
      <c r="A265" s="51">
        <v>38280</v>
      </c>
      <c r="B265" t="s">
        <v>481</v>
      </c>
      <c r="C265" t="s">
        <v>387</v>
      </c>
      <c r="D265">
        <v>5</v>
      </c>
      <c r="E265" s="52"/>
      <c r="F265"/>
    </row>
    <row r="266" spans="1:6">
      <c r="A266" s="51">
        <v>38280</v>
      </c>
      <c r="B266" t="s">
        <v>425</v>
      </c>
      <c r="C266" t="s">
        <v>387</v>
      </c>
      <c r="D266">
        <v>74</v>
      </c>
      <c r="E266" s="52"/>
      <c r="F266"/>
    </row>
    <row r="267" spans="1:6">
      <c r="A267" s="51">
        <v>38280</v>
      </c>
      <c r="B267" t="s">
        <v>482</v>
      </c>
      <c r="C267" t="s">
        <v>418</v>
      </c>
      <c r="D267">
        <v>6.4</v>
      </c>
      <c r="E267" s="52"/>
      <c r="F267"/>
    </row>
    <row r="268" spans="1:6">
      <c r="A268" s="51">
        <v>38280</v>
      </c>
      <c r="B268" t="s">
        <v>452</v>
      </c>
      <c r="C268" t="s">
        <v>389</v>
      </c>
      <c r="D268">
        <v>690</v>
      </c>
      <c r="E268" s="52"/>
      <c r="F268"/>
    </row>
    <row r="269" spans="1:6">
      <c r="A269" s="51">
        <v>38280</v>
      </c>
      <c r="B269" t="s">
        <v>441</v>
      </c>
      <c r="C269" t="s">
        <v>387</v>
      </c>
      <c r="D269">
        <v>182</v>
      </c>
      <c r="E269" s="52"/>
      <c r="F269"/>
    </row>
    <row r="270" spans="1:6">
      <c r="A270" s="51">
        <v>38280</v>
      </c>
      <c r="B270" t="s">
        <v>483</v>
      </c>
      <c r="C270" t="s">
        <v>395</v>
      </c>
      <c r="D270">
        <v>10</v>
      </c>
      <c r="E270" s="52"/>
      <c r="F270"/>
    </row>
    <row r="271" spans="1:6">
      <c r="A271" s="51">
        <v>38280</v>
      </c>
      <c r="B271" t="s">
        <v>386</v>
      </c>
      <c r="C271" t="s">
        <v>387</v>
      </c>
      <c r="D271">
        <v>64</v>
      </c>
      <c r="E271" s="52"/>
      <c r="F271"/>
    </row>
    <row r="272" spans="1:6">
      <c r="A272" s="51">
        <v>38280</v>
      </c>
      <c r="B272" t="s">
        <v>484</v>
      </c>
      <c r="C272" t="s">
        <v>395</v>
      </c>
      <c r="D272">
        <v>137</v>
      </c>
      <c r="E272" s="52"/>
      <c r="F272"/>
    </row>
    <row r="273" spans="1:6">
      <c r="A273" s="51">
        <v>38280</v>
      </c>
      <c r="B273" t="s">
        <v>485</v>
      </c>
      <c r="C273" t="s">
        <v>387</v>
      </c>
      <c r="D273">
        <v>9</v>
      </c>
      <c r="E273" s="52"/>
      <c r="F273"/>
    </row>
    <row r="274" spans="1:6">
      <c r="A274" s="51">
        <v>38280</v>
      </c>
      <c r="B274" t="s">
        <v>420</v>
      </c>
      <c r="C274" t="s">
        <v>395</v>
      </c>
      <c r="D274">
        <v>8701</v>
      </c>
      <c r="E274" s="52"/>
      <c r="F274"/>
    </row>
    <row r="275" spans="1:6">
      <c r="A275" s="51">
        <v>38280</v>
      </c>
      <c r="B275" t="s">
        <v>408</v>
      </c>
      <c r="C275" t="s">
        <v>395</v>
      </c>
      <c r="D275">
        <v>27</v>
      </c>
      <c r="E275" s="52"/>
      <c r="F275"/>
    </row>
    <row r="276" spans="1:6">
      <c r="A276" s="51">
        <v>38280</v>
      </c>
      <c r="B276" t="s">
        <v>486</v>
      </c>
      <c r="C276" t="s">
        <v>395</v>
      </c>
      <c r="D276">
        <v>1</v>
      </c>
      <c r="E276" s="52"/>
      <c r="F276"/>
    </row>
    <row r="277" spans="1:6">
      <c r="A277" s="51">
        <v>38281</v>
      </c>
      <c r="B277" t="s">
        <v>407</v>
      </c>
      <c r="C277" t="s">
        <v>387</v>
      </c>
      <c r="D277">
        <v>71</v>
      </c>
      <c r="E277" s="52"/>
      <c r="F277"/>
    </row>
    <row r="278" spans="1:6">
      <c r="A278" s="51">
        <v>38281</v>
      </c>
      <c r="B278" t="s">
        <v>477</v>
      </c>
      <c r="C278" t="s">
        <v>389</v>
      </c>
      <c r="D278">
        <v>2</v>
      </c>
      <c r="E278" s="52"/>
      <c r="F278"/>
    </row>
    <row r="279" spans="1:6">
      <c r="A279" s="51">
        <v>38281</v>
      </c>
      <c r="B279" t="s">
        <v>451</v>
      </c>
      <c r="C279" t="s">
        <v>389</v>
      </c>
      <c r="D279">
        <v>22</v>
      </c>
      <c r="E279" s="52"/>
      <c r="F279"/>
    </row>
    <row r="280" spans="1:6">
      <c r="A280" s="51">
        <v>38281</v>
      </c>
      <c r="B280" t="s">
        <v>397</v>
      </c>
      <c r="C280" t="s">
        <v>387</v>
      </c>
      <c r="D280">
        <v>1193</v>
      </c>
      <c r="E280" s="52"/>
      <c r="F280"/>
    </row>
    <row r="281" spans="1:6">
      <c r="A281" s="51">
        <v>38281</v>
      </c>
      <c r="B281" t="s">
        <v>463</v>
      </c>
      <c r="C281" t="s">
        <v>395</v>
      </c>
      <c r="D281">
        <v>91</v>
      </c>
      <c r="E281" s="52"/>
      <c r="F281"/>
    </row>
    <row r="282" spans="1:6">
      <c r="A282" s="51">
        <v>38281</v>
      </c>
      <c r="B282" t="s">
        <v>484</v>
      </c>
      <c r="C282" t="s">
        <v>395</v>
      </c>
      <c r="D282">
        <v>130</v>
      </c>
      <c r="E282" s="52"/>
      <c r="F282"/>
    </row>
    <row r="283" spans="1:6">
      <c r="A283" s="51">
        <v>38281</v>
      </c>
      <c r="B283" t="s">
        <v>478</v>
      </c>
      <c r="C283" t="s">
        <v>395</v>
      </c>
      <c r="D283">
        <v>12</v>
      </c>
      <c r="E283" s="52"/>
      <c r="F283"/>
    </row>
    <row r="284" spans="1:6">
      <c r="A284" s="51">
        <v>38281</v>
      </c>
      <c r="B284" t="s">
        <v>428</v>
      </c>
      <c r="C284" t="s">
        <v>387</v>
      </c>
      <c r="D284">
        <v>235</v>
      </c>
      <c r="E284" s="52"/>
      <c r="F284"/>
    </row>
    <row r="285" spans="1:6">
      <c r="A285" s="51">
        <v>38281</v>
      </c>
      <c r="B285" t="s">
        <v>487</v>
      </c>
      <c r="C285" t="s">
        <v>387</v>
      </c>
      <c r="D285">
        <v>53</v>
      </c>
      <c r="E285" s="52"/>
      <c r="F285"/>
    </row>
    <row r="286" spans="1:6">
      <c r="A286" s="51">
        <v>38281</v>
      </c>
      <c r="B286" t="s">
        <v>488</v>
      </c>
      <c r="C286" t="s">
        <v>395</v>
      </c>
      <c r="D286">
        <v>2</v>
      </c>
      <c r="E286" s="52"/>
      <c r="F286"/>
    </row>
    <row r="287" spans="1:6">
      <c r="A287" s="51">
        <v>38281</v>
      </c>
      <c r="B287" t="s">
        <v>401</v>
      </c>
      <c r="C287" t="s">
        <v>395</v>
      </c>
      <c r="D287">
        <v>155</v>
      </c>
      <c r="E287" s="52"/>
      <c r="F287"/>
    </row>
    <row r="288" spans="1:6">
      <c r="A288" s="51">
        <v>38281</v>
      </c>
      <c r="B288" t="s">
        <v>393</v>
      </c>
      <c r="C288" t="s">
        <v>387</v>
      </c>
      <c r="D288">
        <v>31</v>
      </c>
      <c r="E288" s="52"/>
      <c r="F288"/>
    </row>
    <row r="289" spans="1:6">
      <c r="A289" s="51">
        <v>38281</v>
      </c>
      <c r="B289" t="s">
        <v>399</v>
      </c>
      <c r="C289" t="s">
        <v>387</v>
      </c>
      <c r="D289">
        <v>123</v>
      </c>
      <c r="E289" s="52"/>
      <c r="F289"/>
    </row>
    <row r="290" spans="1:6">
      <c r="A290" s="51">
        <v>38281</v>
      </c>
      <c r="B290" t="s">
        <v>459</v>
      </c>
      <c r="C290" t="s">
        <v>389</v>
      </c>
      <c r="D290">
        <v>3361</v>
      </c>
      <c r="E290" s="52"/>
      <c r="F290"/>
    </row>
    <row r="291" spans="1:6">
      <c r="A291" s="51">
        <v>38281</v>
      </c>
      <c r="B291" t="s">
        <v>474</v>
      </c>
      <c r="C291" t="s">
        <v>395</v>
      </c>
      <c r="D291">
        <v>47</v>
      </c>
      <c r="E291" s="52"/>
      <c r="F291"/>
    </row>
    <row r="292" spans="1:6">
      <c r="A292" s="51">
        <v>38281</v>
      </c>
      <c r="B292" t="s">
        <v>423</v>
      </c>
      <c r="C292" t="s">
        <v>387</v>
      </c>
      <c r="D292">
        <v>1179</v>
      </c>
      <c r="E292" s="52"/>
      <c r="F292"/>
    </row>
    <row r="293" spans="1:6">
      <c r="A293" s="51">
        <v>38281</v>
      </c>
      <c r="B293" t="s">
        <v>481</v>
      </c>
      <c r="C293" t="s">
        <v>387</v>
      </c>
      <c r="D293">
        <v>10</v>
      </c>
      <c r="E293" s="52"/>
      <c r="F293"/>
    </row>
    <row r="294" spans="1:6">
      <c r="A294" s="51">
        <v>38281</v>
      </c>
      <c r="B294" t="s">
        <v>405</v>
      </c>
      <c r="C294" t="s">
        <v>387</v>
      </c>
      <c r="D294">
        <v>261</v>
      </c>
      <c r="E294" s="52"/>
      <c r="F294"/>
    </row>
    <row r="295" spans="1:6">
      <c r="A295" s="51">
        <v>38281</v>
      </c>
      <c r="B295" t="s">
        <v>456</v>
      </c>
      <c r="C295" t="s">
        <v>395</v>
      </c>
      <c r="D295">
        <v>514</v>
      </c>
      <c r="E295" s="52"/>
      <c r="F295"/>
    </row>
    <row r="296" spans="1:6">
      <c r="A296" s="51">
        <v>38281</v>
      </c>
      <c r="B296" t="s">
        <v>400</v>
      </c>
      <c r="C296" t="s">
        <v>389</v>
      </c>
      <c r="D296">
        <v>65</v>
      </c>
      <c r="E296" s="52"/>
      <c r="F296"/>
    </row>
    <row r="297" spans="1:6">
      <c r="A297" s="51">
        <v>38281</v>
      </c>
      <c r="B297" t="s">
        <v>466</v>
      </c>
      <c r="C297" t="s">
        <v>395</v>
      </c>
      <c r="D297">
        <v>51</v>
      </c>
      <c r="E297" s="52"/>
      <c r="F297"/>
    </row>
    <row r="298" spans="1:6">
      <c r="A298" s="51">
        <v>38281</v>
      </c>
      <c r="B298" t="s">
        <v>446</v>
      </c>
      <c r="C298" t="s">
        <v>387</v>
      </c>
      <c r="D298">
        <v>198</v>
      </c>
      <c r="E298" s="52"/>
      <c r="F298"/>
    </row>
    <row r="299" spans="1:6">
      <c r="A299" s="51">
        <v>38281</v>
      </c>
      <c r="B299" t="s">
        <v>425</v>
      </c>
      <c r="C299" t="s">
        <v>387</v>
      </c>
      <c r="D299">
        <v>64</v>
      </c>
      <c r="E299" s="52"/>
      <c r="F299"/>
    </row>
    <row r="300" spans="1:6">
      <c r="A300" s="51">
        <v>38281</v>
      </c>
      <c r="B300" t="s">
        <v>464</v>
      </c>
      <c r="C300" t="s">
        <v>395</v>
      </c>
      <c r="D300">
        <v>39</v>
      </c>
      <c r="E300" s="52"/>
      <c r="F300"/>
    </row>
    <row r="301" spans="1:6">
      <c r="A301" s="51">
        <v>38281</v>
      </c>
      <c r="B301" t="s">
        <v>489</v>
      </c>
      <c r="C301" t="s">
        <v>395</v>
      </c>
      <c r="D301">
        <v>2265</v>
      </c>
      <c r="E301" s="52"/>
      <c r="F301"/>
    </row>
    <row r="302" spans="1:6">
      <c r="A302" s="51">
        <v>38281</v>
      </c>
      <c r="B302" t="s">
        <v>453</v>
      </c>
      <c r="C302" t="s">
        <v>389</v>
      </c>
      <c r="D302">
        <v>48</v>
      </c>
      <c r="E302" s="52"/>
      <c r="F302"/>
    </row>
    <row r="303" spans="1:6">
      <c r="A303" s="51">
        <v>38281</v>
      </c>
      <c r="B303" t="s">
        <v>412</v>
      </c>
      <c r="C303" t="s">
        <v>395</v>
      </c>
      <c r="D303">
        <v>20</v>
      </c>
      <c r="E303" s="52"/>
      <c r="F303"/>
    </row>
    <row r="304" spans="1:6">
      <c r="A304" s="51">
        <v>38281</v>
      </c>
      <c r="B304" t="s">
        <v>468</v>
      </c>
      <c r="C304" t="s">
        <v>389</v>
      </c>
      <c r="D304">
        <v>27</v>
      </c>
      <c r="E304" s="52"/>
      <c r="F304"/>
    </row>
    <row r="305" spans="1:6">
      <c r="A305" s="51">
        <v>38281</v>
      </c>
      <c r="B305" t="s">
        <v>434</v>
      </c>
      <c r="C305" t="s">
        <v>387</v>
      </c>
      <c r="D305">
        <v>12</v>
      </c>
      <c r="E305" s="52"/>
      <c r="F305"/>
    </row>
    <row r="306" spans="1:6">
      <c r="A306" s="51">
        <v>38281</v>
      </c>
      <c r="B306" t="s">
        <v>490</v>
      </c>
      <c r="C306" t="s">
        <v>389</v>
      </c>
      <c r="D306">
        <v>111</v>
      </c>
      <c r="E306" s="52"/>
      <c r="F306"/>
    </row>
    <row r="307" spans="1:6">
      <c r="A307" s="51">
        <v>38281</v>
      </c>
      <c r="B307" t="s">
        <v>448</v>
      </c>
      <c r="C307" t="s">
        <v>387</v>
      </c>
      <c r="D307">
        <v>57</v>
      </c>
      <c r="E307" s="52"/>
      <c r="F307"/>
    </row>
    <row r="308" spans="1:6">
      <c r="A308" s="51">
        <v>38281</v>
      </c>
      <c r="B308" t="s">
        <v>416</v>
      </c>
      <c r="C308" t="s">
        <v>387</v>
      </c>
      <c r="D308">
        <v>12</v>
      </c>
      <c r="E308" s="52"/>
      <c r="F308"/>
    </row>
    <row r="309" spans="1:6">
      <c r="A309" s="51">
        <v>38281</v>
      </c>
      <c r="B309" t="s">
        <v>411</v>
      </c>
      <c r="C309" t="s">
        <v>387</v>
      </c>
      <c r="D309">
        <v>10</v>
      </c>
      <c r="E309" s="52"/>
      <c r="F309"/>
    </row>
    <row r="310" spans="1:6">
      <c r="A310" s="51">
        <v>38281</v>
      </c>
      <c r="B310" t="s">
        <v>445</v>
      </c>
      <c r="C310" t="s">
        <v>387</v>
      </c>
      <c r="D310">
        <v>19</v>
      </c>
      <c r="E310" s="52"/>
      <c r="F310"/>
    </row>
    <row r="311" spans="1:6">
      <c r="A311" s="51">
        <v>38281</v>
      </c>
      <c r="B311" t="s">
        <v>476</v>
      </c>
      <c r="C311" t="s">
        <v>389</v>
      </c>
      <c r="D311">
        <v>34</v>
      </c>
      <c r="E311" s="52"/>
      <c r="F311"/>
    </row>
    <row r="312" spans="1:6">
      <c r="A312" s="51">
        <v>38281</v>
      </c>
      <c r="B312" t="s">
        <v>444</v>
      </c>
      <c r="C312" t="s">
        <v>418</v>
      </c>
      <c r="D312">
        <v>0.8</v>
      </c>
      <c r="E312" s="52"/>
      <c r="F312"/>
    </row>
    <row r="313" spans="1:6">
      <c r="A313" s="51">
        <v>38281</v>
      </c>
      <c r="B313" t="s">
        <v>449</v>
      </c>
      <c r="C313" t="s">
        <v>387</v>
      </c>
      <c r="D313">
        <v>2</v>
      </c>
      <c r="E313" s="52"/>
      <c r="F313"/>
    </row>
    <row r="314" spans="1:6">
      <c r="A314" s="51">
        <v>38281</v>
      </c>
      <c r="B314" t="s">
        <v>408</v>
      </c>
      <c r="C314" t="s">
        <v>395</v>
      </c>
      <c r="D314">
        <v>29</v>
      </c>
      <c r="E314" s="52"/>
      <c r="F314"/>
    </row>
    <row r="315" spans="1:6">
      <c r="A315" s="51">
        <v>38281</v>
      </c>
      <c r="B315" t="s">
        <v>394</v>
      </c>
      <c r="C315" t="s">
        <v>395</v>
      </c>
      <c r="D315">
        <v>138</v>
      </c>
      <c r="E315" s="52"/>
      <c r="F315"/>
    </row>
    <row r="316" spans="1:6">
      <c r="A316" s="51">
        <v>38281</v>
      </c>
      <c r="B316" t="s">
        <v>388</v>
      </c>
      <c r="C316" t="s">
        <v>389</v>
      </c>
      <c r="D316">
        <v>34</v>
      </c>
      <c r="E316" s="52"/>
      <c r="F316"/>
    </row>
    <row r="317" spans="1:6">
      <c r="A317" s="51">
        <v>38281</v>
      </c>
      <c r="B317" t="s">
        <v>491</v>
      </c>
      <c r="C317" t="s">
        <v>395</v>
      </c>
      <c r="D317">
        <v>1</v>
      </c>
      <c r="E317" s="52"/>
      <c r="F317"/>
    </row>
    <row r="318" spans="1:6">
      <c r="A318" s="51">
        <v>38281</v>
      </c>
      <c r="B318" t="s">
        <v>492</v>
      </c>
      <c r="C318" t="s">
        <v>395</v>
      </c>
      <c r="D318">
        <v>1</v>
      </c>
      <c r="E318" s="52"/>
      <c r="F318"/>
    </row>
    <row r="319" spans="1:6">
      <c r="A319" s="51">
        <v>38281</v>
      </c>
      <c r="B319" t="s">
        <v>386</v>
      </c>
      <c r="C319" t="s">
        <v>387</v>
      </c>
      <c r="D319">
        <v>64</v>
      </c>
      <c r="E319" s="52"/>
      <c r="F319"/>
    </row>
    <row r="320" spans="1:6">
      <c r="A320" s="51">
        <v>38281</v>
      </c>
      <c r="B320" t="s">
        <v>442</v>
      </c>
      <c r="C320" t="s">
        <v>387</v>
      </c>
      <c r="D320">
        <v>65</v>
      </c>
      <c r="E320" s="52"/>
      <c r="F320"/>
    </row>
    <row r="321" spans="1:6">
      <c r="A321" s="51">
        <v>38281</v>
      </c>
      <c r="B321" t="s">
        <v>493</v>
      </c>
      <c r="C321" t="s">
        <v>395</v>
      </c>
      <c r="D321">
        <v>8</v>
      </c>
      <c r="E321" s="52"/>
      <c r="F321"/>
    </row>
    <row r="322" spans="1:6">
      <c r="A322" s="51">
        <v>38281</v>
      </c>
      <c r="B322" t="s">
        <v>465</v>
      </c>
      <c r="C322" t="s">
        <v>395</v>
      </c>
      <c r="D322">
        <v>1</v>
      </c>
      <c r="E322" s="52"/>
      <c r="F322"/>
    </row>
    <row r="323" spans="1:6">
      <c r="A323" s="51">
        <v>38284</v>
      </c>
      <c r="B323" t="s">
        <v>460</v>
      </c>
      <c r="C323" t="s">
        <v>387</v>
      </c>
      <c r="D323">
        <v>420</v>
      </c>
      <c r="E323" s="52"/>
      <c r="F323"/>
    </row>
    <row r="324" spans="1:6">
      <c r="A324" s="51">
        <v>38284</v>
      </c>
      <c r="B324" t="s">
        <v>477</v>
      </c>
      <c r="C324" t="s">
        <v>389</v>
      </c>
      <c r="D324">
        <v>2</v>
      </c>
      <c r="E324" s="52"/>
      <c r="F324"/>
    </row>
    <row r="325" spans="1:6">
      <c r="A325" s="51">
        <v>38284</v>
      </c>
      <c r="B325" t="s">
        <v>476</v>
      </c>
      <c r="C325" t="s">
        <v>389</v>
      </c>
      <c r="D325">
        <v>34</v>
      </c>
      <c r="E325" s="52"/>
      <c r="F325"/>
    </row>
    <row r="326" spans="1:6">
      <c r="A326" s="51">
        <v>38284</v>
      </c>
      <c r="B326" t="s">
        <v>494</v>
      </c>
      <c r="C326" t="s">
        <v>395</v>
      </c>
      <c r="D326">
        <v>112</v>
      </c>
      <c r="E326" s="52"/>
      <c r="F326"/>
    </row>
    <row r="327" spans="1:6">
      <c r="A327" s="51">
        <v>38284</v>
      </c>
      <c r="B327" t="s">
        <v>393</v>
      </c>
      <c r="C327" t="s">
        <v>387</v>
      </c>
      <c r="D327">
        <v>27</v>
      </c>
      <c r="E327" s="52"/>
      <c r="F327"/>
    </row>
    <row r="328" spans="1:6">
      <c r="A328" s="51">
        <v>38284</v>
      </c>
      <c r="B328" t="s">
        <v>416</v>
      </c>
      <c r="C328" t="s">
        <v>387</v>
      </c>
      <c r="D328">
        <v>12</v>
      </c>
      <c r="E328" s="52"/>
      <c r="F328"/>
    </row>
    <row r="329" spans="1:6">
      <c r="A329" s="51">
        <v>38284</v>
      </c>
      <c r="B329" t="s">
        <v>434</v>
      </c>
      <c r="C329" t="s">
        <v>387</v>
      </c>
      <c r="D329">
        <v>12</v>
      </c>
      <c r="E329" s="52"/>
      <c r="F329"/>
    </row>
    <row r="330" spans="1:6">
      <c r="A330" s="51">
        <v>38284</v>
      </c>
      <c r="B330" t="s">
        <v>478</v>
      </c>
      <c r="C330" t="s">
        <v>395</v>
      </c>
      <c r="D330">
        <v>38</v>
      </c>
      <c r="E330" s="52"/>
      <c r="F330"/>
    </row>
    <row r="331" spans="1:6">
      <c r="A331" s="51">
        <v>38284</v>
      </c>
      <c r="B331" t="s">
        <v>483</v>
      </c>
      <c r="C331" t="s">
        <v>395</v>
      </c>
      <c r="D331">
        <v>4</v>
      </c>
      <c r="E331" s="52"/>
      <c r="F331"/>
    </row>
    <row r="332" spans="1:6">
      <c r="A332" s="51">
        <v>38284</v>
      </c>
      <c r="B332" t="s">
        <v>484</v>
      </c>
      <c r="C332" t="s">
        <v>395</v>
      </c>
      <c r="D332">
        <v>130</v>
      </c>
      <c r="E332" s="52"/>
      <c r="F332"/>
    </row>
    <row r="333" spans="1:6">
      <c r="A333" s="51">
        <v>38284</v>
      </c>
      <c r="B333" t="s">
        <v>495</v>
      </c>
      <c r="C333" t="s">
        <v>395</v>
      </c>
      <c r="D333">
        <v>52</v>
      </c>
      <c r="E333" s="52"/>
      <c r="F333"/>
    </row>
    <row r="334" spans="1:6">
      <c r="A334" s="51">
        <v>38284</v>
      </c>
      <c r="B334" t="s">
        <v>437</v>
      </c>
      <c r="C334" t="s">
        <v>387</v>
      </c>
      <c r="D334">
        <v>19</v>
      </c>
      <c r="E334" s="52"/>
      <c r="F334"/>
    </row>
    <row r="335" spans="1:6">
      <c r="A335" s="51">
        <v>38284</v>
      </c>
      <c r="B335" t="s">
        <v>474</v>
      </c>
      <c r="C335" t="s">
        <v>395</v>
      </c>
      <c r="D335">
        <v>47</v>
      </c>
      <c r="E335" s="52"/>
      <c r="F335"/>
    </row>
    <row r="336" spans="1:6">
      <c r="A336" s="51">
        <v>38284</v>
      </c>
      <c r="B336" t="s">
        <v>463</v>
      </c>
      <c r="C336" t="s">
        <v>395</v>
      </c>
      <c r="D336">
        <v>89</v>
      </c>
      <c r="E336" s="52"/>
      <c r="F336"/>
    </row>
    <row r="337" spans="1:6">
      <c r="A337" s="51">
        <v>38284</v>
      </c>
      <c r="B337" t="s">
        <v>412</v>
      </c>
      <c r="C337" t="s">
        <v>395</v>
      </c>
      <c r="D337">
        <v>20</v>
      </c>
      <c r="E337" s="52"/>
      <c r="F337"/>
    </row>
    <row r="338" spans="1:6">
      <c r="A338" s="51">
        <v>38284</v>
      </c>
      <c r="B338" t="s">
        <v>445</v>
      </c>
      <c r="C338" t="s">
        <v>387</v>
      </c>
      <c r="D338">
        <v>20</v>
      </c>
      <c r="E338" s="52"/>
      <c r="F338"/>
    </row>
    <row r="339" spans="1:6">
      <c r="A339" s="51">
        <v>38284</v>
      </c>
      <c r="B339" t="s">
        <v>411</v>
      </c>
      <c r="C339" t="s">
        <v>387</v>
      </c>
      <c r="D339">
        <v>10</v>
      </c>
      <c r="E339" s="52"/>
      <c r="F339"/>
    </row>
    <row r="340" spans="1:6">
      <c r="A340" s="51">
        <v>38284</v>
      </c>
      <c r="B340" t="s">
        <v>444</v>
      </c>
      <c r="C340" t="s">
        <v>418</v>
      </c>
      <c r="D340">
        <v>12.8</v>
      </c>
      <c r="E340" s="52"/>
      <c r="F340"/>
    </row>
    <row r="341" spans="1:6">
      <c r="A341" s="51">
        <v>38284</v>
      </c>
      <c r="B341" t="s">
        <v>423</v>
      </c>
      <c r="C341" t="s">
        <v>387</v>
      </c>
      <c r="D341">
        <v>1179</v>
      </c>
      <c r="E341" s="52"/>
      <c r="F341"/>
    </row>
    <row r="342" spans="1:6">
      <c r="A342" s="51">
        <v>38284</v>
      </c>
      <c r="B342" t="s">
        <v>394</v>
      </c>
      <c r="C342" t="s">
        <v>395</v>
      </c>
      <c r="D342">
        <v>168</v>
      </c>
      <c r="E342" s="52"/>
      <c r="F342"/>
    </row>
    <row r="343" spans="1:6">
      <c r="A343" s="51">
        <v>38284</v>
      </c>
      <c r="B343" t="s">
        <v>386</v>
      </c>
      <c r="C343" t="s">
        <v>387</v>
      </c>
      <c r="D343">
        <v>66</v>
      </c>
      <c r="E343" s="52"/>
      <c r="F343"/>
    </row>
    <row r="344" spans="1:6">
      <c r="A344" s="51">
        <v>38284</v>
      </c>
      <c r="B344" t="s">
        <v>408</v>
      </c>
      <c r="C344" t="s">
        <v>395</v>
      </c>
      <c r="D344">
        <v>30</v>
      </c>
      <c r="E344" s="52"/>
      <c r="F344"/>
    </row>
    <row r="345" spans="1:6">
      <c r="A345" s="51">
        <v>38284</v>
      </c>
      <c r="B345" t="s">
        <v>442</v>
      </c>
      <c r="C345" t="s">
        <v>387</v>
      </c>
      <c r="D345">
        <v>71</v>
      </c>
      <c r="E345" s="52"/>
      <c r="F345"/>
    </row>
    <row r="346" spans="1:6">
      <c r="A346" s="51">
        <v>38284</v>
      </c>
      <c r="B346" t="s">
        <v>407</v>
      </c>
      <c r="C346" t="s">
        <v>387</v>
      </c>
      <c r="D346">
        <v>71</v>
      </c>
      <c r="E346" s="52"/>
      <c r="F346"/>
    </row>
    <row r="347" spans="1:6">
      <c r="A347" s="51">
        <v>38284</v>
      </c>
      <c r="B347" t="s">
        <v>493</v>
      </c>
      <c r="C347" t="s">
        <v>395</v>
      </c>
      <c r="D347">
        <v>8</v>
      </c>
      <c r="E347" s="52"/>
      <c r="F347"/>
    </row>
    <row r="348" spans="1:6">
      <c r="A348" s="51">
        <v>38284</v>
      </c>
      <c r="B348" t="s">
        <v>449</v>
      </c>
      <c r="C348" t="s">
        <v>387</v>
      </c>
      <c r="D348">
        <v>2</v>
      </c>
      <c r="E348" s="52"/>
      <c r="F348"/>
    </row>
    <row r="349" spans="1:6">
      <c r="A349" s="51">
        <v>38284</v>
      </c>
      <c r="B349" t="s">
        <v>392</v>
      </c>
      <c r="C349" t="s">
        <v>387</v>
      </c>
      <c r="D349">
        <v>16</v>
      </c>
      <c r="E349" s="52"/>
      <c r="F349"/>
    </row>
    <row r="350" spans="1:6">
      <c r="A350" s="51">
        <v>38284</v>
      </c>
      <c r="B350" t="s">
        <v>399</v>
      </c>
      <c r="C350" t="s">
        <v>387</v>
      </c>
      <c r="D350">
        <v>124</v>
      </c>
      <c r="E350" s="52"/>
      <c r="F350"/>
    </row>
    <row r="351" spans="1:6">
      <c r="A351" s="51">
        <v>38284</v>
      </c>
      <c r="B351" t="s">
        <v>448</v>
      </c>
      <c r="C351" t="s">
        <v>387</v>
      </c>
      <c r="D351">
        <v>106</v>
      </c>
      <c r="E351" s="52"/>
      <c r="F351"/>
    </row>
    <row r="352" spans="1:6">
      <c r="A352" s="51">
        <v>38284</v>
      </c>
      <c r="B352" t="s">
        <v>429</v>
      </c>
      <c r="C352" t="s">
        <v>387</v>
      </c>
      <c r="D352">
        <v>3664</v>
      </c>
      <c r="E352" s="52"/>
      <c r="F352"/>
    </row>
    <row r="353" spans="1:6">
      <c r="A353" s="51">
        <v>38284</v>
      </c>
      <c r="B353" t="s">
        <v>465</v>
      </c>
      <c r="C353" t="s">
        <v>395</v>
      </c>
      <c r="D353">
        <v>1</v>
      </c>
      <c r="E353" s="52"/>
      <c r="F353"/>
    </row>
    <row r="354" spans="1:6">
      <c r="A354" s="51">
        <v>38284</v>
      </c>
      <c r="B354" t="s">
        <v>481</v>
      </c>
      <c r="C354" t="s">
        <v>387</v>
      </c>
      <c r="D354">
        <v>10</v>
      </c>
      <c r="E354" s="52"/>
      <c r="F354"/>
    </row>
    <row r="355" spans="1:6">
      <c r="A355" s="51">
        <v>38284</v>
      </c>
      <c r="B355" t="s">
        <v>466</v>
      </c>
      <c r="C355" t="s">
        <v>395</v>
      </c>
      <c r="D355">
        <v>91</v>
      </c>
      <c r="E355" s="52"/>
      <c r="F355"/>
    </row>
    <row r="356" spans="1:6">
      <c r="A356" s="51">
        <v>38284</v>
      </c>
      <c r="B356" t="s">
        <v>496</v>
      </c>
      <c r="C356" t="s">
        <v>395</v>
      </c>
      <c r="D356">
        <v>247</v>
      </c>
      <c r="E356" s="52"/>
      <c r="F356"/>
    </row>
    <row r="357" spans="1:6">
      <c r="A357" s="51">
        <v>38284</v>
      </c>
      <c r="B357" t="s">
        <v>400</v>
      </c>
      <c r="C357" t="s">
        <v>389</v>
      </c>
      <c r="D357">
        <v>36</v>
      </c>
      <c r="E357" s="52"/>
      <c r="F357"/>
    </row>
    <row r="358" spans="1:6">
      <c r="A358" s="51">
        <v>38284</v>
      </c>
      <c r="B358" t="s">
        <v>425</v>
      </c>
      <c r="C358" t="s">
        <v>387</v>
      </c>
      <c r="D358">
        <v>16</v>
      </c>
      <c r="E358" s="52"/>
      <c r="F358"/>
    </row>
    <row r="359" spans="1:6">
      <c r="A359" s="51">
        <v>38284</v>
      </c>
      <c r="B359" t="s">
        <v>468</v>
      </c>
      <c r="C359" t="s">
        <v>389</v>
      </c>
      <c r="D359">
        <v>27</v>
      </c>
      <c r="E359" s="52"/>
      <c r="F359"/>
    </row>
    <row r="360" spans="1:6">
      <c r="A360" s="51">
        <v>38284</v>
      </c>
      <c r="B360" t="s">
        <v>451</v>
      </c>
      <c r="C360" t="s">
        <v>389</v>
      </c>
      <c r="D360">
        <v>27</v>
      </c>
      <c r="E360" s="52"/>
      <c r="F360"/>
    </row>
    <row r="361" spans="1:6">
      <c r="A361" s="51">
        <v>38284</v>
      </c>
      <c r="B361" t="s">
        <v>405</v>
      </c>
      <c r="C361" t="s">
        <v>387</v>
      </c>
      <c r="D361">
        <v>296</v>
      </c>
      <c r="E361" s="52"/>
      <c r="F361"/>
    </row>
    <row r="362" spans="1:6">
      <c r="A362" s="51">
        <v>38284</v>
      </c>
      <c r="B362" t="s">
        <v>397</v>
      </c>
      <c r="C362" t="s">
        <v>387</v>
      </c>
      <c r="D362">
        <v>1189</v>
      </c>
      <c r="E362" s="52"/>
      <c r="F362"/>
    </row>
    <row r="363" spans="1:6">
      <c r="A363" s="51">
        <v>38284</v>
      </c>
      <c r="B363" t="s">
        <v>467</v>
      </c>
      <c r="C363" t="s">
        <v>395</v>
      </c>
      <c r="D363">
        <v>36</v>
      </c>
      <c r="E363" s="52"/>
      <c r="F363"/>
    </row>
    <row r="364" spans="1:6">
      <c r="A364" s="51">
        <v>38284</v>
      </c>
      <c r="B364" t="s">
        <v>446</v>
      </c>
      <c r="C364" t="s">
        <v>387</v>
      </c>
      <c r="D364">
        <v>323</v>
      </c>
      <c r="E364" s="52"/>
      <c r="F364"/>
    </row>
    <row r="365" spans="1:6">
      <c r="A365" s="51">
        <v>38284</v>
      </c>
      <c r="B365" t="s">
        <v>497</v>
      </c>
      <c r="C365" t="s">
        <v>418</v>
      </c>
      <c r="D365">
        <v>51780.800000000003</v>
      </c>
      <c r="E365" s="52"/>
      <c r="F365"/>
    </row>
    <row r="366" spans="1:6">
      <c r="A366" s="51">
        <v>38284</v>
      </c>
      <c r="B366" t="s">
        <v>487</v>
      </c>
      <c r="C366" t="s">
        <v>387</v>
      </c>
      <c r="D366">
        <v>7</v>
      </c>
      <c r="E366" s="52"/>
      <c r="F366"/>
    </row>
    <row r="367" spans="1:6">
      <c r="A367" s="51">
        <v>38285</v>
      </c>
      <c r="B367" t="s">
        <v>481</v>
      </c>
      <c r="C367" t="s">
        <v>387</v>
      </c>
      <c r="D367">
        <v>11</v>
      </c>
      <c r="E367" s="52"/>
      <c r="F367"/>
    </row>
    <row r="368" spans="1:6">
      <c r="A368" s="51">
        <v>38285</v>
      </c>
      <c r="B368" t="s">
        <v>444</v>
      </c>
      <c r="C368" t="s">
        <v>418</v>
      </c>
      <c r="D368">
        <v>38.400000000000006</v>
      </c>
      <c r="E368" s="52"/>
      <c r="F368"/>
    </row>
    <row r="369" spans="1:6">
      <c r="A369" s="51">
        <v>38285</v>
      </c>
      <c r="B369" t="s">
        <v>476</v>
      </c>
      <c r="C369" t="s">
        <v>389</v>
      </c>
      <c r="D369">
        <v>34</v>
      </c>
      <c r="E369" s="52"/>
      <c r="F369"/>
    </row>
    <row r="370" spans="1:6">
      <c r="A370" s="51">
        <v>38285</v>
      </c>
      <c r="B370" t="s">
        <v>423</v>
      </c>
      <c r="C370" t="s">
        <v>387</v>
      </c>
      <c r="D370">
        <v>1179</v>
      </c>
      <c r="E370" s="52"/>
      <c r="F370"/>
    </row>
    <row r="371" spans="1:6">
      <c r="A371" s="51">
        <v>38285</v>
      </c>
      <c r="B371" t="s">
        <v>445</v>
      </c>
      <c r="C371" t="s">
        <v>387</v>
      </c>
      <c r="D371">
        <v>14</v>
      </c>
      <c r="E371" s="52"/>
      <c r="F371"/>
    </row>
    <row r="372" spans="1:6">
      <c r="A372" s="51">
        <v>38285</v>
      </c>
      <c r="B372" t="s">
        <v>498</v>
      </c>
      <c r="C372" t="s">
        <v>395</v>
      </c>
      <c r="D372">
        <v>5</v>
      </c>
      <c r="E372" s="52"/>
      <c r="F372"/>
    </row>
    <row r="373" spans="1:6">
      <c r="A373" s="51">
        <v>38285</v>
      </c>
      <c r="B373" t="s">
        <v>477</v>
      </c>
      <c r="C373" t="s">
        <v>389</v>
      </c>
      <c r="D373">
        <v>2</v>
      </c>
      <c r="E373" s="52"/>
      <c r="F373"/>
    </row>
    <row r="374" spans="1:6">
      <c r="A374" s="51">
        <v>38285</v>
      </c>
      <c r="B374" t="s">
        <v>499</v>
      </c>
      <c r="C374" t="s">
        <v>387</v>
      </c>
      <c r="D374">
        <v>54</v>
      </c>
      <c r="E374" s="52"/>
      <c r="F374"/>
    </row>
    <row r="375" spans="1:6">
      <c r="A375" s="51">
        <v>38285</v>
      </c>
      <c r="B375" t="s">
        <v>454</v>
      </c>
      <c r="C375" t="s">
        <v>387</v>
      </c>
      <c r="D375">
        <v>1870</v>
      </c>
      <c r="E375" s="52"/>
      <c r="F375"/>
    </row>
    <row r="376" spans="1:6">
      <c r="A376" s="51">
        <v>38285</v>
      </c>
      <c r="B376" t="s">
        <v>435</v>
      </c>
      <c r="C376" t="s">
        <v>395</v>
      </c>
      <c r="D376">
        <v>1931</v>
      </c>
      <c r="E376" s="52"/>
      <c r="F376"/>
    </row>
    <row r="377" spans="1:6">
      <c r="A377" s="51">
        <v>38285</v>
      </c>
      <c r="B377" t="s">
        <v>388</v>
      </c>
      <c r="C377" t="s">
        <v>389</v>
      </c>
      <c r="D377">
        <v>42</v>
      </c>
      <c r="E377" s="52"/>
      <c r="F377"/>
    </row>
    <row r="378" spans="1:6">
      <c r="A378" s="51">
        <v>38285</v>
      </c>
      <c r="B378" t="s">
        <v>434</v>
      </c>
      <c r="C378" t="s">
        <v>387</v>
      </c>
      <c r="D378">
        <v>432</v>
      </c>
      <c r="E378" s="52"/>
      <c r="F378"/>
    </row>
    <row r="379" spans="1:6">
      <c r="A379" s="51">
        <v>38285</v>
      </c>
      <c r="B379" t="s">
        <v>490</v>
      </c>
      <c r="C379" t="s">
        <v>389</v>
      </c>
      <c r="D379">
        <v>36</v>
      </c>
      <c r="E379" s="52"/>
      <c r="F379"/>
    </row>
    <row r="380" spans="1:6">
      <c r="A380" s="51">
        <v>38285</v>
      </c>
      <c r="B380" t="s">
        <v>416</v>
      </c>
      <c r="C380" t="s">
        <v>387</v>
      </c>
      <c r="D380">
        <v>12</v>
      </c>
      <c r="E380" s="52"/>
      <c r="F380"/>
    </row>
    <row r="381" spans="1:6">
      <c r="A381" s="51">
        <v>38285</v>
      </c>
      <c r="B381" t="s">
        <v>478</v>
      </c>
      <c r="C381" t="s">
        <v>395</v>
      </c>
      <c r="D381">
        <v>25</v>
      </c>
      <c r="E381" s="52"/>
      <c r="F381"/>
    </row>
    <row r="382" spans="1:6">
      <c r="A382" s="51">
        <v>38285</v>
      </c>
      <c r="B382" t="s">
        <v>407</v>
      </c>
      <c r="C382" t="s">
        <v>387</v>
      </c>
      <c r="D382">
        <v>72</v>
      </c>
      <c r="E382" s="52"/>
      <c r="F382"/>
    </row>
    <row r="383" spans="1:6">
      <c r="A383" s="51">
        <v>38285</v>
      </c>
      <c r="B383" t="s">
        <v>500</v>
      </c>
      <c r="C383" t="s">
        <v>395</v>
      </c>
      <c r="D383">
        <v>1400</v>
      </c>
      <c r="E383" s="52"/>
      <c r="F383"/>
    </row>
    <row r="384" spans="1:6">
      <c r="A384" s="51">
        <v>38285</v>
      </c>
      <c r="B384" t="s">
        <v>405</v>
      </c>
      <c r="C384" t="s">
        <v>387</v>
      </c>
      <c r="D384">
        <v>228</v>
      </c>
      <c r="E384" s="52"/>
      <c r="F384"/>
    </row>
    <row r="385" spans="1:6">
      <c r="A385" s="51">
        <v>38285</v>
      </c>
      <c r="B385" t="s">
        <v>466</v>
      </c>
      <c r="C385" t="s">
        <v>395</v>
      </c>
      <c r="D385">
        <v>91</v>
      </c>
      <c r="E385" s="52"/>
      <c r="F385"/>
    </row>
    <row r="386" spans="1:6">
      <c r="A386" s="51">
        <v>38285</v>
      </c>
      <c r="B386" t="s">
        <v>425</v>
      </c>
      <c r="C386" t="s">
        <v>387</v>
      </c>
      <c r="D386">
        <v>34</v>
      </c>
      <c r="E386" s="52"/>
      <c r="F386"/>
    </row>
    <row r="387" spans="1:6">
      <c r="A387" s="51">
        <v>38285</v>
      </c>
      <c r="B387" t="s">
        <v>452</v>
      </c>
      <c r="C387" t="s">
        <v>389</v>
      </c>
      <c r="D387">
        <v>3</v>
      </c>
      <c r="E387" s="52"/>
      <c r="F387"/>
    </row>
    <row r="388" spans="1:6">
      <c r="A388" s="51">
        <v>38285</v>
      </c>
      <c r="B388" t="s">
        <v>479</v>
      </c>
      <c r="C388" t="s">
        <v>389</v>
      </c>
      <c r="D388">
        <v>23</v>
      </c>
      <c r="E388" s="52"/>
      <c r="F388"/>
    </row>
    <row r="389" spans="1:6">
      <c r="A389" s="51">
        <v>38285</v>
      </c>
      <c r="B389" t="s">
        <v>448</v>
      </c>
      <c r="C389" t="s">
        <v>387</v>
      </c>
      <c r="D389">
        <v>122</v>
      </c>
      <c r="E389" s="52"/>
      <c r="F389"/>
    </row>
    <row r="390" spans="1:6">
      <c r="A390" s="51">
        <v>38285</v>
      </c>
      <c r="B390" t="s">
        <v>501</v>
      </c>
      <c r="C390" t="s">
        <v>395</v>
      </c>
      <c r="D390">
        <v>10</v>
      </c>
      <c r="E390" s="52"/>
      <c r="F390"/>
    </row>
    <row r="391" spans="1:6">
      <c r="A391" s="51">
        <v>38285</v>
      </c>
      <c r="B391" t="s">
        <v>449</v>
      </c>
      <c r="C391" t="s">
        <v>387</v>
      </c>
      <c r="D391">
        <v>2</v>
      </c>
      <c r="E391" s="52"/>
      <c r="F391"/>
    </row>
    <row r="392" spans="1:6">
      <c r="A392" s="51">
        <v>38285</v>
      </c>
      <c r="B392" t="s">
        <v>412</v>
      </c>
      <c r="C392" t="s">
        <v>395</v>
      </c>
      <c r="D392">
        <v>2</v>
      </c>
      <c r="E392" s="52"/>
      <c r="F392"/>
    </row>
    <row r="393" spans="1:6">
      <c r="A393" s="51">
        <v>38285</v>
      </c>
      <c r="B393" t="s">
        <v>429</v>
      </c>
      <c r="C393" t="s">
        <v>387</v>
      </c>
      <c r="D393">
        <v>7425</v>
      </c>
      <c r="E393" s="52"/>
      <c r="F393"/>
    </row>
    <row r="394" spans="1:6">
      <c r="A394" s="51">
        <v>38285</v>
      </c>
      <c r="B394" t="s">
        <v>451</v>
      </c>
      <c r="C394" t="s">
        <v>389</v>
      </c>
      <c r="D394">
        <v>24</v>
      </c>
      <c r="E394" s="52"/>
      <c r="F394"/>
    </row>
    <row r="395" spans="1:6">
      <c r="A395" s="51">
        <v>38285</v>
      </c>
      <c r="B395" t="s">
        <v>493</v>
      </c>
      <c r="C395" t="s">
        <v>395</v>
      </c>
      <c r="D395">
        <v>8</v>
      </c>
      <c r="E395" s="52"/>
      <c r="F395"/>
    </row>
    <row r="396" spans="1:6">
      <c r="A396" s="51">
        <v>38285</v>
      </c>
      <c r="B396" t="s">
        <v>475</v>
      </c>
      <c r="C396" t="s">
        <v>389</v>
      </c>
      <c r="D396">
        <v>32</v>
      </c>
      <c r="E396" s="52"/>
      <c r="F396"/>
    </row>
    <row r="397" spans="1:6">
      <c r="A397" s="51">
        <v>38285</v>
      </c>
      <c r="B397" t="s">
        <v>408</v>
      </c>
      <c r="C397" t="s">
        <v>395</v>
      </c>
      <c r="D397">
        <v>26</v>
      </c>
      <c r="E397" s="52"/>
      <c r="F397"/>
    </row>
    <row r="398" spans="1:6">
      <c r="A398" s="51">
        <v>38285</v>
      </c>
      <c r="B398" t="s">
        <v>442</v>
      </c>
      <c r="C398" t="s">
        <v>387</v>
      </c>
      <c r="D398">
        <v>85</v>
      </c>
      <c r="E398" s="52"/>
      <c r="F398"/>
    </row>
    <row r="399" spans="1:6">
      <c r="A399" s="51">
        <v>38285</v>
      </c>
      <c r="B399" t="s">
        <v>394</v>
      </c>
      <c r="C399" t="s">
        <v>395</v>
      </c>
      <c r="D399">
        <v>49</v>
      </c>
      <c r="E399" s="52"/>
      <c r="F399"/>
    </row>
    <row r="400" spans="1:6">
      <c r="A400" s="51">
        <v>38285</v>
      </c>
      <c r="B400" t="s">
        <v>468</v>
      </c>
      <c r="C400" t="s">
        <v>389</v>
      </c>
      <c r="D400">
        <v>27</v>
      </c>
      <c r="E400" s="52"/>
      <c r="F400"/>
    </row>
    <row r="401" spans="1:6">
      <c r="A401" s="51">
        <v>38285</v>
      </c>
      <c r="B401" t="s">
        <v>392</v>
      </c>
      <c r="C401" t="s">
        <v>387</v>
      </c>
      <c r="D401">
        <v>68</v>
      </c>
      <c r="E401" s="52"/>
      <c r="F401"/>
    </row>
    <row r="402" spans="1:6">
      <c r="A402" s="51">
        <v>38285</v>
      </c>
      <c r="B402" t="s">
        <v>386</v>
      </c>
      <c r="C402" t="s">
        <v>387</v>
      </c>
      <c r="D402">
        <v>63</v>
      </c>
      <c r="E402" s="52"/>
      <c r="F402"/>
    </row>
    <row r="403" spans="1:6">
      <c r="A403" s="51">
        <v>38285</v>
      </c>
      <c r="B403" t="s">
        <v>496</v>
      </c>
      <c r="C403" t="s">
        <v>395</v>
      </c>
      <c r="D403">
        <v>93</v>
      </c>
      <c r="E403" s="52"/>
      <c r="F403"/>
    </row>
    <row r="404" spans="1:6">
      <c r="A404" s="51">
        <v>38285</v>
      </c>
      <c r="B404" t="s">
        <v>502</v>
      </c>
      <c r="C404" t="s">
        <v>395</v>
      </c>
      <c r="D404">
        <v>12</v>
      </c>
      <c r="E404" s="52"/>
      <c r="F404"/>
    </row>
    <row r="405" spans="1:6">
      <c r="A405" s="51">
        <v>38285</v>
      </c>
      <c r="B405" t="s">
        <v>411</v>
      </c>
      <c r="C405" t="s">
        <v>387</v>
      </c>
      <c r="D405">
        <v>12</v>
      </c>
      <c r="E405" s="52"/>
      <c r="F405"/>
    </row>
    <row r="406" spans="1:6">
      <c r="A406" s="51">
        <v>38285</v>
      </c>
      <c r="B406" t="s">
        <v>465</v>
      </c>
      <c r="C406" t="s">
        <v>395</v>
      </c>
      <c r="D406">
        <v>1</v>
      </c>
      <c r="E406" s="52"/>
      <c r="F406"/>
    </row>
    <row r="407" spans="1:6">
      <c r="A407" s="51">
        <v>38285</v>
      </c>
      <c r="B407" t="s">
        <v>487</v>
      </c>
      <c r="C407" t="s">
        <v>387</v>
      </c>
      <c r="D407">
        <v>82</v>
      </c>
      <c r="E407" s="52"/>
      <c r="F407"/>
    </row>
    <row r="408" spans="1:6">
      <c r="A408" s="51">
        <v>38285</v>
      </c>
      <c r="B408" t="s">
        <v>456</v>
      </c>
      <c r="C408" t="s">
        <v>395</v>
      </c>
      <c r="D408">
        <v>647</v>
      </c>
      <c r="E408" s="52"/>
      <c r="F408"/>
    </row>
    <row r="409" spans="1:6">
      <c r="A409" s="51">
        <v>38285</v>
      </c>
      <c r="B409" t="s">
        <v>415</v>
      </c>
      <c r="C409" t="s">
        <v>395</v>
      </c>
      <c r="D409">
        <v>7</v>
      </c>
      <c r="E409" s="52"/>
      <c r="F409"/>
    </row>
    <row r="410" spans="1:6">
      <c r="A410" s="51">
        <v>38285</v>
      </c>
      <c r="B410" t="s">
        <v>495</v>
      </c>
      <c r="C410" t="s">
        <v>395</v>
      </c>
      <c r="D410">
        <v>11</v>
      </c>
      <c r="E410" s="52"/>
      <c r="F410"/>
    </row>
    <row r="411" spans="1:6">
      <c r="A411" s="51">
        <v>38285</v>
      </c>
      <c r="B411" t="s">
        <v>503</v>
      </c>
      <c r="C411" t="s">
        <v>395</v>
      </c>
      <c r="D411">
        <v>17</v>
      </c>
      <c r="E411" s="52"/>
      <c r="F411"/>
    </row>
    <row r="412" spans="1:6">
      <c r="A412" s="51">
        <v>38285</v>
      </c>
      <c r="B412" t="s">
        <v>463</v>
      </c>
      <c r="C412" t="s">
        <v>395</v>
      </c>
      <c r="D412">
        <v>72</v>
      </c>
      <c r="E412" s="52"/>
      <c r="F412"/>
    </row>
    <row r="413" spans="1:6">
      <c r="A413" s="51">
        <v>38285</v>
      </c>
      <c r="B413" t="s">
        <v>494</v>
      </c>
      <c r="C413" t="s">
        <v>395</v>
      </c>
      <c r="D413">
        <v>134</v>
      </c>
      <c r="E413" s="52"/>
      <c r="F413"/>
    </row>
    <row r="414" spans="1:6">
      <c r="A414" s="51">
        <v>38285</v>
      </c>
      <c r="B414" t="s">
        <v>397</v>
      </c>
      <c r="C414" t="s">
        <v>387</v>
      </c>
      <c r="D414">
        <v>518</v>
      </c>
      <c r="E414" s="52"/>
      <c r="F414"/>
    </row>
    <row r="415" spans="1:6">
      <c r="A415" s="51">
        <v>38285</v>
      </c>
      <c r="B415" t="s">
        <v>446</v>
      </c>
      <c r="C415" t="s">
        <v>387</v>
      </c>
      <c r="D415">
        <v>654</v>
      </c>
      <c r="E415" s="52"/>
      <c r="F415"/>
    </row>
    <row r="416" spans="1:6">
      <c r="A416" s="51">
        <v>38285</v>
      </c>
      <c r="B416" t="s">
        <v>443</v>
      </c>
      <c r="C416" t="s">
        <v>395</v>
      </c>
      <c r="D416">
        <v>1</v>
      </c>
      <c r="E416" s="52"/>
      <c r="F416"/>
    </row>
    <row r="417" spans="1:6">
      <c r="A417" s="51">
        <v>38285</v>
      </c>
      <c r="B417" t="s">
        <v>400</v>
      </c>
      <c r="C417" t="s">
        <v>389</v>
      </c>
      <c r="D417">
        <v>12</v>
      </c>
      <c r="E417" s="52"/>
      <c r="F417"/>
    </row>
    <row r="418" spans="1:6">
      <c r="A418" s="51">
        <v>38285</v>
      </c>
      <c r="B418" t="s">
        <v>497</v>
      </c>
      <c r="C418" t="s">
        <v>418</v>
      </c>
      <c r="D418">
        <v>25032.800000000003</v>
      </c>
      <c r="E418" s="52"/>
      <c r="F418"/>
    </row>
    <row r="419" spans="1:6">
      <c r="A419" s="51">
        <v>38286</v>
      </c>
      <c r="B419" t="s">
        <v>478</v>
      </c>
      <c r="C419" t="s">
        <v>395</v>
      </c>
      <c r="D419">
        <v>33</v>
      </c>
      <c r="E419" s="52"/>
      <c r="F419"/>
    </row>
    <row r="420" spans="1:6">
      <c r="A420" s="51">
        <v>38286</v>
      </c>
      <c r="B420" t="s">
        <v>405</v>
      </c>
      <c r="C420" t="s">
        <v>387</v>
      </c>
      <c r="D420">
        <v>256</v>
      </c>
      <c r="E420" s="52"/>
      <c r="F420"/>
    </row>
    <row r="421" spans="1:6">
      <c r="A421" s="51">
        <v>38286</v>
      </c>
      <c r="B421" t="s">
        <v>481</v>
      </c>
      <c r="C421" t="s">
        <v>387</v>
      </c>
      <c r="D421">
        <v>11</v>
      </c>
      <c r="E421" s="52"/>
      <c r="F421"/>
    </row>
    <row r="422" spans="1:6">
      <c r="A422" s="51">
        <v>38286</v>
      </c>
      <c r="B422" t="s">
        <v>479</v>
      </c>
      <c r="C422" t="s">
        <v>389</v>
      </c>
      <c r="D422">
        <v>21</v>
      </c>
      <c r="E422" s="52"/>
      <c r="F422"/>
    </row>
    <row r="423" spans="1:6">
      <c r="A423" s="51">
        <v>38286</v>
      </c>
      <c r="B423" t="s">
        <v>416</v>
      </c>
      <c r="C423" t="s">
        <v>387</v>
      </c>
      <c r="D423">
        <v>12</v>
      </c>
      <c r="E423" s="52"/>
      <c r="F423"/>
    </row>
    <row r="424" spans="1:6">
      <c r="A424" s="51">
        <v>38286</v>
      </c>
      <c r="B424" t="s">
        <v>415</v>
      </c>
      <c r="C424" t="s">
        <v>395</v>
      </c>
      <c r="D424">
        <v>7</v>
      </c>
      <c r="E424" s="52"/>
      <c r="F424"/>
    </row>
    <row r="425" spans="1:6">
      <c r="A425" s="51">
        <v>38286</v>
      </c>
      <c r="B425" t="s">
        <v>443</v>
      </c>
      <c r="C425" t="s">
        <v>395</v>
      </c>
      <c r="D425">
        <v>1</v>
      </c>
      <c r="E425" s="52"/>
      <c r="F425"/>
    </row>
    <row r="426" spans="1:6">
      <c r="A426" s="51">
        <v>38286</v>
      </c>
      <c r="B426" t="s">
        <v>388</v>
      </c>
      <c r="C426" t="s">
        <v>389</v>
      </c>
      <c r="D426">
        <v>52</v>
      </c>
      <c r="E426" s="52"/>
      <c r="F426"/>
    </row>
    <row r="427" spans="1:6">
      <c r="A427" s="51">
        <v>38286</v>
      </c>
      <c r="B427" t="s">
        <v>392</v>
      </c>
      <c r="C427" t="s">
        <v>387</v>
      </c>
      <c r="D427">
        <v>46</v>
      </c>
      <c r="E427" s="52"/>
      <c r="F427"/>
    </row>
    <row r="428" spans="1:6">
      <c r="A428" s="51">
        <v>38286</v>
      </c>
      <c r="B428" t="s">
        <v>465</v>
      </c>
      <c r="C428" t="s">
        <v>395</v>
      </c>
      <c r="D428">
        <v>1</v>
      </c>
      <c r="E428" s="52"/>
      <c r="F428"/>
    </row>
    <row r="429" spans="1:6">
      <c r="A429" s="51">
        <v>38286</v>
      </c>
      <c r="B429" t="s">
        <v>476</v>
      </c>
      <c r="C429" t="s">
        <v>389</v>
      </c>
      <c r="D429">
        <v>34</v>
      </c>
      <c r="E429" s="52"/>
      <c r="F429"/>
    </row>
    <row r="430" spans="1:6">
      <c r="A430" s="51">
        <v>38286</v>
      </c>
      <c r="B430" t="s">
        <v>406</v>
      </c>
      <c r="C430" t="s">
        <v>387</v>
      </c>
      <c r="D430">
        <v>48</v>
      </c>
      <c r="E430" s="52"/>
      <c r="F430"/>
    </row>
    <row r="431" spans="1:6">
      <c r="A431" s="51">
        <v>38286</v>
      </c>
      <c r="B431" t="s">
        <v>503</v>
      </c>
      <c r="C431" t="s">
        <v>395</v>
      </c>
      <c r="D431">
        <v>25</v>
      </c>
      <c r="E431" s="52"/>
      <c r="F431"/>
    </row>
    <row r="432" spans="1:6">
      <c r="A432" s="51">
        <v>38286</v>
      </c>
      <c r="B432" t="s">
        <v>501</v>
      </c>
      <c r="C432" t="s">
        <v>395</v>
      </c>
      <c r="D432">
        <v>10</v>
      </c>
      <c r="E432" s="52"/>
      <c r="F432"/>
    </row>
    <row r="433" spans="1:6">
      <c r="A433" s="51">
        <v>38286</v>
      </c>
      <c r="B433" t="s">
        <v>412</v>
      </c>
      <c r="C433" t="s">
        <v>395</v>
      </c>
      <c r="D433">
        <v>3</v>
      </c>
      <c r="E433" s="52"/>
      <c r="F433"/>
    </row>
    <row r="434" spans="1:6">
      <c r="A434" s="51">
        <v>38286</v>
      </c>
      <c r="B434" t="s">
        <v>463</v>
      </c>
      <c r="C434" t="s">
        <v>395</v>
      </c>
      <c r="D434">
        <v>72</v>
      </c>
      <c r="E434" s="52"/>
      <c r="F434"/>
    </row>
    <row r="435" spans="1:6">
      <c r="A435" s="51">
        <v>38286</v>
      </c>
      <c r="B435" t="s">
        <v>411</v>
      </c>
      <c r="C435" t="s">
        <v>387</v>
      </c>
      <c r="D435">
        <v>11</v>
      </c>
      <c r="E435" s="52"/>
      <c r="F435"/>
    </row>
    <row r="436" spans="1:6">
      <c r="A436" s="51">
        <v>38286</v>
      </c>
      <c r="B436" t="s">
        <v>445</v>
      </c>
      <c r="C436" t="s">
        <v>387</v>
      </c>
      <c r="D436">
        <v>13</v>
      </c>
      <c r="E436" s="52"/>
      <c r="F436"/>
    </row>
    <row r="437" spans="1:6">
      <c r="A437" s="51">
        <v>38286</v>
      </c>
      <c r="B437" t="s">
        <v>468</v>
      </c>
      <c r="C437" t="s">
        <v>389</v>
      </c>
      <c r="D437">
        <v>26</v>
      </c>
      <c r="E437" s="52"/>
      <c r="F437"/>
    </row>
    <row r="438" spans="1:6">
      <c r="A438" s="51">
        <v>38286</v>
      </c>
      <c r="B438" t="s">
        <v>425</v>
      </c>
      <c r="C438" t="s">
        <v>387</v>
      </c>
      <c r="D438">
        <v>34</v>
      </c>
      <c r="E438" s="52"/>
      <c r="F438"/>
    </row>
    <row r="439" spans="1:6">
      <c r="A439" s="51">
        <v>38286</v>
      </c>
      <c r="B439" t="s">
        <v>451</v>
      </c>
      <c r="C439" t="s">
        <v>389</v>
      </c>
      <c r="D439">
        <v>28</v>
      </c>
      <c r="E439" s="52"/>
      <c r="F439"/>
    </row>
    <row r="440" spans="1:6">
      <c r="A440" s="51">
        <v>38286</v>
      </c>
      <c r="B440" t="s">
        <v>394</v>
      </c>
      <c r="C440" t="s">
        <v>395</v>
      </c>
      <c r="D440">
        <v>89</v>
      </c>
      <c r="E440" s="52"/>
      <c r="F440"/>
    </row>
    <row r="441" spans="1:6">
      <c r="A441" s="51">
        <v>38286</v>
      </c>
      <c r="B441" t="s">
        <v>448</v>
      </c>
      <c r="C441" t="s">
        <v>387</v>
      </c>
      <c r="D441">
        <v>128</v>
      </c>
      <c r="E441" s="52"/>
      <c r="F441"/>
    </row>
    <row r="442" spans="1:6">
      <c r="A442" s="51">
        <v>38286</v>
      </c>
      <c r="B442" t="s">
        <v>477</v>
      </c>
      <c r="C442" t="s">
        <v>389</v>
      </c>
      <c r="D442">
        <v>2</v>
      </c>
      <c r="E442" s="52"/>
      <c r="F442"/>
    </row>
    <row r="443" spans="1:6">
      <c r="A443" s="51">
        <v>38286</v>
      </c>
      <c r="B443" t="s">
        <v>408</v>
      </c>
      <c r="C443" t="s">
        <v>395</v>
      </c>
      <c r="D443">
        <v>33</v>
      </c>
      <c r="E443" s="52"/>
      <c r="F443"/>
    </row>
    <row r="444" spans="1:6">
      <c r="A444" s="51">
        <v>38286</v>
      </c>
      <c r="B444" t="s">
        <v>494</v>
      </c>
      <c r="C444" t="s">
        <v>395</v>
      </c>
      <c r="D444">
        <v>138</v>
      </c>
      <c r="E444" s="52"/>
      <c r="F444"/>
    </row>
    <row r="445" spans="1:6">
      <c r="A445" s="51">
        <v>38286</v>
      </c>
      <c r="B445" t="s">
        <v>449</v>
      </c>
      <c r="C445" t="s">
        <v>387</v>
      </c>
      <c r="D445">
        <v>2</v>
      </c>
      <c r="E445" s="52"/>
      <c r="F445"/>
    </row>
    <row r="446" spans="1:6">
      <c r="A446" s="51">
        <v>38286</v>
      </c>
      <c r="B446" t="s">
        <v>493</v>
      </c>
      <c r="C446" t="s">
        <v>395</v>
      </c>
      <c r="D446">
        <v>8</v>
      </c>
      <c r="E446" s="52"/>
      <c r="F446"/>
    </row>
    <row r="447" spans="1:6">
      <c r="A447" s="51">
        <v>38286</v>
      </c>
      <c r="B447" t="s">
        <v>423</v>
      </c>
      <c r="C447" t="s">
        <v>387</v>
      </c>
      <c r="D447">
        <v>1173</v>
      </c>
      <c r="E447" s="52"/>
      <c r="F447"/>
    </row>
    <row r="448" spans="1:6">
      <c r="A448" s="51">
        <v>38286</v>
      </c>
      <c r="B448" t="s">
        <v>446</v>
      </c>
      <c r="C448" t="s">
        <v>387</v>
      </c>
      <c r="D448">
        <v>753</v>
      </c>
      <c r="E448" s="52"/>
      <c r="F448"/>
    </row>
    <row r="449" spans="1:6">
      <c r="A449" s="51">
        <v>38286</v>
      </c>
      <c r="B449" t="s">
        <v>397</v>
      </c>
      <c r="C449" t="s">
        <v>387</v>
      </c>
      <c r="D449">
        <v>515</v>
      </c>
      <c r="E449" s="52"/>
      <c r="F449"/>
    </row>
    <row r="450" spans="1:6">
      <c r="A450" s="51">
        <v>38286</v>
      </c>
      <c r="B450" t="s">
        <v>502</v>
      </c>
      <c r="C450" t="s">
        <v>395</v>
      </c>
      <c r="D450">
        <v>14</v>
      </c>
      <c r="E450" s="52"/>
      <c r="F450"/>
    </row>
    <row r="451" spans="1:6">
      <c r="A451" s="51">
        <v>38286</v>
      </c>
      <c r="B451" t="s">
        <v>400</v>
      </c>
      <c r="C451" t="s">
        <v>389</v>
      </c>
      <c r="D451">
        <v>12</v>
      </c>
      <c r="E451" s="52"/>
      <c r="F451"/>
    </row>
    <row r="452" spans="1:6">
      <c r="A452" s="51">
        <v>38286</v>
      </c>
      <c r="B452" t="s">
        <v>487</v>
      </c>
      <c r="C452" t="s">
        <v>387</v>
      </c>
      <c r="D452">
        <v>82</v>
      </c>
      <c r="E452" s="52"/>
      <c r="F452"/>
    </row>
    <row r="453" spans="1:6">
      <c r="A453" s="51">
        <v>38286</v>
      </c>
      <c r="B453" t="s">
        <v>435</v>
      </c>
      <c r="C453" t="s">
        <v>395</v>
      </c>
      <c r="D453">
        <v>1905</v>
      </c>
      <c r="E453" s="52"/>
      <c r="F453"/>
    </row>
    <row r="454" spans="1:6">
      <c r="A454" s="51">
        <v>38286</v>
      </c>
      <c r="B454" t="s">
        <v>434</v>
      </c>
      <c r="C454" t="s">
        <v>387</v>
      </c>
      <c r="D454">
        <v>432</v>
      </c>
      <c r="E454" s="52"/>
      <c r="F454"/>
    </row>
    <row r="455" spans="1:6">
      <c r="A455" s="51">
        <v>38286</v>
      </c>
      <c r="B455" t="s">
        <v>458</v>
      </c>
      <c r="C455" t="s">
        <v>387</v>
      </c>
      <c r="D455">
        <v>1</v>
      </c>
      <c r="E455" s="52"/>
      <c r="F455"/>
    </row>
    <row r="456" spans="1:6">
      <c r="A456" s="51">
        <v>38286</v>
      </c>
      <c r="B456" t="s">
        <v>495</v>
      </c>
      <c r="C456" t="s">
        <v>395</v>
      </c>
      <c r="D456">
        <v>37</v>
      </c>
      <c r="E456" s="52"/>
      <c r="F456"/>
    </row>
  </sheetData>
  <autoFilter ref="A4:D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2:I102"/>
  <sheetViews>
    <sheetView workbookViewId="0">
      <selection activeCell="E21" sqref="E21"/>
    </sheetView>
  </sheetViews>
  <sheetFormatPr defaultRowHeight="12.75"/>
  <cols>
    <col min="1" max="1" width="10.5703125" style="53" bestFit="1" customWidth="1"/>
    <col min="2" max="2" width="17.5703125" style="63" bestFit="1" customWidth="1"/>
    <col min="3" max="3" width="11.42578125" style="63" customWidth="1"/>
    <col min="4" max="4" width="14.42578125" style="64" bestFit="1" customWidth="1"/>
    <col min="5" max="5" width="19" style="53" bestFit="1" customWidth="1"/>
    <col min="6" max="6" width="15.7109375" style="53" bestFit="1" customWidth="1"/>
    <col min="7" max="7" width="9" style="53" bestFit="1" customWidth="1"/>
    <col min="8" max="8" width="8.5703125" style="53" customWidth="1"/>
    <col min="9" max="9" width="9.140625" style="53"/>
    <col min="10" max="10" width="116.7109375" style="53" bestFit="1" customWidth="1"/>
    <col min="11" max="16384" width="9.140625" style="53"/>
  </cols>
  <sheetData>
    <row r="2" spans="1:9">
      <c r="B2" s="102" t="s">
        <v>504</v>
      </c>
      <c r="C2" s="102"/>
      <c r="D2" s="102"/>
      <c r="E2" s="102"/>
      <c r="F2" s="102"/>
      <c r="G2" s="102"/>
      <c r="H2" s="102"/>
      <c r="I2" s="54"/>
    </row>
    <row r="6" spans="1:9">
      <c r="A6" s="55" t="s">
        <v>24</v>
      </c>
      <c r="B6" s="56" t="s">
        <v>505</v>
      </c>
      <c r="C6" s="81" t="s">
        <v>624</v>
      </c>
      <c r="D6" s="57"/>
      <c r="E6" s="57"/>
      <c r="F6" s="57"/>
    </row>
    <row r="7" spans="1:9">
      <c r="A7" s="58" t="s">
        <v>506</v>
      </c>
      <c r="B7" s="59">
        <v>20441</v>
      </c>
      <c r="C7" s="82">
        <f>MONTH(B7)</f>
        <v>12</v>
      </c>
      <c r="D7" s="61"/>
    </row>
    <row r="8" spans="1:9">
      <c r="A8" s="58" t="s">
        <v>507</v>
      </c>
      <c r="B8" s="59">
        <v>23249</v>
      </c>
      <c r="C8" s="82">
        <f t="shared" ref="C8:C71" si="0">MONTH(B8)</f>
        <v>8</v>
      </c>
      <c r="D8" s="53"/>
    </row>
    <row r="9" spans="1:9">
      <c r="A9" s="58" t="s">
        <v>508</v>
      </c>
      <c r="B9" s="59">
        <v>17469</v>
      </c>
      <c r="C9" s="82">
        <f t="shared" si="0"/>
        <v>10</v>
      </c>
      <c r="D9" s="53"/>
    </row>
    <row r="10" spans="1:9">
      <c r="A10" s="58" t="s">
        <v>509</v>
      </c>
      <c r="B10" s="59">
        <v>25935</v>
      </c>
      <c r="C10" s="82">
        <f t="shared" si="0"/>
        <v>1</v>
      </c>
      <c r="D10" s="62"/>
      <c r="E10" s="63"/>
      <c r="F10" s="64"/>
    </row>
    <row r="11" spans="1:9">
      <c r="A11" s="58" t="s">
        <v>510</v>
      </c>
      <c r="B11" s="59">
        <v>22643</v>
      </c>
      <c r="C11" s="82">
        <f t="shared" si="0"/>
        <v>12</v>
      </c>
      <c r="D11" s="65" t="s">
        <v>625</v>
      </c>
      <c r="E11" s="83">
        <f>COUNTIF(C7:C81,1)</f>
        <v>4</v>
      </c>
      <c r="F11" s="66"/>
    </row>
    <row r="12" spans="1:9">
      <c r="A12" s="58" t="s">
        <v>511</v>
      </c>
      <c r="B12" s="59">
        <v>29144</v>
      </c>
      <c r="C12" s="82">
        <f t="shared" si="0"/>
        <v>10</v>
      </c>
      <c r="D12" s="65" t="s">
        <v>626</v>
      </c>
      <c r="E12" s="83">
        <f>COUNTIF(C8:C82,2)</f>
        <v>6</v>
      </c>
      <c r="F12" s="66"/>
    </row>
    <row r="13" spans="1:9">
      <c r="A13" s="58" t="s">
        <v>512</v>
      </c>
      <c r="B13" s="59">
        <v>26025</v>
      </c>
      <c r="C13" s="82">
        <f t="shared" si="0"/>
        <v>4</v>
      </c>
      <c r="D13" s="65" t="s">
        <v>627</v>
      </c>
      <c r="E13" s="83">
        <f>COUNTIF(C9:C83,3)</f>
        <v>6</v>
      </c>
      <c r="F13" s="66"/>
    </row>
    <row r="14" spans="1:9">
      <c r="A14" s="58" t="s">
        <v>513</v>
      </c>
      <c r="B14" s="59">
        <v>24420</v>
      </c>
      <c r="C14" s="82">
        <f t="shared" si="0"/>
        <v>11</v>
      </c>
      <c r="D14" s="65" t="s">
        <v>628</v>
      </c>
      <c r="E14" s="83">
        <f>COUNTIF(C10:C84,4)</f>
        <v>5</v>
      </c>
      <c r="F14" s="66"/>
    </row>
    <row r="15" spans="1:9">
      <c r="A15" s="58" t="s">
        <v>514</v>
      </c>
      <c r="B15" s="59">
        <v>22596</v>
      </c>
      <c r="C15" s="82">
        <f t="shared" si="0"/>
        <v>11</v>
      </c>
      <c r="D15" s="65" t="s">
        <v>629</v>
      </c>
      <c r="E15" s="83">
        <f>COUNTIF(C11:C85,5)</f>
        <v>7</v>
      </c>
      <c r="F15" s="66"/>
    </row>
    <row r="16" spans="1:9">
      <c r="A16" s="58" t="s">
        <v>515</v>
      </c>
      <c r="B16" s="59">
        <v>13755</v>
      </c>
      <c r="C16" s="82">
        <f t="shared" si="0"/>
        <v>8</v>
      </c>
      <c r="D16" s="65" t="s">
        <v>630</v>
      </c>
      <c r="E16" s="83">
        <f>COUNTIF(C12:C86,6)</f>
        <v>4</v>
      </c>
      <c r="F16" s="66"/>
    </row>
    <row r="17" spans="1:8">
      <c r="A17" s="58" t="s">
        <v>516</v>
      </c>
      <c r="B17" s="59">
        <v>22784</v>
      </c>
      <c r="C17" s="82">
        <f t="shared" si="0"/>
        <v>5</v>
      </c>
      <c r="D17" s="65" t="s">
        <v>631</v>
      </c>
      <c r="E17" s="83">
        <f>COUNTIF(C13:C87,7)</f>
        <v>7</v>
      </c>
      <c r="F17" s="66"/>
    </row>
    <row r="18" spans="1:8">
      <c r="A18" s="58" t="s">
        <v>516</v>
      </c>
      <c r="B18" s="59">
        <v>20756</v>
      </c>
      <c r="C18" s="82">
        <f t="shared" si="0"/>
        <v>10</v>
      </c>
      <c r="D18" s="65" t="s">
        <v>632</v>
      </c>
      <c r="E18" s="83">
        <f>COUNTIF(C14:C88,8)</f>
        <v>6</v>
      </c>
      <c r="F18" s="66"/>
    </row>
    <row r="19" spans="1:8">
      <c r="A19" s="58" t="s">
        <v>516</v>
      </c>
      <c r="B19" s="59">
        <v>22860</v>
      </c>
      <c r="C19" s="82">
        <f t="shared" si="0"/>
        <v>8</v>
      </c>
      <c r="D19" s="65" t="s">
        <v>633</v>
      </c>
      <c r="E19" s="83">
        <f>COUNTIF(C15:C89,9)</f>
        <v>6</v>
      </c>
      <c r="F19" s="66"/>
    </row>
    <row r="20" spans="1:8">
      <c r="A20" s="58" t="s">
        <v>517</v>
      </c>
      <c r="B20" s="59">
        <v>20638</v>
      </c>
      <c r="C20" s="82">
        <f t="shared" si="0"/>
        <v>7</v>
      </c>
      <c r="D20" s="65" t="s">
        <v>634</v>
      </c>
      <c r="E20" s="83">
        <f>COUNTIF(C16:C90,10)</f>
        <v>11</v>
      </c>
      <c r="F20" s="66"/>
    </row>
    <row r="21" spans="1:8">
      <c r="A21" s="58" t="s">
        <v>518</v>
      </c>
      <c r="B21" s="59">
        <v>25633</v>
      </c>
      <c r="C21" s="82">
        <f t="shared" si="0"/>
        <v>3</v>
      </c>
      <c r="D21" s="65" t="s">
        <v>635</v>
      </c>
      <c r="E21" s="83">
        <f>COUNTIF(C17:C91,11)</f>
        <v>0</v>
      </c>
      <c r="F21" s="66"/>
    </row>
    <row r="22" spans="1:8">
      <c r="A22" s="58" t="s">
        <v>519</v>
      </c>
      <c r="B22" s="59">
        <v>22687</v>
      </c>
      <c r="C22" s="82">
        <f t="shared" si="0"/>
        <v>2</v>
      </c>
      <c r="D22" s="65" t="s">
        <v>636</v>
      </c>
      <c r="E22" s="83">
        <f>COUNTIF(C18:C92,12)</f>
        <v>6</v>
      </c>
      <c r="F22" s="66"/>
    </row>
    <row r="23" spans="1:8">
      <c r="A23" s="58" t="s">
        <v>519</v>
      </c>
      <c r="B23" s="59">
        <v>26379</v>
      </c>
      <c r="C23" s="82">
        <f t="shared" si="0"/>
        <v>3</v>
      </c>
      <c r="D23" s="63"/>
      <c r="E23" s="60"/>
      <c r="F23" s="66"/>
    </row>
    <row r="24" spans="1:8">
      <c r="A24" s="58" t="s">
        <v>520</v>
      </c>
      <c r="B24" s="59">
        <v>23110</v>
      </c>
      <c r="C24" s="82">
        <f t="shared" si="0"/>
        <v>4</v>
      </c>
      <c r="D24" s="63"/>
      <c r="E24" s="63"/>
      <c r="F24" s="66"/>
    </row>
    <row r="25" spans="1:8">
      <c r="A25" s="58" t="s">
        <v>521</v>
      </c>
      <c r="B25" s="59">
        <v>21435</v>
      </c>
      <c r="C25" s="82">
        <f t="shared" si="0"/>
        <v>9</v>
      </c>
      <c r="D25" s="53"/>
    </row>
    <row r="26" spans="1:8">
      <c r="A26" s="58" t="s">
        <v>522</v>
      </c>
      <c r="B26" s="59">
        <v>26534</v>
      </c>
      <c r="C26" s="82">
        <f t="shared" si="0"/>
        <v>8</v>
      </c>
      <c r="D26" s="53"/>
    </row>
    <row r="27" spans="1:8">
      <c r="A27" s="58" t="s">
        <v>523</v>
      </c>
      <c r="B27" s="59">
        <v>16559</v>
      </c>
      <c r="C27" s="82">
        <f t="shared" si="0"/>
        <v>5</v>
      </c>
      <c r="D27" s="53"/>
    </row>
    <row r="28" spans="1:8">
      <c r="A28" s="58" t="s">
        <v>524</v>
      </c>
      <c r="B28" s="59">
        <v>21918</v>
      </c>
      <c r="C28" s="82">
        <f t="shared" si="0"/>
        <v>1</v>
      </c>
      <c r="D28" s="53"/>
      <c r="F28" s="61"/>
      <c r="G28" s="61"/>
      <c r="H28" s="64"/>
    </row>
    <row r="29" spans="1:8">
      <c r="A29" s="58" t="s">
        <v>525</v>
      </c>
      <c r="B29" s="59">
        <v>23400</v>
      </c>
      <c r="C29" s="82">
        <f t="shared" si="0"/>
        <v>1</v>
      </c>
      <c r="D29" s="53"/>
    </row>
    <row r="30" spans="1:8">
      <c r="A30" s="58" t="s">
        <v>526</v>
      </c>
      <c r="B30" s="59">
        <v>11624</v>
      </c>
      <c r="C30" s="82">
        <f t="shared" si="0"/>
        <v>10</v>
      </c>
      <c r="D30" s="53"/>
    </row>
    <row r="31" spans="1:8">
      <c r="A31" s="58" t="s">
        <v>527</v>
      </c>
      <c r="B31" s="59">
        <v>16109</v>
      </c>
      <c r="C31" s="82">
        <f t="shared" si="0"/>
        <v>2</v>
      </c>
      <c r="D31" s="53"/>
    </row>
    <row r="32" spans="1:8">
      <c r="A32" s="58" t="s">
        <v>527</v>
      </c>
      <c r="B32" s="59">
        <v>14328</v>
      </c>
      <c r="C32" s="82">
        <f t="shared" si="0"/>
        <v>3</v>
      </c>
      <c r="D32" s="53"/>
    </row>
    <row r="33" spans="1:4">
      <c r="A33" s="58" t="s">
        <v>528</v>
      </c>
      <c r="B33" s="59">
        <v>21395</v>
      </c>
      <c r="C33" s="82">
        <f t="shared" si="0"/>
        <v>7</v>
      </c>
      <c r="D33" s="53"/>
    </row>
    <row r="34" spans="1:4">
      <c r="A34" s="58" t="s">
        <v>528</v>
      </c>
      <c r="B34" s="59">
        <v>26095</v>
      </c>
      <c r="C34" s="82">
        <f t="shared" si="0"/>
        <v>6</v>
      </c>
      <c r="D34" s="53"/>
    </row>
    <row r="35" spans="1:4">
      <c r="A35" s="58" t="s">
        <v>529</v>
      </c>
      <c r="B35" s="59">
        <v>22124</v>
      </c>
      <c r="C35" s="82">
        <f t="shared" si="0"/>
        <v>7</v>
      </c>
      <c r="D35" s="53"/>
    </row>
    <row r="36" spans="1:4">
      <c r="A36" s="58" t="s">
        <v>530</v>
      </c>
      <c r="B36" s="59">
        <v>19503</v>
      </c>
      <c r="C36" s="82">
        <f t="shared" si="0"/>
        <v>5</v>
      </c>
      <c r="D36" s="53"/>
    </row>
    <row r="37" spans="1:4">
      <c r="A37" s="58" t="s">
        <v>531</v>
      </c>
      <c r="B37" s="59">
        <v>19757</v>
      </c>
      <c r="C37" s="82">
        <f t="shared" si="0"/>
        <v>2</v>
      </c>
      <c r="D37" s="53"/>
    </row>
    <row r="38" spans="1:4">
      <c r="A38" s="58" t="s">
        <v>532</v>
      </c>
      <c r="B38" s="59">
        <v>12107</v>
      </c>
      <c r="C38" s="82">
        <f t="shared" si="0"/>
        <v>2</v>
      </c>
      <c r="D38" s="53"/>
    </row>
    <row r="39" spans="1:4">
      <c r="A39" s="58" t="s">
        <v>532</v>
      </c>
      <c r="B39" s="59">
        <v>24022</v>
      </c>
      <c r="C39" s="82">
        <f t="shared" si="0"/>
        <v>10</v>
      </c>
      <c r="D39" s="53"/>
    </row>
    <row r="40" spans="1:4">
      <c r="A40" s="58" t="s">
        <v>532</v>
      </c>
      <c r="B40" s="59">
        <v>26414</v>
      </c>
      <c r="C40" s="82">
        <f t="shared" si="0"/>
        <v>4</v>
      </c>
      <c r="D40" s="53"/>
    </row>
    <row r="41" spans="1:4">
      <c r="A41" s="58" t="s">
        <v>533</v>
      </c>
      <c r="B41" s="59">
        <v>19882</v>
      </c>
      <c r="C41" s="82">
        <f t="shared" si="0"/>
        <v>6</v>
      </c>
      <c r="D41" s="53"/>
    </row>
    <row r="42" spans="1:4">
      <c r="A42" s="58" t="s">
        <v>534</v>
      </c>
      <c r="B42" s="59">
        <v>25491</v>
      </c>
      <c r="C42" s="82">
        <f t="shared" si="0"/>
        <v>10</v>
      </c>
      <c r="D42" s="53"/>
    </row>
    <row r="43" spans="1:4">
      <c r="A43" s="58" t="s">
        <v>535</v>
      </c>
      <c r="B43" s="59">
        <v>15530</v>
      </c>
      <c r="C43" s="82">
        <f t="shared" si="0"/>
        <v>7</v>
      </c>
      <c r="D43" s="53"/>
    </row>
    <row r="44" spans="1:4">
      <c r="A44" s="58" t="s">
        <v>535</v>
      </c>
      <c r="B44" s="59">
        <v>25756</v>
      </c>
      <c r="C44" s="82">
        <f t="shared" si="0"/>
        <v>7</v>
      </c>
      <c r="D44" s="53"/>
    </row>
    <row r="45" spans="1:4">
      <c r="A45" s="58" t="s">
        <v>536</v>
      </c>
      <c r="B45" s="59">
        <v>13149</v>
      </c>
      <c r="C45" s="82">
        <f t="shared" si="0"/>
        <v>12</v>
      </c>
      <c r="D45" s="53"/>
    </row>
    <row r="46" spans="1:4">
      <c r="A46" s="58" t="s">
        <v>537</v>
      </c>
      <c r="B46" s="59">
        <v>25232</v>
      </c>
      <c r="C46" s="82">
        <f t="shared" si="0"/>
        <v>1</v>
      </c>
      <c r="D46" s="53"/>
    </row>
    <row r="47" spans="1:4">
      <c r="A47" s="58" t="s">
        <v>538</v>
      </c>
      <c r="B47" s="59">
        <v>19118</v>
      </c>
      <c r="C47" s="82">
        <f t="shared" si="0"/>
        <v>5</v>
      </c>
      <c r="D47" s="53"/>
    </row>
    <row r="48" spans="1:4">
      <c r="A48" s="58" t="s">
        <v>538</v>
      </c>
      <c r="B48" s="59">
        <v>20588</v>
      </c>
      <c r="C48" s="82">
        <f t="shared" si="0"/>
        <v>5</v>
      </c>
      <c r="D48" s="53"/>
    </row>
    <row r="49" spans="1:4">
      <c r="A49" s="58" t="s">
        <v>539</v>
      </c>
      <c r="B49" s="59">
        <v>24253</v>
      </c>
      <c r="C49" s="82">
        <f t="shared" si="0"/>
        <v>5</v>
      </c>
      <c r="D49" s="53"/>
    </row>
    <row r="50" spans="1:4">
      <c r="A50" s="58" t="s">
        <v>540</v>
      </c>
      <c r="B50" s="59">
        <v>23635</v>
      </c>
      <c r="C50" s="82">
        <f t="shared" si="0"/>
        <v>9</v>
      </c>
      <c r="D50" s="53"/>
    </row>
    <row r="51" spans="1:4">
      <c r="A51" s="58" t="s">
        <v>541</v>
      </c>
      <c r="B51" s="59">
        <v>22200</v>
      </c>
      <c r="C51" s="82">
        <f t="shared" si="0"/>
        <v>10</v>
      </c>
      <c r="D51" s="53"/>
    </row>
    <row r="52" spans="1:4">
      <c r="A52" s="58" t="s">
        <v>542</v>
      </c>
      <c r="B52" s="59">
        <v>17329</v>
      </c>
      <c r="C52" s="82">
        <f t="shared" si="0"/>
        <v>6</v>
      </c>
      <c r="D52" s="53"/>
    </row>
    <row r="53" spans="1:4">
      <c r="A53" s="58" t="s">
        <v>543</v>
      </c>
      <c r="B53" s="59">
        <v>38215</v>
      </c>
      <c r="C53" s="82">
        <f t="shared" si="0"/>
        <v>8</v>
      </c>
      <c r="D53" s="53"/>
    </row>
    <row r="54" spans="1:4">
      <c r="A54" s="58" t="s">
        <v>544</v>
      </c>
      <c r="B54" s="59">
        <v>19935</v>
      </c>
      <c r="C54" s="82">
        <f t="shared" si="0"/>
        <v>7</v>
      </c>
      <c r="D54" s="53"/>
    </row>
    <row r="55" spans="1:4">
      <c r="A55" s="58" t="s">
        <v>545</v>
      </c>
      <c r="B55" s="59">
        <v>23374</v>
      </c>
      <c r="C55" s="82">
        <f t="shared" si="0"/>
        <v>12</v>
      </c>
      <c r="D55" s="53"/>
    </row>
    <row r="56" spans="1:4">
      <c r="A56" s="58" t="s">
        <v>545</v>
      </c>
      <c r="B56" s="59">
        <v>16734</v>
      </c>
      <c r="C56" s="82">
        <f t="shared" si="0"/>
        <v>10</v>
      </c>
      <c r="D56" s="53"/>
    </row>
    <row r="57" spans="1:4">
      <c r="A57" s="58" t="s">
        <v>546</v>
      </c>
      <c r="B57" s="59">
        <v>18074</v>
      </c>
      <c r="C57" s="82">
        <f t="shared" si="0"/>
        <v>6</v>
      </c>
      <c r="D57" s="53"/>
    </row>
    <row r="58" spans="1:4">
      <c r="A58" s="58" t="s">
        <v>547</v>
      </c>
      <c r="B58" s="59">
        <v>12159</v>
      </c>
      <c r="C58" s="82">
        <f t="shared" si="0"/>
        <v>4</v>
      </c>
      <c r="D58" s="53"/>
    </row>
    <row r="59" spans="1:4">
      <c r="A59" s="58" t="s">
        <v>548</v>
      </c>
      <c r="B59" s="59">
        <v>22997</v>
      </c>
      <c r="C59" s="82">
        <f t="shared" si="0"/>
        <v>12</v>
      </c>
      <c r="D59" s="53"/>
    </row>
    <row r="60" spans="1:4">
      <c r="A60" s="58" t="s">
        <v>549</v>
      </c>
      <c r="B60" s="59">
        <v>20758</v>
      </c>
      <c r="C60" s="82">
        <f t="shared" si="0"/>
        <v>10</v>
      </c>
      <c r="D60" s="53"/>
    </row>
    <row r="61" spans="1:4">
      <c r="A61" s="58" t="s">
        <v>549</v>
      </c>
      <c r="B61" s="59">
        <v>28793</v>
      </c>
      <c r="C61" s="82">
        <f t="shared" si="0"/>
        <v>10</v>
      </c>
      <c r="D61" s="53"/>
    </row>
    <row r="62" spans="1:4">
      <c r="A62" s="58" t="s">
        <v>550</v>
      </c>
      <c r="B62" s="59">
        <v>21234</v>
      </c>
      <c r="C62" s="82">
        <f t="shared" si="0"/>
        <v>2</v>
      </c>
      <c r="D62" s="53"/>
    </row>
    <row r="63" spans="1:4">
      <c r="A63" s="58" t="s">
        <v>61</v>
      </c>
      <c r="B63" s="59">
        <v>20704</v>
      </c>
      <c r="C63" s="82">
        <f t="shared" si="0"/>
        <v>9</v>
      </c>
      <c r="D63" s="53"/>
    </row>
    <row r="64" spans="1:4">
      <c r="A64" s="58" t="s">
        <v>61</v>
      </c>
      <c r="B64" s="59">
        <v>22208</v>
      </c>
      <c r="C64" s="82">
        <f t="shared" si="0"/>
        <v>10</v>
      </c>
      <c r="D64" s="53"/>
    </row>
    <row r="65" spans="1:4">
      <c r="A65" s="58" t="s">
        <v>551</v>
      </c>
      <c r="B65" s="59">
        <v>18376</v>
      </c>
      <c r="C65" s="82">
        <f t="shared" si="0"/>
        <v>4</v>
      </c>
      <c r="D65" s="53"/>
    </row>
    <row r="66" spans="1:4">
      <c r="A66" s="58" t="s">
        <v>552</v>
      </c>
      <c r="B66" s="59">
        <v>20279</v>
      </c>
      <c r="C66" s="82">
        <f t="shared" si="0"/>
        <v>7</v>
      </c>
      <c r="D66" s="53"/>
    </row>
    <row r="67" spans="1:4">
      <c r="A67" s="58" t="s">
        <v>552</v>
      </c>
      <c r="B67" s="59">
        <v>16152</v>
      </c>
      <c r="C67" s="82">
        <f t="shared" si="0"/>
        <v>3</v>
      </c>
      <c r="D67" s="53"/>
    </row>
    <row r="68" spans="1:4">
      <c r="A68" s="58" t="s">
        <v>552</v>
      </c>
      <c r="B68" s="59">
        <v>22505</v>
      </c>
      <c r="C68" s="82">
        <f t="shared" si="0"/>
        <v>8</v>
      </c>
      <c r="D68" s="53"/>
    </row>
    <row r="69" spans="1:4">
      <c r="A69" s="58" t="s">
        <v>552</v>
      </c>
      <c r="B69" s="59">
        <v>23977</v>
      </c>
      <c r="C69" s="82">
        <f t="shared" si="0"/>
        <v>8</v>
      </c>
      <c r="D69" s="53"/>
    </row>
    <row r="70" spans="1:4">
      <c r="A70" s="58" t="s">
        <v>553</v>
      </c>
      <c r="B70" s="59">
        <v>22943</v>
      </c>
      <c r="C70" s="82">
        <f t="shared" si="0"/>
        <v>10</v>
      </c>
      <c r="D70" s="53"/>
    </row>
    <row r="71" spans="1:4">
      <c r="A71" s="58" t="s">
        <v>553</v>
      </c>
      <c r="B71" s="59">
        <v>18686</v>
      </c>
      <c r="C71" s="82">
        <f t="shared" si="0"/>
        <v>2</v>
      </c>
      <c r="D71" s="53"/>
    </row>
    <row r="72" spans="1:4">
      <c r="A72" s="58" t="s">
        <v>554</v>
      </c>
      <c r="B72" s="59">
        <v>16407</v>
      </c>
      <c r="C72" s="82">
        <f t="shared" ref="C72:C81" si="1">MONTH(B72)</f>
        <v>12</v>
      </c>
      <c r="D72" s="53"/>
    </row>
    <row r="73" spans="1:4">
      <c r="A73" s="58" t="s">
        <v>555</v>
      </c>
      <c r="B73" s="59">
        <v>21249</v>
      </c>
      <c r="C73" s="82">
        <f t="shared" si="1"/>
        <v>3</v>
      </c>
      <c r="D73" s="53"/>
    </row>
    <row r="74" spans="1:4">
      <c r="A74" s="58" t="s">
        <v>556</v>
      </c>
      <c r="B74" s="59">
        <v>18907</v>
      </c>
      <c r="C74" s="82">
        <f t="shared" si="1"/>
        <v>10</v>
      </c>
      <c r="D74" s="53"/>
    </row>
    <row r="75" spans="1:4">
      <c r="A75" s="58" t="s">
        <v>557</v>
      </c>
      <c r="B75" s="59">
        <v>17880</v>
      </c>
      <c r="C75" s="82">
        <f t="shared" si="1"/>
        <v>12</v>
      </c>
      <c r="D75" s="53"/>
    </row>
    <row r="76" spans="1:4">
      <c r="A76" s="58" t="s">
        <v>557</v>
      </c>
      <c r="B76" s="59">
        <v>19811</v>
      </c>
      <c r="C76" s="82">
        <f t="shared" si="1"/>
        <v>3</v>
      </c>
      <c r="D76" s="53"/>
    </row>
    <row r="77" spans="1:4">
      <c r="A77" s="58" t="s">
        <v>558</v>
      </c>
      <c r="B77" s="59">
        <v>27288</v>
      </c>
      <c r="C77" s="82">
        <f t="shared" si="1"/>
        <v>9</v>
      </c>
      <c r="D77" s="53"/>
    </row>
    <row r="78" spans="1:4">
      <c r="A78" s="58" t="s">
        <v>558</v>
      </c>
      <c r="B78" s="59">
        <v>19495</v>
      </c>
      <c r="C78" s="82">
        <f t="shared" si="1"/>
        <v>5</v>
      </c>
      <c r="D78" s="53"/>
    </row>
    <row r="79" spans="1:4">
      <c r="A79" s="58" t="s">
        <v>559</v>
      </c>
      <c r="B79" s="59">
        <v>21899</v>
      </c>
      <c r="C79" s="82">
        <f t="shared" si="1"/>
        <v>12</v>
      </c>
      <c r="D79" s="53"/>
    </row>
    <row r="80" spans="1:4">
      <c r="A80" s="58" t="s">
        <v>560</v>
      </c>
      <c r="B80" s="59">
        <v>22171</v>
      </c>
      <c r="C80" s="82">
        <f t="shared" si="1"/>
        <v>9</v>
      </c>
      <c r="D80" s="53"/>
    </row>
    <row r="81" spans="1:4">
      <c r="A81" s="58" t="s">
        <v>560</v>
      </c>
      <c r="B81" s="59">
        <v>22175</v>
      </c>
      <c r="C81" s="82">
        <f t="shared" si="1"/>
        <v>9</v>
      </c>
      <c r="D81" s="53"/>
    </row>
    <row r="99" spans="1:3" s="53" customFormat="1">
      <c r="A99" s="63"/>
      <c r="B99" s="63"/>
      <c r="C99" s="67"/>
    </row>
    <row r="101" spans="1:3" s="53" customFormat="1">
      <c r="C101" s="68" t="s">
        <v>561</v>
      </c>
    </row>
    <row r="102" spans="1:3" s="53" customFormat="1">
      <c r="B102" s="63"/>
      <c r="C102" s="67" t="s">
        <v>562</v>
      </c>
    </row>
  </sheetData>
  <mergeCells count="1">
    <mergeCell ref="B2:H2"/>
  </mergeCells>
  <conditionalFormatting sqref="E24 E10 C3:C5 C99:C100 C103:C65536 C1">
    <cfRule type="cellIs" dxfId="4" priority="5" stopIfTrue="1" operator="between">
      <formula>TODAY()</formula>
      <formula>TODAY()-60</formula>
    </cfRule>
  </conditionalFormatting>
  <conditionalFormatting sqref="C102 C99">
    <cfRule type="expression" dxfId="3" priority="4" stopIfTrue="1">
      <formula>$C$99&gt;5/24/60</formula>
    </cfRule>
  </conditionalFormatting>
  <conditionalFormatting sqref="C101">
    <cfRule type="expression" dxfId="2" priority="2" stopIfTrue="1">
      <formula>$C$99&gt;5/24/60</formula>
    </cfRule>
    <cfRule type="expression" dxfId="1" priority="3" stopIfTrue="1">
      <formula>AND($C$99&gt;1/24/60,$C$99&lt;=5/24/60)</formula>
    </cfRule>
  </conditionalFormatting>
  <conditionalFormatting sqref="F23:F24">
    <cfRule type="expression" dxfId="0" priority="1" stopIfTrue="1">
      <formula>ISBLANK($E23)=TRUE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L121"/>
  <sheetViews>
    <sheetView workbookViewId="0">
      <selection activeCell="G20" sqref="G20"/>
    </sheetView>
  </sheetViews>
  <sheetFormatPr defaultRowHeight="15"/>
  <cols>
    <col min="1" max="1" width="17.85546875" bestFit="1" customWidth="1"/>
    <col min="2" max="3" width="11.7109375" bestFit="1" customWidth="1"/>
    <col min="4" max="4" width="17" bestFit="1" customWidth="1"/>
    <col min="5" max="5" width="17" customWidth="1"/>
    <col min="6" max="6" width="19.42578125" bestFit="1" customWidth="1"/>
    <col min="7" max="7" width="11.85546875" bestFit="1" customWidth="1"/>
    <col min="8" max="8" width="11.85546875" customWidth="1"/>
    <col min="9" max="9" width="15" bestFit="1" customWidth="1"/>
    <col min="10" max="10" width="22" bestFit="1" customWidth="1"/>
    <col min="11" max="11" width="24.7109375" bestFit="1" customWidth="1"/>
    <col min="12" max="12" width="16.5703125" bestFit="1" customWidth="1"/>
    <col min="13" max="13" width="17.7109375" bestFit="1" customWidth="1"/>
    <col min="14" max="14" width="16.5703125" bestFit="1" customWidth="1"/>
  </cols>
  <sheetData>
    <row r="1" spans="1:12">
      <c r="A1" t="s">
        <v>563</v>
      </c>
      <c r="K1" t="s">
        <v>588</v>
      </c>
    </row>
    <row r="2" spans="1:12">
      <c r="A2" t="s">
        <v>564</v>
      </c>
      <c r="K2" s="19" t="s">
        <v>587</v>
      </c>
      <c r="L2" s="19"/>
    </row>
    <row r="3" spans="1:12">
      <c r="A3" t="s">
        <v>565</v>
      </c>
      <c r="K3" s="19">
        <v>1</v>
      </c>
      <c r="L3" s="19">
        <f>SUM(J20:J119)</f>
        <v>656216913</v>
      </c>
    </row>
    <row r="4" spans="1:12">
      <c r="K4" s="19">
        <v>2</v>
      </c>
      <c r="L4" s="93">
        <f>SUM(K20:K119)</f>
        <v>61901740</v>
      </c>
    </row>
    <row r="5" spans="1:12">
      <c r="A5" t="s">
        <v>566</v>
      </c>
    </row>
    <row r="6" spans="1:12">
      <c r="A6">
        <v>1</v>
      </c>
      <c r="B6" t="s">
        <v>567</v>
      </c>
      <c r="K6" s="86" t="s">
        <v>589</v>
      </c>
    </row>
    <row r="7" spans="1:12">
      <c r="A7" t="s">
        <v>592</v>
      </c>
      <c r="B7" s="103" t="s">
        <v>642</v>
      </c>
      <c r="C7" s="103"/>
      <c r="D7" s="103"/>
      <c r="E7" s="103"/>
      <c r="F7" s="103"/>
      <c r="G7" s="103"/>
      <c r="H7" s="94"/>
      <c r="K7" s="87"/>
      <c r="L7" s="21"/>
    </row>
    <row r="8" spans="1:12">
      <c r="A8">
        <v>2</v>
      </c>
      <c r="B8" t="s">
        <v>568</v>
      </c>
      <c r="K8" s="87"/>
      <c r="L8" s="21"/>
    </row>
    <row r="9" spans="1:12">
      <c r="A9" t="s">
        <v>592</v>
      </c>
      <c r="B9" t="s">
        <v>643</v>
      </c>
      <c r="K9" s="87"/>
      <c r="L9" s="21"/>
    </row>
    <row r="10" spans="1:12">
      <c r="A10">
        <v>3</v>
      </c>
      <c r="B10" t="s">
        <v>569</v>
      </c>
    </row>
    <row r="11" spans="1:12">
      <c r="A11" t="s">
        <v>591</v>
      </c>
      <c r="B11" t="s">
        <v>590</v>
      </c>
    </row>
    <row r="12" spans="1:12">
      <c r="B12" t="s">
        <v>643</v>
      </c>
    </row>
    <row r="16" spans="1:12">
      <c r="A16" t="s">
        <v>324</v>
      </c>
    </row>
    <row r="17" spans="1:11">
      <c r="A17" t="s">
        <v>570</v>
      </c>
      <c r="B17" s="26">
        <v>40346</v>
      </c>
      <c r="C17">
        <v>60</v>
      </c>
    </row>
    <row r="19" spans="1:11">
      <c r="A19" t="s">
        <v>571</v>
      </c>
      <c r="B19" t="s">
        <v>328</v>
      </c>
      <c r="C19" t="s">
        <v>572</v>
      </c>
      <c r="D19" t="s">
        <v>573</v>
      </c>
      <c r="E19" t="s">
        <v>656</v>
      </c>
      <c r="F19" t="s">
        <v>637</v>
      </c>
      <c r="G19" t="s">
        <v>638</v>
      </c>
      <c r="H19" t="s">
        <v>655</v>
      </c>
      <c r="I19" t="s">
        <v>639</v>
      </c>
      <c r="J19" t="s">
        <v>640</v>
      </c>
      <c r="K19" s="84" t="s">
        <v>641</v>
      </c>
    </row>
    <row r="20" spans="1:11">
      <c r="A20">
        <v>1</v>
      </c>
      <c r="B20" s="51">
        <v>35352.73833966197</v>
      </c>
      <c r="C20" s="51">
        <v>22218.20877016538</v>
      </c>
      <c r="D20" s="29">
        <v>647593.46753993514</v>
      </c>
      <c r="E20" s="29"/>
      <c r="F20" s="84">
        <f>ROUND(($B$17-C20)/365,0)</f>
        <v>50</v>
      </c>
      <c r="G20" s="84">
        <f>ROUND(($B$17-B20)/365,0)</f>
        <v>14</v>
      </c>
      <c r="H20" s="84">
        <f>I20*12</f>
        <v>120</v>
      </c>
      <c r="I20" s="84">
        <f>$C$17-F20</f>
        <v>10</v>
      </c>
      <c r="J20" s="84">
        <f>ROUND((D20/12)*H20,0)</f>
        <v>6475935</v>
      </c>
      <c r="K20" s="85">
        <f>ROUND((D20/12)*G20,0)</f>
        <v>755526</v>
      </c>
    </row>
    <row r="21" spans="1:11">
      <c r="A21">
        <v>2</v>
      </c>
      <c r="B21" s="51">
        <v>34712.115247167472</v>
      </c>
      <c r="C21" s="51">
        <v>23989.963646325759</v>
      </c>
      <c r="D21" s="29">
        <v>627099.38014700287</v>
      </c>
      <c r="E21" s="29"/>
      <c r="F21" s="84">
        <f t="shared" ref="F21:F84" si="0">ROUND(($B$17-C21)/365,0)</f>
        <v>45</v>
      </c>
      <c r="G21" s="84">
        <f t="shared" ref="G21:G84" si="1">ROUND(($B$17-B21)/365,0)</f>
        <v>15</v>
      </c>
      <c r="H21" s="84">
        <f t="shared" ref="H21:H84" si="2">I21*12</f>
        <v>180</v>
      </c>
      <c r="I21" s="84">
        <f t="shared" ref="I21:I84" si="3">$C$17-F21</f>
        <v>15</v>
      </c>
      <c r="J21" s="84">
        <f t="shared" ref="J21:J84" si="4">ROUND((D21/12)*H21,0)</f>
        <v>9406491</v>
      </c>
      <c r="K21" s="85">
        <f t="shared" ref="K21:K84" si="5">ROUND((D21/12)*G21,0)</f>
        <v>783874</v>
      </c>
    </row>
    <row r="22" spans="1:11">
      <c r="A22">
        <v>3</v>
      </c>
      <c r="B22" s="51">
        <v>34906.226011602892</v>
      </c>
      <c r="C22" s="51">
        <v>24988.254325970738</v>
      </c>
      <c r="D22" s="29">
        <v>238729.95007432235</v>
      </c>
      <c r="E22" s="29"/>
      <c r="F22" s="84">
        <f t="shared" si="0"/>
        <v>42</v>
      </c>
      <c r="G22" s="84">
        <f t="shared" si="1"/>
        <v>15</v>
      </c>
      <c r="H22" s="84">
        <f t="shared" si="2"/>
        <v>216</v>
      </c>
      <c r="I22" s="84">
        <f t="shared" si="3"/>
        <v>18</v>
      </c>
      <c r="J22" s="84">
        <f t="shared" si="4"/>
        <v>4297139</v>
      </c>
      <c r="K22" s="85">
        <f t="shared" si="5"/>
        <v>298412</v>
      </c>
    </row>
    <row r="23" spans="1:11">
      <c r="A23">
        <v>4</v>
      </c>
      <c r="B23" s="51">
        <v>35170.65396305178</v>
      </c>
      <c r="C23" s="51">
        <v>24770.188738569988</v>
      </c>
      <c r="D23" s="29">
        <v>646392.8779107884</v>
      </c>
      <c r="E23" s="29"/>
      <c r="F23" s="84">
        <f t="shared" si="0"/>
        <v>43</v>
      </c>
      <c r="G23" s="84">
        <f t="shared" si="1"/>
        <v>14</v>
      </c>
      <c r="H23" s="84">
        <f t="shared" si="2"/>
        <v>204</v>
      </c>
      <c r="I23" s="84">
        <f t="shared" si="3"/>
        <v>17</v>
      </c>
      <c r="J23" s="84">
        <f t="shared" si="4"/>
        <v>10988679</v>
      </c>
      <c r="K23" s="85">
        <f t="shared" si="5"/>
        <v>754125</v>
      </c>
    </row>
    <row r="24" spans="1:11">
      <c r="A24">
        <v>5</v>
      </c>
      <c r="B24" s="51">
        <v>36608.787127072159</v>
      </c>
      <c r="C24" s="51">
        <v>26647.718222343257</v>
      </c>
      <c r="D24" s="29">
        <v>288492.77951886272</v>
      </c>
      <c r="E24" s="29"/>
      <c r="F24" s="84">
        <f t="shared" si="0"/>
        <v>38</v>
      </c>
      <c r="G24" s="84">
        <f t="shared" si="1"/>
        <v>10</v>
      </c>
      <c r="H24" s="84">
        <f t="shared" si="2"/>
        <v>264</v>
      </c>
      <c r="I24" s="84">
        <f t="shared" si="3"/>
        <v>22</v>
      </c>
      <c r="J24" s="84">
        <f t="shared" si="4"/>
        <v>6346841</v>
      </c>
      <c r="K24" s="85">
        <f t="shared" si="5"/>
        <v>240411</v>
      </c>
    </row>
    <row r="25" spans="1:11">
      <c r="A25">
        <v>6</v>
      </c>
      <c r="B25" s="51">
        <v>36243.354345302039</v>
      </c>
      <c r="C25" s="51">
        <v>23720.218037112663</v>
      </c>
      <c r="D25" s="29">
        <v>210627.89149066363</v>
      </c>
      <c r="E25" s="29"/>
      <c r="F25" s="84">
        <f t="shared" si="0"/>
        <v>46</v>
      </c>
      <c r="G25" s="84">
        <f t="shared" si="1"/>
        <v>11</v>
      </c>
      <c r="H25" s="84">
        <f t="shared" si="2"/>
        <v>168</v>
      </c>
      <c r="I25" s="84">
        <f t="shared" si="3"/>
        <v>14</v>
      </c>
      <c r="J25" s="84">
        <f t="shared" si="4"/>
        <v>2948790</v>
      </c>
      <c r="K25" s="85">
        <f t="shared" si="5"/>
        <v>193076</v>
      </c>
    </row>
    <row r="26" spans="1:11">
      <c r="A26">
        <v>7</v>
      </c>
      <c r="B26" s="51">
        <v>34137.108715704875</v>
      </c>
      <c r="C26" s="51">
        <v>20877.316467724602</v>
      </c>
      <c r="D26" s="29">
        <v>347417.62090283446</v>
      </c>
      <c r="E26" s="29"/>
      <c r="F26" s="84">
        <f t="shared" si="0"/>
        <v>53</v>
      </c>
      <c r="G26" s="84">
        <f t="shared" si="1"/>
        <v>17</v>
      </c>
      <c r="H26" s="84">
        <f t="shared" si="2"/>
        <v>84</v>
      </c>
      <c r="I26" s="84">
        <f t="shared" si="3"/>
        <v>7</v>
      </c>
      <c r="J26" s="84">
        <f t="shared" si="4"/>
        <v>2431923</v>
      </c>
      <c r="K26" s="85">
        <f t="shared" si="5"/>
        <v>492175</v>
      </c>
    </row>
    <row r="27" spans="1:11">
      <c r="A27">
        <v>8</v>
      </c>
      <c r="B27" s="51">
        <v>35545.625700153512</v>
      </c>
      <c r="C27" s="51">
        <v>24307.840282688354</v>
      </c>
      <c r="D27" s="29">
        <v>372843.0885604971</v>
      </c>
      <c r="E27" s="29"/>
      <c r="F27" s="84">
        <f t="shared" si="0"/>
        <v>44</v>
      </c>
      <c r="G27" s="84">
        <f t="shared" si="1"/>
        <v>13</v>
      </c>
      <c r="H27" s="84">
        <f t="shared" si="2"/>
        <v>192</v>
      </c>
      <c r="I27" s="84">
        <f t="shared" si="3"/>
        <v>16</v>
      </c>
      <c r="J27" s="84">
        <f t="shared" si="4"/>
        <v>5965489</v>
      </c>
      <c r="K27" s="85">
        <f t="shared" si="5"/>
        <v>403913</v>
      </c>
    </row>
    <row r="28" spans="1:11">
      <c r="A28">
        <v>9</v>
      </c>
      <c r="B28" s="51">
        <v>34457.532824614813</v>
      </c>
      <c r="C28" s="51">
        <v>23199.174838646104</v>
      </c>
      <c r="D28" s="29">
        <v>791633.6482084929</v>
      </c>
      <c r="E28" s="29"/>
      <c r="F28" s="84">
        <f t="shared" si="0"/>
        <v>47</v>
      </c>
      <c r="G28" s="84">
        <f t="shared" si="1"/>
        <v>16</v>
      </c>
      <c r="H28" s="84">
        <f t="shared" si="2"/>
        <v>156</v>
      </c>
      <c r="I28" s="84">
        <f t="shared" si="3"/>
        <v>13</v>
      </c>
      <c r="J28" s="84">
        <f t="shared" si="4"/>
        <v>10291237</v>
      </c>
      <c r="K28" s="85">
        <f t="shared" si="5"/>
        <v>1055512</v>
      </c>
    </row>
    <row r="29" spans="1:11">
      <c r="A29">
        <v>10</v>
      </c>
      <c r="B29" s="51">
        <v>31677.32398893229</v>
      </c>
      <c r="C29" s="51">
        <v>20756.030625086394</v>
      </c>
      <c r="D29" s="29">
        <v>298691.94998657861</v>
      </c>
      <c r="E29" s="29"/>
      <c r="F29" s="84">
        <f t="shared" si="0"/>
        <v>54</v>
      </c>
      <c r="G29" s="84">
        <f t="shared" si="1"/>
        <v>24</v>
      </c>
      <c r="H29" s="84">
        <f t="shared" si="2"/>
        <v>72</v>
      </c>
      <c r="I29" s="84">
        <f t="shared" si="3"/>
        <v>6</v>
      </c>
      <c r="J29" s="84">
        <f t="shared" si="4"/>
        <v>1792152</v>
      </c>
      <c r="K29" s="85">
        <f t="shared" si="5"/>
        <v>597384</v>
      </c>
    </row>
    <row r="30" spans="1:11">
      <c r="A30">
        <v>11</v>
      </c>
      <c r="B30" s="51">
        <v>37206.193505109775</v>
      </c>
      <c r="C30" s="51">
        <v>25829.549899518912</v>
      </c>
      <c r="D30" s="29">
        <v>642074.99038646009</v>
      </c>
      <c r="E30" s="29"/>
      <c r="F30" s="84">
        <f t="shared" si="0"/>
        <v>40</v>
      </c>
      <c r="G30" s="84">
        <f t="shared" si="1"/>
        <v>9</v>
      </c>
      <c r="H30" s="84">
        <f t="shared" si="2"/>
        <v>240</v>
      </c>
      <c r="I30" s="84">
        <f t="shared" si="3"/>
        <v>20</v>
      </c>
      <c r="J30" s="84">
        <f t="shared" si="4"/>
        <v>12841500</v>
      </c>
      <c r="K30" s="85">
        <f t="shared" si="5"/>
        <v>481556</v>
      </c>
    </row>
    <row r="31" spans="1:11">
      <c r="A31">
        <v>12</v>
      </c>
      <c r="B31" s="51">
        <v>35744.202180240631</v>
      </c>
      <c r="C31" s="51">
        <v>22591.091418159147</v>
      </c>
      <c r="D31" s="29">
        <v>490499.78586643859</v>
      </c>
      <c r="E31" s="29"/>
      <c r="F31" s="84">
        <f t="shared" si="0"/>
        <v>49</v>
      </c>
      <c r="G31" s="84">
        <f t="shared" si="1"/>
        <v>13</v>
      </c>
      <c r="H31" s="84">
        <f t="shared" si="2"/>
        <v>132</v>
      </c>
      <c r="I31" s="84">
        <f t="shared" si="3"/>
        <v>11</v>
      </c>
      <c r="J31" s="84">
        <f t="shared" si="4"/>
        <v>5395498</v>
      </c>
      <c r="K31" s="85">
        <f t="shared" si="5"/>
        <v>531375</v>
      </c>
    </row>
    <row r="32" spans="1:11">
      <c r="A32">
        <v>13</v>
      </c>
      <c r="B32" s="51">
        <v>32575.031762532461</v>
      </c>
      <c r="C32" s="51">
        <v>21093.219465766939</v>
      </c>
      <c r="D32" s="29">
        <v>692357.39290311607</v>
      </c>
      <c r="E32" s="29"/>
      <c r="F32" s="84">
        <f t="shared" si="0"/>
        <v>53</v>
      </c>
      <c r="G32" s="84">
        <f t="shared" si="1"/>
        <v>21</v>
      </c>
      <c r="H32" s="84">
        <f t="shared" si="2"/>
        <v>84</v>
      </c>
      <c r="I32" s="84">
        <f t="shared" si="3"/>
        <v>7</v>
      </c>
      <c r="J32" s="84">
        <f t="shared" si="4"/>
        <v>4846502</v>
      </c>
      <c r="K32" s="85">
        <f t="shared" si="5"/>
        <v>1211625</v>
      </c>
    </row>
    <row r="33" spans="1:11">
      <c r="A33">
        <v>14</v>
      </c>
      <c r="B33" s="51">
        <v>34191.313119713814</v>
      </c>
      <c r="C33" s="51">
        <v>23003.949108835859</v>
      </c>
      <c r="D33" s="29">
        <v>487607.78429058107</v>
      </c>
      <c r="E33" s="29"/>
      <c r="F33" s="84">
        <f t="shared" si="0"/>
        <v>48</v>
      </c>
      <c r="G33" s="84">
        <f t="shared" si="1"/>
        <v>17</v>
      </c>
      <c r="H33" s="84">
        <f t="shared" si="2"/>
        <v>144</v>
      </c>
      <c r="I33" s="84">
        <f t="shared" si="3"/>
        <v>12</v>
      </c>
      <c r="J33" s="84">
        <f t="shared" si="4"/>
        <v>5851293</v>
      </c>
      <c r="K33" s="85">
        <f t="shared" si="5"/>
        <v>690778</v>
      </c>
    </row>
    <row r="34" spans="1:11">
      <c r="A34">
        <v>15</v>
      </c>
      <c r="B34" s="51">
        <v>34006.619415547124</v>
      </c>
      <c r="C34" s="51">
        <v>20471.126570994373</v>
      </c>
      <c r="D34" s="29">
        <v>746875.81219017785</v>
      </c>
      <c r="E34" s="29"/>
      <c r="F34" s="84">
        <f t="shared" si="0"/>
        <v>54</v>
      </c>
      <c r="G34" s="84">
        <f t="shared" si="1"/>
        <v>17</v>
      </c>
      <c r="H34" s="84">
        <f t="shared" si="2"/>
        <v>72</v>
      </c>
      <c r="I34" s="84">
        <f t="shared" si="3"/>
        <v>6</v>
      </c>
      <c r="J34" s="84">
        <f t="shared" si="4"/>
        <v>4481255</v>
      </c>
      <c r="K34" s="85">
        <f t="shared" si="5"/>
        <v>1058074</v>
      </c>
    </row>
    <row r="35" spans="1:11">
      <c r="A35">
        <v>16</v>
      </c>
      <c r="B35" s="51">
        <v>34861.8418199023</v>
      </c>
      <c r="C35" s="51">
        <v>24744.084976274982</v>
      </c>
      <c r="D35" s="29">
        <v>791973.16772086523</v>
      </c>
      <c r="E35" s="29"/>
      <c r="F35" s="84">
        <f t="shared" si="0"/>
        <v>43</v>
      </c>
      <c r="G35" s="84">
        <f t="shared" si="1"/>
        <v>15</v>
      </c>
      <c r="H35" s="84">
        <f t="shared" si="2"/>
        <v>204</v>
      </c>
      <c r="I35" s="84">
        <f t="shared" si="3"/>
        <v>17</v>
      </c>
      <c r="J35" s="84">
        <f t="shared" si="4"/>
        <v>13463544</v>
      </c>
      <c r="K35" s="85">
        <f t="shared" si="5"/>
        <v>989966</v>
      </c>
    </row>
    <row r="36" spans="1:11">
      <c r="A36">
        <v>17</v>
      </c>
      <c r="B36" s="51">
        <v>34212.869583507105</v>
      </c>
      <c r="C36" s="51">
        <v>20503.62994929581</v>
      </c>
      <c r="D36" s="29">
        <v>487789.37194252288</v>
      </c>
      <c r="E36" s="29"/>
      <c r="F36" s="84">
        <f t="shared" si="0"/>
        <v>54</v>
      </c>
      <c r="G36" s="84">
        <f t="shared" si="1"/>
        <v>17</v>
      </c>
      <c r="H36" s="84">
        <f t="shared" si="2"/>
        <v>72</v>
      </c>
      <c r="I36" s="84">
        <f t="shared" si="3"/>
        <v>6</v>
      </c>
      <c r="J36" s="84">
        <f t="shared" si="4"/>
        <v>2926736</v>
      </c>
      <c r="K36" s="85">
        <f t="shared" si="5"/>
        <v>691035</v>
      </c>
    </row>
    <row r="37" spans="1:11">
      <c r="A37">
        <v>18</v>
      </c>
      <c r="B37" s="51">
        <v>31651.713624312026</v>
      </c>
      <c r="C37" s="51">
        <v>21099.650178713364</v>
      </c>
      <c r="D37" s="29">
        <v>411704.92101393966</v>
      </c>
      <c r="E37" s="29"/>
      <c r="F37" s="84">
        <f t="shared" si="0"/>
        <v>53</v>
      </c>
      <c r="G37" s="84">
        <f t="shared" si="1"/>
        <v>24</v>
      </c>
      <c r="H37" s="84">
        <f t="shared" si="2"/>
        <v>84</v>
      </c>
      <c r="I37" s="84">
        <f t="shared" si="3"/>
        <v>7</v>
      </c>
      <c r="J37" s="84">
        <f t="shared" si="4"/>
        <v>2881934</v>
      </c>
      <c r="K37" s="85">
        <f t="shared" si="5"/>
        <v>823410</v>
      </c>
    </row>
    <row r="38" spans="1:11">
      <c r="A38">
        <v>19</v>
      </c>
      <c r="B38" s="51">
        <v>37119.216130229797</v>
      </c>
      <c r="C38" s="51">
        <v>23994.064787351512</v>
      </c>
      <c r="D38" s="29">
        <v>309242.39593615127</v>
      </c>
      <c r="E38" s="29"/>
      <c r="F38" s="84">
        <f t="shared" si="0"/>
        <v>45</v>
      </c>
      <c r="G38" s="84">
        <f t="shared" si="1"/>
        <v>9</v>
      </c>
      <c r="H38" s="84">
        <f t="shared" si="2"/>
        <v>180</v>
      </c>
      <c r="I38" s="84">
        <f t="shared" si="3"/>
        <v>15</v>
      </c>
      <c r="J38" s="84">
        <f t="shared" si="4"/>
        <v>4638636</v>
      </c>
      <c r="K38" s="85">
        <f t="shared" si="5"/>
        <v>231932</v>
      </c>
    </row>
    <row r="39" spans="1:11">
      <c r="A39">
        <v>20</v>
      </c>
      <c r="B39" s="51">
        <v>35512.224518019182</v>
      </c>
      <c r="C39" s="51">
        <v>21213.981792620631</v>
      </c>
      <c r="D39" s="29">
        <v>323488.97556961182</v>
      </c>
      <c r="E39" s="29"/>
      <c r="F39" s="84">
        <f t="shared" si="0"/>
        <v>52</v>
      </c>
      <c r="G39" s="84">
        <f t="shared" si="1"/>
        <v>13</v>
      </c>
      <c r="H39" s="84">
        <f t="shared" si="2"/>
        <v>96</v>
      </c>
      <c r="I39" s="84">
        <f t="shared" si="3"/>
        <v>8</v>
      </c>
      <c r="J39" s="84">
        <f t="shared" si="4"/>
        <v>2587912</v>
      </c>
      <c r="K39" s="85">
        <f t="shared" si="5"/>
        <v>350446</v>
      </c>
    </row>
    <row r="40" spans="1:11">
      <c r="A40">
        <v>21</v>
      </c>
      <c r="B40" s="51">
        <v>36460.389411651719</v>
      </c>
      <c r="C40" s="51">
        <v>24823.951568584896</v>
      </c>
      <c r="D40" s="29">
        <v>740017.42108424369</v>
      </c>
      <c r="E40" s="29"/>
      <c r="F40" s="84">
        <f t="shared" si="0"/>
        <v>43</v>
      </c>
      <c r="G40" s="84">
        <f t="shared" si="1"/>
        <v>11</v>
      </c>
      <c r="H40" s="84">
        <f t="shared" si="2"/>
        <v>204</v>
      </c>
      <c r="I40" s="84">
        <f t="shared" si="3"/>
        <v>17</v>
      </c>
      <c r="J40" s="84">
        <f t="shared" si="4"/>
        <v>12580296</v>
      </c>
      <c r="K40" s="85">
        <f t="shared" si="5"/>
        <v>678349</v>
      </c>
    </row>
    <row r="41" spans="1:11">
      <c r="A41">
        <v>22</v>
      </c>
      <c r="B41" s="51">
        <v>36045.831154871776</v>
      </c>
      <c r="C41" s="51">
        <v>26355.204299660039</v>
      </c>
      <c r="D41" s="29">
        <v>359485.26260039414</v>
      </c>
      <c r="E41" s="29"/>
      <c r="F41" s="84">
        <f t="shared" si="0"/>
        <v>38</v>
      </c>
      <c r="G41" s="84">
        <f t="shared" si="1"/>
        <v>12</v>
      </c>
      <c r="H41" s="84">
        <f t="shared" si="2"/>
        <v>264</v>
      </c>
      <c r="I41" s="84">
        <f t="shared" si="3"/>
        <v>22</v>
      </c>
      <c r="J41" s="84">
        <f t="shared" si="4"/>
        <v>7908676</v>
      </c>
      <c r="K41" s="85">
        <f t="shared" si="5"/>
        <v>359485</v>
      </c>
    </row>
    <row r="42" spans="1:11">
      <c r="A42">
        <v>23</v>
      </c>
      <c r="B42" s="51">
        <v>32673.155584089887</v>
      </c>
      <c r="C42" s="51">
        <v>20406.373728283925</v>
      </c>
      <c r="D42" s="29">
        <v>471663.99162021454</v>
      </c>
      <c r="E42" s="29"/>
      <c r="F42" s="84">
        <f t="shared" si="0"/>
        <v>55</v>
      </c>
      <c r="G42" s="84">
        <f t="shared" si="1"/>
        <v>21</v>
      </c>
      <c r="H42" s="84">
        <f t="shared" si="2"/>
        <v>60</v>
      </c>
      <c r="I42" s="84">
        <f t="shared" si="3"/>
        <v>5</v>
      </c>
      <c r="J42" s="84">
        <f t="shared" si="4"/>
        <v>2358320</v>
      </c>
      <c r="K42" s="85">
        <f t="shared" si="5"/>
        <v>825412</v>
      </c>
    </row>
    <row r="43" spans="1:11">
      <c r="A43">
        <v>24</v>
      </c>
      <c r="B43" s="51">
        <v>35351.4301324806</v>
      </c>
      <c r="C43" s="51">
        <v>21140.969285067113</v>
      </c>
      <c r="D43" s="29">
        <v>661919.52428376535</v>
      </c>
      <c r="E43" s="29"/>
      <c r="F43" s="84">
        <f t="shared" si="0"/>
        <v>53</v>
      </c>
      <c r="G43" s="84">
        <f t="shared" si="1"/>
        <v>14</v>
      </c>
      <c r="H43" s="84">
        <f t="shared" si="2"/>
        <v>84</v>
      </c>
      <c r="I43" s="84">
        <f t="shared" si="3"/>
        <v>7</v>
      </c>
      <c r="J43" s="84">
        <f t="shared" si="4"/>
        <v>4633437</v>
      </c>
      <c r="K43" s="85">
        <f t="shared" si="5"/>
        <v>772239</v>
      </c>
    </row>
    <row r="44" spans="1:11">
      <c r="A44">
        <v>25</v>
      </c>
      <c r="B44" s="51">
        <v>36997.291524779073</v>
      </c>
      <c r="C44" s="51">
        <v>27069.02715531992</v>
      </c>
      <c r="D44" s="29">
        <v>586912.86286400934</v>
      </c>
      <c r="E44" s="29"/>
      <c r="F44" s="84">
        <f t="shared" si="0"/>
        <v>36</v>
      </c>
      <c r="G44" s="84">
        <f t="shared" si="1"/>
        <v>9</v>
      </c>
      <c r="H44" s="84">
        <f t="shared" si="2"/>
        <v>288</v>
      </c>
      <c r="I44" s="84">
        <f t="shared" si="3"/>
        <v>24</v>
      </c>
      <c r="J44" s="84">
        <f t="shared" si="4"/>
        <v>14085909</v>
      </c>
      <c r="K44" s="85">
        <f t="shared" si="5"/>
        <v>440185</v>
      </c>
    </row>
    <row r="45" spans="1:11">
      <c r="A45">
        <v>26</v>
      </c>
      <c r="B45" s="51">
        <v>34491.218953624993</v>
      </c>
      <c r="C45" s="51">
        <v>23918.124675795585</v>
      </c>
      <c r="D45" s="29">
        <v>244341.27039547102</v>
      </c>
      <c r="E45" s="29"/>
      <c r="F45" s="84">
        <f t="shared" si="0"/>
        <v>45</v>
      </c>
      <c r="G45" s="84">
        <f t="shared" si="1"/>
        <v>16</v>
      </c>
      <c r="H45" s="84">
        <f t="shared" si="2"/>
        <v>180</v>
      </c>
      <c r="I45" s="84">
        <f t="shared" si="3"/>
        <v>15</v>
      </c>
      <c r="J45" s="84">
        <f t="shared" si="4"/>
        <v>3665119</v>
      </c>
      <c r="K45" s="85">
        <f t="shared" si="5"/>
        <v>325788</v>
      </c>
    </row>
    <row r="46" spans="1:11">
      <c r="A46">
        <v>27</v>
      </c>
      <c r="B46" s="51">
        <v>33735.844629088075</v>
      </c>
      <c r="C46" s="51">
        <v>22109.172400822838</v>
      </c>
      <c r="D46" s="29">
        <v>401089.17692855571</v>
      </c>
      <c r="E46" s="29"/>
      <c r="F46" s="84">
        <f t="shared" si="0"/>
        <v>50</v>
      </c>
      <c r="G46" s="84">
        <f t="shared" si="1"/>
        <v>18</v>
      </c>
      <c r="H46" s="84">
        <f t="shared" si="2"/>
        <v>120</v>
      </c>
      <c r="I46" s="84">
        <f t="shared" si="3"/>
        <v>10</v>
      </c>
      <c r="J46" s="84">
        <f t="shared" si="4"/>
        <v>4010892</v>
      </c>
      <c r="K46" s="85">
        <f t="shared" si="5"/>
        <v>601634</v>
      </c>
    </row>
    <row r="47" spans="1:11">
      <c r="A47">
        <v>28</v>
      </c>
      <c r="B47" s="51">
        <v>32481.282280780615</v>
      </c>
      <c r="C47" s="51">
        <v>19969.178317059021</v>
      </c>
      <c r="D47" s="29">
        <v>365201.70435673353</v>
      </c>
      <c r="E47" s="29"/>
      <c r="F47" s="84">
        <f t="shared" si="0"/>
        <v>56</v>
      </c>
      <c r="G47" s="84">
        <f t="shared" si="1"/>
        <v>22</v>
      </c>
      <c r="H47" s="84">
        <f t="shared" si="2"/>
        <v>48</v>
      </c>
      <c r="I47" s="84">
        <f t="shared" si="3"/>
        <v>4</v>
      </c>
      <c r="J47" s="84">
        <f t="shared" si="4"/>
        <v>1460807</v>
      </c>
      <c r="K47" s="85">
        <f t="shared" si="5"/>
        <v>669536</v>
      </c>
    </row>
    <row r="48" spans="1:11">
      <c r="A48">
        <v>29</v>
      </c>
      <c r="B48" s="51">
        <v>33981.362103342879</v>
      </c>
      <c r="C48" s="51">
        <v>20269.046471169342</v>
      </c>
      <c r="D48" s="29">
        <v>460493.45308726525</v>
      </c>
      <c r="E48" s="29"/>
      <c r="F48" s="84">
        <f t="shared" si="0"/>
        <v>55</v>
      </c>
      <c r="G48" s="84">
        <f t="shared" si="1"/>
        <v>17</v>
      </c>
      <c r="H48" s="84">
        <f t="shared" si="2"/>
        <v>60</v>
      </c>
      <c r="I48" s="84">
        <f t="shared" si="3"/>
        <v>5</v>
      </c>
      <c r="J48" s="84">
        <f t="shared" si="4"/>
        <v>2302467</v>
      </c>
      <c r="K48" s="85">
        <f t="shared" si="5"/>
        <v>652366</v>
      </c>
    </row>
    <row r="49" spans="1:11">
      <c r="A49">
        <v>30</v>
      </c>
      <c r="B49" s="51">
        <v>31296.664247996086</v>
      </c>
      <c r="C49" s="51">
        <v>20740.52072500945</v>
      </c>
      <c r="D49" s="29">
        <v>787290.06085542834</v>
      </c>
      <c r="E49" s="29"/>
      <c r="F49" s="84">
        <f t="shared" si="0"/>
        <v>54</v>
      </c>
      <c r="G49" s="84">
        <f t="shared" si="1"/>
        <v>25</v>
      </c>
      <c r="H49" s="84">
        <f t="shared" si="2"/>
        <v>72</v>
      </c>
      <c r="I49" s="84">
        <f t="shared" si="3"/>
        <v>6</v>
      </c>
      <c r="J49" s="84">
        <f t="shared" si="4"/>
        <v>4723740</v>
      </c>
      <c r="K49" s="85">
        <f t="shared" si="5"/>
        <v>1640188</v>
      </c>
    </row>
    <row r="50" spans="1:11">
      <c r="A50">
        <v>31</v>
      </c>
      <c r="B50" s="51">
        <v>37675.18219010454</v>
      </c>
      <c r="C50" s="51">
        <v>27033.992217980034</v>
      </c>
      <c r="D50" s="29">
        <v>688394.49211441516</v>
      </c>
      <c r="E50" s="29"/>
      <c r="F50" s="84">
        <f t="shared" si="0"/>
        <v>36</v>
      </c>
      <c r="G50" s="84">
        <f t="shared" si="1"/>
        <v>7</v>
      </c>
      <c r="H50" s="84">
        <f t="shared" si="2"/>
        <v>288</v>
      </c>
      <c r="I50" s="84">
        <f t="shared" si="3"/>
        <v>24</v>
      </c>
      <c r="J50" s="84">
        <f t="shared" si="4"/>
        <v>16521468</v>
      </c>
      <c r="K50" s="85">
        <f t="shared" si="5"/>
        <v>401563</v>
      </c>
    </row>
    <row r="51" spans="1:11">
      <c r="A51">
        <v>32</v>
      </c>
      <c r="B51" s="51">
        <v>33074.831244284593</v>
      </c>
      <c r="C51" s="51">
        <v>23136.102615000655</v>
      </c>
      <c r="D51" s="29">
        <v>683821.91674388538</v>
      </c>
      <c r="E51" s="29"/>
      <c r="F51" s="84">
        <f t="shared" si="0"/>
        <v>47</v>
      </c>
      <c r="G51" s="84">
        <f t="shared" si="1"/>
        <v>20</v>
      </c>
      <c r="H51" s="84">
        <f t="shared" si="2"/>
        <v>156</v>
      </c>
      <c r="I51" s="84">
        <f t="shared" si="3"/>
        <v>13</v>
      </c>
      <c r="J51" s="84">
        <f t="shared" si="4"/>
        <v>8889685</v>
      </c>
      <c r="K51" s="85">
        <f t="shared" si="5"/>
        <v>1139703</v>
      </c>
    </row>
    <row r="52" spans="1:11">
      <c r="A52">
        <v>33</v>
      </c>
      <c r="B52" s="51">
        <v>37505.378056089517</v>
      </c>
      <c r="C52" s="51">
        <v>24819.769312779703</v>
      </c>
      <c r="D52" s="29">
        <v>411973.51865379093</v>
      </c>
      <c r="E52" s="29"/>
      <c r="F52" s="84">
        <f t="shared" si="0"/>
        <v>43</v>
      </c>
      <c r="G52" s="84">
        <f t="shared" si="1"/>
        <v>8</v>
      </c>
      <c r="H52" s="84">
        <f t="shared" si="2"/>
        <v>204</v>
      </c>
      <c r="I52" s="84">
        <f t="shared" si="3"/>
        <v>17</v>
      </c>
      <c r="J52" s="84">
        <f t="shared" si="4"/>
        <v>7003550</v>
      </c>
      <c r="K52" s="85">
        <f t="shared" si="5"/>
        <v>274649</v>
      </c>
    </row>
    <row r="53" spans="1:11">
      <c r="A53">
        <v>34</v>
      </c>
      <c r="B53" s="51">
        <v>33299.816745102486</v>
      </c>
      <c r="C53" s="51">
        <v>20253.124444918089</v>
      </c>
      <c r="D53" s="29">
        <v>582069.42193588603</v>
      </c>
      <c r="E53" s="29"/>
      <c r="F53" s="84">
        <f t="shared" si="0"/>
        <v>55</v>
      </c>
      <c r="G53" s="84">
        <f t="shared" si="1"/>
        <v>19</v>
      </c>
      <c r="H53" s="84">
        <f t="shared" si="2"/>
        <v>60</v>
      </c>
      <c r="I53" s="84">
        <f t="shared" si="3"/>
        <v>5</v>
      </c>
      <c r="J53" s="84">
        <f t="shared" si="4"/>
        <v>2910347</v>
      </c>
      <c r="K53" s="85">
        <f t="shared" si="5"/>
        <v>921610</v>
      </c>
    </row>
    <row r="54" spans="1:11">
      <c r="A54">
        <v>35</v>
      </c>
      <c r="B54" s="51">
        <v>36054.602850732037</v>
      </c>
      <c r="C54" s="51">
        <v>21570.155073209207</v>
      </c>
      <c r="D54" s="29">
        <v>402614.00690246822</v>
      </c>
      <c r="E54" s="29"/>
      <c r="F54" s="84">
        <f t="shared" si="0"/>
        <v>51</v>
      </c>
      <c r="G54" s="84">
        <f t="shared" si="1"/>
        <v>12</v>
      </c>
      <c r="H54" s="84">
        <f t="shared" si="2"/>
        <v>108</v>
      </c>
      <c r="I54" s="84">
        <f t="shared" si="3"/>
        <v>9</v>
      </c>
      <c r="J54" s="84">
        <f t="shared" si="4"/>
        <v>3623526</v>
      </c>
      <c r="K54" s="85">
        <f t="shared" si="5"/>
        <v>402614</v>
      </c>
    </row>
    <row r="55" spans="1:11">
      <c r="A55">
        <v>36</v>
      </c>
      <c r="B55" s="51">
        <v>37866.158487291294</v>
      </c>
      <c r="C55" s="51">
        <v>26639.029217250696</v>
      </c>
      <c r="D55" s="29">
        <v>516126.46348985145</v>
      </c>
      <c r="E55" s="29"/>
      <c r="F55" s="84">
        <f t="shared" si="0"/>
        <v>38</v>
      </c>
      <c r="G55" s="84">
        <f t="shared" si="1"/>
        <v>7</v>
      </c>
      <c r="H55" s="84">
        <f t="shared" si="2"/>
        <v>264</v>
      </c>
      <c r="I55" s="84">
        <f t="shared" si="3"/>
        <v>22</v>
      </c>
      <c r="J55" s="84">
        <f t="shared" si="4"/>
        <v>11354782</v>
      </c>
      <c r="K55" s="85">
        <f t="shared" si="5"/>
        <v>301074</v>
      </c>
    </row>
    <row r="56" spans="1:11">
      <c r="A56">
        <v>37</v>
      </c>
      <c r="B56" s="51">
        <v>37800.676797328437</v>
      </c>
      <c r="C56" s="51">
        <v>26797.02432761751</v>
      </c>
      <c r="D56" s="29">
        <v>541326.05173141952</v>
      </c>
      <c r="E56" s="29"/>
      <c r="F56" s="84">
        <f t="shared" si="0"/>
        <v>37</v>
      </c>
      <c r="G56" s="84">
        <f t="shared" si="1"/>
        <v>7</v>
      </c>
      <c r="H56" s="84">
        <f t="shared" si="2"/>
        <v>276</v>
      </c>
      <c r="I56" s="84">
        <f t="shared" si="3"/>
        <v>23</v>
      </c>
      <c r="J56" s="84">
        <f t="shared" si="4"/>
        <v>12450499</v>
      </c>
      <c r="K56" s="85">
        <f t="shared" si="5"/>
        <v>315774</v>
      </c>
    </row>
    <row r="57" spans="1:11">
      <c r="A57">
        <v>38</v>
      </c>
      <c r="B57" s="51">
        <v>33720.464277228013</v>
      </c>
      <c r="C57" s="51">
        <v>23396.684256906967</v>
      </c>
      <c r="D57" s="29">
        <v>284177.85516622453</v>
      </c>
      <c r="E57" s="29"/>
      <c r="F57" s="84">
        <f t="shared" si="0"/>
        <v>46</v>
      </c>
      <c r="G57" s="84">
        <f t="shared" si="1"/>
        <v>18</v>
      </c>
      <c r="H57" s="84">
        <f t="shared" si="2"/>
        <v>168</v>
      </c>
      <c r="I57" s="84">
        <f t="shared" si="3"/>
        <v>14</v>
      </c>
      <c r="J57" s="84">
        <f t="shared" si="4"/>
        <v>3978490</v>
      </c>
      <c r="K57" s="85">
        <f t="shared" si="5"/>
        <v>426267</v>
      </c>
    </row>
    <row r="58" spans="1:11">
      <c r="A58">
        <v>39</v>
      </c>
      <c r="B58" s="51">
        <v>33012.12666013174</v>
      </c>
      <c r="C58" s="51">
        <v>21319.283414291662</v>
      </c>
      <c r="D58" s="29">
        <v>585028.0267272616</v>
      </c>
      <c r="E58" s="29"/>
      <c r="F58" s="84">
        <f t="shared" si="0"/>
        <v>52</v>
      </c>
      <c r="G58" s="84">
        <f t="shared" si="1"/>
        <v>20</v>
      </c>
      <c r="H58" s="84">
        <f t="shared" si="2"/>
        <v>96</v>
      </c>
      <c r="I58" s="84">
        <f t="shared" si="3"/>
        <v>8</v>
      </c>
      <c r="J58" s="84">
        <f t="shared" si="4"/>
        <v>4680224</v>
      </c>
      <c r="K58" s="85">
        <f t="shared" si="5"/>
        <v>975047</v>
      </c>
    </row>
    <row r="59" spans="1:11">
      <c r="A59">
        <v>40</v>
      </c>
      <c r="B59" s="51">
        <v>35734.218389735513</v>
      </c>
      <c r="C59" s="51">
        <v>21839.830274144555</v>
      </c>
      <c r="D59" s="29">
        <v>483098.37259292678</v>
      </c>
      <c r="E59" s="29"/>
      <c r="F59" s="84">
        <f t="shared" si="0"/>
        <v>51</v>
      </c>
      <c r="G59" s="84">
        <f t="shared" si="1"/>
        <v>13</v>
      </c>
      <c r="H59" s="84">
        <f t="shared" si="2"/>
        <v>108</v>
      </c>
      <c r="I59" s="84">
        <f t="shared" si="3"/>
        <v>9</v>
      </c>
      <c r="J59" s="84">
        <f t="shared" si="4"/>
        <v>4347885</v>
      </c>
      <c r="K59" s="85">
        <f t="shared" si="5"/>
        <v>523357</v>
      </c>
    </row>
    <row r="60" spans="1:11">
      <c r="A60">
        <v>41</v>
      </c>
      <c r="B60" s="51">
        <v>34139.903075649199</v>
      </c>
      <c r="C60" s="51">
        <v>23145.589951862985</v>
      </c>
      <c r="D60" s="29">
        <v>287712.33590296091</v>
      </c>
      <c r="E60" s="29"/>
      <c r="F60" s="84">
        <f t="shared" si="0"/>
        <v>47</v>
      </c>
      <c r="G60" s="84">
        <f t="shared" si="1"/>
        <v>17</v>
      </c>
      <c r="H60" s="84">
        <f t="shared" si="2"/>
        <v>156</v>
      </c>
      <c r="I60" s="84">
        <f t="shared" si="3"/>
        <v>13</v>
      </c>
      <c r="J60" s="84">
        <f t="shared" si="4"/>
        <v>3740260</v>
      </c>
      <c r="K60" s="85">
        <f t="shared" si="5"/>
        <v>407592</v>
      </c>
    </row>
    <row r="61" spans="1:11">
      <c r="A61">
        <v>42</v>
      </c>
      <c r="B61" s="51">
        <v>33592.144062576532</v>
      </c>
      <c r="C61" s="51">
        <v>22407.206862452269</v>
      </c>
      <c r="D61" s="29">
        <v>696708.11405852193</v>
      </c>
      <c r="E61" s="29"/>
      <c r="F61" s="84">
        <f t="shared" si="0"/>
        <v>49</v>
      </c>
      <c r="G61" s="84">
        <f t="shared" si="1"/>
        <v>19</v>
      </c>
      <c r="H61" s="84">
        <f t="shared" si="2"/>
        <v>132</v>
      </c>
      <c r="I61" s="84">
        <f t="shared" si="3"/>
        <v>11</v>
      </c>
      <c r="J61" s="84">
        <f t="shared" si="4"/>
        <v>7663789</v>
      </c>
      <c r="K61" s="85">
        <f t="shared" si="5"/>
        <v>1103121</v>
      </c>
    </row>
    <row r="62" spans="1:11">
      <c r="A62">
        <v>43</v>
      </c>
      <c r="B62" s="51">
        <v>33966.88153328406</v>
      </c>
      <c r="C62" s="51">
        <v>19942.733663385556</v>
      </c>
      <c r="D62" s="29">
        <v>567110.67690047901</v>
      </c>
      <c r="E62" s="29"/>
      <c r="F62" s="84">
        <f t="shared" si="0"/>
        <v>56</v>
      </c>
      <c r="G62" s="84">
        <f t="shared" si="1"/>
        <v>17</v>
      </c>
      <c r="H62" s="84">
        <f t="shared" si="2"/>
        <v>48</v>
      </c>
      <c r="I62" s="84">
        <f t="shared" si="3"/>
        <v>4</v>
      </c>
      <c r="J62" s="84">
        <f t="shared" si="4"/>
        <v>2268443</v>
      </c>
      <c r="K62" s="85">
        <f t="shared" si="5"/>
        <v>803407</v>
      </c>
    </row>
    <row r="63" spans="1:11">
      <c r="A63">
        <v>44</v>
      </c>
      <c r="B63" s="51">
        <v>34565.646074265176</v>
      </c>
      <c r="C63" s="51">
        <v>22667.823160016062</v>
      </c>
      <c r="D63" s="29">
        <v>389639.21976266173</v>
      </c>
      <c r="E63" s="29"/>
      <c r="F63" s="84">
        <f t="shared" si="0"/>
        <v>48</v>
      </c>
      <c r="G63" s="84">
        <f t="shared" si="1"/>
        <v>16</v>
      </c>
      <c r="H63" s="84">
        <f t="shared" si="2"/>
        <v>144</v>
      </c>
      <c r="I63" s="84">
        <f t="shared" si="3"/>
        <v>12</v>
      </c>
      <c r="J63" s="84">
        <f t="shared" si="4"/>
        <v>4675671</v>
      </c>
      <c r="K63" s="85">
        <f t="shared" si="5"/>
        <v>519519</v>
      </c>
    </row>
    <row r="64" spans="1:11">
      <c r="A64">
        <v>45</v>
      </c>
      <c r="B64" s="51">
        <v>33370.012401873792</v>
      </c>
      <c r="C64" s="51">
        <v>23261.229301552939</v>
      </c>
      <c r="D64" s="29">
        <v>298653.32112784061</v>
      </c>
      <c r="E64" s="29"/>
      <c r="F64" s="84">
        <f t="shared" si="0"/>
        <v>47</v>
      </c>
      <c r="G64" s="84">
        <f t="shared" si="1"/>
        <v>19</v>
      </c>
      <c r="H64" s="84">
        <f t="shared" si="2"/>
        <v>156</v>
      </c>
      <c r="I64" s="84">
        <f t="shared" si="3"/>
        <v>13</v>
      </c>
      <c r="J64" s="84">
        <f t="shared" si="4"/>
        <v>3882493</v>
      </c>
      <c r="K64" s="85">
        <f t="shared" si="5"/>
        <v>472868</v>
      </c>
    </row>
    <row r="65" spans="1:11">
      <c r="A65">
        <v>46</v>
      </c>
      <c r="B65" s="51">
        <v>33473.541254175871</v>
      </c>
      <c r="C65" s="51">
        <v>22236.187257998761</v>
      </c>
      <c r="D65" s="29">
        <v>447951.84033911047</v>
      </c>
      <c r="E65" s="29"/>
      <c r="F65" s="84">
        <f t="shared" si="0"/>
        <v>50</v>
      </c>
      <c r="G65" s="84">
        <f t="shared" si="1"/>
        <v>19</v>
      </c>
      <c r="H65" s="84">
        <f t="shared" si="2"/>
        <v>120</v>
      </c>
      <c r="I65" s="84">
        <f t="shared" si="3"/>
        <v>10</v>
      </c>
      <c r="J65" s="84">
        <f t="shared" si="4"/>
        <v>4479518</v>
      </c>
      <c r="K65" s="85">
        <f t="shared" si="5"/>
        <v>709257</v>
      </c>
    </row>
    <row r="66" spans="1:11">
      <c r="A66">
        <v>47</v>
      </c>
      <c r="B66" s="51">
        <v>35814.756860493406</v>
      </c>
      <c r="C66" s="51">
        <v>23713.214914151671</v>
      </c>
      <c r="D66" s="29">
        <v>663041.65577188297</v>
      </c>
      <c r="E66" s="29"/>
      <c r="F66" s="84">
        <f t="shared" si="0"/>
        <v>46</v>
      </c>
      <c r="G66" s="84">
        <f t="shared" si="1"/>
        <v>12</v>
      </c>
      <c r="H66" s="84">
        <f t="shared" si="2"/>
        <v>168</v>
      </c>
      <c r="I66" s="84">
        <f t="shared" si="3"/>
        <v>14</v>
      </c>
      <c r="J66" s="84">
        <f t="shared" si="4"/>
        <v>9282583</v>
      </c>
      <c r="K66" s="85">
        <f t="shared" si="5"/>
        <v>663042</v>
      </c>
    </row>
    <row r="67" spans="1:11">
      <c r="A67">
        <v>48</v>
      </c>
      <c r="B67" s="51">
        <v>33453.705303088085</v>
      </c>
      <c r="C67" s="51">
        <v>22887.90742224018</v>
      </c>
      <c r="D67" s="29">
        <v>623725.2804691128</v>
      </c>
      <c r="E67" s="29"/>
      <c r="F67" s="84">
        <f t="shared" si="0"/>
        <v>48</v>
      </c>
      <c r="G67" s="84">
        <f t="shared" si="1"/>
        <v>19</v>
      </c>
      <c r="H67" s="84">
        <f t="shared" si="2"/>
        <v>144</v>
      </c>
      <c r="I67" s="84">
        <f t="shared" si="3"/>
        <v>12</v>
      </c>
      <c r="J67" s="84">
        <f t="shared" si="4"/>
        <v>7484703</v>
      </c>
      <c r="K67" s="85">
        <f t="shared" si="5"/>
        <v>987565</v>
      </c>
    </row>
    <row r="68" spans="1:11">
      <c r="A68">
        <v>49</v>
      </c>
      <c r="B68" s="51">
        <v>33966.511555324381</v>
      </c>
      <c r="C68" s="51">
        <v>23466.570517482694</v>
      </c>
      <c r="D68" s="29">
        <v>722049.97708387254</v>
      </c>
      <c r="E68" s="29"/>
      <c r="F68" s="84">
        <f t="shared" si="0"/>
        <v>46</v>
      </c>
      <c r="G68" s="84">
        <f t="shared" si="1"/>
        <v>17</v>
      </c>
      <c r="H68" s="84">
        <f t="shared" si="2"/>
        <v>168</v>
      </c>
      <c r="I68" s="84">
        <f t="shared" si="3"/>
        <v>14</v>
      </c>
      <c r="J68" s="84">
        <f t="shared" si="4"/>
        <v>10108700</v>
      </c>
      <c r="K68" s="85">
        <f t="shared" si="5"/>
        <v>1022904</v>
      </c>
    </row>
    <row r="69" spans="1:11">
      <c r="A69">
        <v>50</v>
      </c>
      <c r="B69" s="51">
        <v>34580.027297679051</v>
      </c>
      <c r="C69" s="51">
        <v>24258.661808414319</v>
      </c>
      <c r="D69" s="29">
        <v>780231.18750236335</v>
      </c>
      <c r="E69" s="29"/>
      <c r="F69" s="84">
        <f t="shared" si="0"/>
        <v>44</v>
      </c>
      <c r="G69" s="84">
        <f t="shared" si="1"/>
        <v>16</v>
      </c>
      <c r="H69" s="84">
        <f t="shared" si="2"/>
        <v>192</v>
      </c>
      <c r="I69" s="84">
        <f t="shared" si="3"/>
        <v>16</v>
      </c>
      <c r="J69" s="84">
        <f t="shared" si="4"/>
        <v>12483699</v>
      </c>
      <c r="K69" s="85">
        <f t="shared" si="5"/>
        <v>1040308</v>
      </c>
    </row>
    <row r="70" spans="1:11">
      <c r="A70">
        <v>51</v>
      </c>
      <c r="B70" s="51">
        <v>37196.691368496773</v>
      </c>
      <c r="C70" s="51">
        <v>26332.821108237091</v>
      </c>
      <c r="D70" s="29">
        <v>627232.20552178577</v>
      </c>
      <c r="E70" s="29"/>
      <c r="F70" s="84">
        <f t="shared" si="0"/>
        <v>38</v>
      </c>
      <c r="G70" s="84">
        <f t="shared" si="1"/>
        <v>9</v>
      </c>
      <c r="H70" s="84">
        <f t="shared" si="2"/>
        <v>264</v>
      </c>
      <c r="I70" s="84">
        <f t="shared" si="3"/>
        <v>22</v>
      </c>
      <c r="J70" s="84">
        <f t="shared" si="4"/>
        <v>13799109</v>
      </c>
      <c r="K70" s="85">
        <f t="shared" si="5"/>
        <v>470424</v>
      </c>
    </row>
    <row r="71" spans="1:11">
      <c r="A71">
        <v>52</v>
      </c>
      <c r="B71" s="51">
        <v>35917.607073680614</v>
      </c>
      <c r="C71" s="51">
        <v>25171.431137169697</v>
      </c>
      <c r="D71" s="29">
        <v>448951.82251825416</v>
      </c>
      <c r="E71" s="29"/>
      <c r="F71" s="84">
        <f t="shared" si="0"/>
        <v>42</v>
      </c>
      <c r="G71" s="84">
        <f t="shared" si="1"/>
        <v>12</v>
      </c>
      <c r="H71" s="84">
        <f t="shared" si="2"/>
        <v>216</v>
      </c>
      <c r="I71" s="84">
        <f t="shared" si="3"/>
        <v>18</v>
      </c>
      <c r="J71" s="84">
        <f t="shared" si="4"/>
        <v>8081133</v>
      </c>
      <c r="K71" s="85">
        <f t="shared" si="5"/>
        <v>448952</v>
      </c>
    </row>
    <row r="72" spans="1:11">
      <c r="A72">
        <v>53</v>
      </c>
      <c r="B72" s="51">
        <v>35542.513252876975</v>
      </c>
      <c r="C72" s="51">
        <v>24721.735766743303</v>
      </c>
      <c r="D72" s="29">
        <v>310754.00821570284</v>
      </c>
      <c r="E72" s="29"/>
      <c r="F72" s="84">
        <f t="shared" si="0"/>
        <v>43</v>
      </c>
      <c r="G72" s="84">
        <f t="shared" si="1"/>
        <v>13</v>
      </c>
      <c r="H72" s="84">
        <f t="shared" si="2"/>
        <v>204</v>
      </c>
      <c r="I72" s="84">
        <f t="shared" si="3"/>
        <v>17</v>
      </c>
      <c r="J72" s="84">
        <f t="shared" si="4"/>
        <v>5282818</v>
      </c>
      <c r="K72" s="85">
        <f t="shared" si="5"/>
        <v>336650</v>
      </c>
    </row>
    <row r="73" spans="1:11">
      <c r="A73">
        <v>54</v>
      </c>
      <c r="B73" s="51">
        <v>33698.758003861498</v>
      </c>
      <c r="C73" s="51">
        <v>22186.678997013751</v>
      </c>
      <c r="D73" s="29">
        <v>450692.66788479924</v>
      </c>
      <c r="E73" s="29"/>
      <c r="F73" s="84">
        <f t="shared" si="0"/>
        <v>50</v>
      </c>
      <c r="G73" s="84">
        <f t="shared" si="1"/>
        <v>18</v>
      </c>
      <c r="H73" s="84">
        <f t="shared" si="2"/>
        <v>120</v>
      </c>
      <c r="I73" s="84">
        <f t="shared" si="3"/>
        <v>10</v>
      </c>
      <c r="J73" s="84">
        <f t="shared" si="4"/>
        <v>4506927</v>
      </c>
      <c r="K73" s="85">
        <f t="shared" si="5"/>
        <v>676039</v>
      </c>
    </row>
    <row r="74" spans="1:11">
      <c r="A74">
        <v>55</v>
      </c>
      <c r="B74" s="51">
        <v>34069.015472454746</v>
      </c>
      <c r="C74" s="51">
        <v>23139.161142966452</v>
      </c>
      <c r="D74" s="29">
        <v>552915.05287725152</v>
      </c>
      <c r="E74" s="29"/>
      <c r="F74" s="84">
        <f t="shared" si="0"/>
        <v>47</v>
      </c>
      <c r="G74" s="84">
        <f t="shared" si="1"/>
        <v>17</v>
      </c>
      <c r="H74" s="84">
        <f t="shared" si="2"/>
        <v>156</v>
      </c>
      <c r="I74" s="84">
        <f t="shared" si="3"/>
        <v>13</v>
      </c>
      <c r="J74" s="84">
        <f t="shared" si="4"/>
        <v>7187896</v>
      </c>
      <c r="K74" s="85">
        <f t="shared" si="5"/>
        <v>783296</v>
      </c>
    </row>
    <row r="75" spans="1:11">
      <c r="A75">
        <v>56</v>
      </c>
      <c r="B75" s="51">
        <v>32219.267280525415</v>
      </c>
      <c r="C75" s="51">
        <v>20720.606558860891</v>
      </c>
      <c r="D75" s="29">
        <v>762592.37014888867</v>
      </c>
      <c r="E75" s="29"/>
      <c r="F75" s="84">
        <f t="shared" si="0"/>
        <v>54</v>
      </c>
      <c r="G75" s="84">
        <f t="shared" si="1"/>
        <v>22</v>
      </c>
      <c r="H75" s="84">
        <f t="shared" si="2"/>
        <v>72</v>
      </c>
      <c r="I75" s="84">
        <f t="shared" si="3"/>
        <v>6</v>
      </c>
      <c r="J75" s="84">
        <f t="shared" si="4"/>
        <v>4575554</v>
      </c>
      <c r="K75" s="85">
        <f t="shared" si="5"/>
        <v>1398086</v>
      </c>
    </row>
    <row r="76" spans="1:11">
      <c r="A76">
        <v>57</v>
      </c>
      <c r="B76" s="51">
        <v>31985.969785275287</v>
      </c>
      <c r="C76" s="51">
        <v>21098.144863498233</v>
      </c>
      <c r="D76" s="29">
        <v>730126.54889515031</v>
      </c>
      <c r="E76" s="29"/>
      <c r="F76" s="84">
        <f t="shared" si="0"/>
        <v>53</v>
      </c>
      <c r="G76" s="84">
        <f t="shared" si="1"/>
        <v>23</v>
      </c>
      <c r="H76" s="84">
        <f t="shared" si="2"/>
        <v>84</v>
      </c>
      <c r="I76" s="84">
        <f t="shared" si="3"/>
        <v>7</v>
      </c>
      <c r="J76" s="84">
        <f t="shared" si="4"/>
        <v>5110886</v>
      </c>
      <c r="K76" s="85">
        <f t="shared" si="5"/>
        <v>1399409</v>
      </c>
    </row>
    <row r="77" spans="1:11">
      <c r="A77">
        <v>58</v>
      </c>
      <c r="B77" s="51">
        <v>37565.208173193496</v>
      </c>
      <c r="C77" s="51">
        <v>26167.04272568236</v>
      </c>
      <c r="D77" s="29">
        <v>416974.91424314189</v>
      </c>
      <c r="E77" s="29"/>
      <c r="F77" s="84">
        <f t="shared" si="0"/>
        <v>39</v>
      </c>
      <c r="G77" s="84">
        <f t="shared" si="1"/>
        <v>8</v>
      </c>
      <c r="H77" s="84">
        <f t="shared" si="2"/>
        <v>252</v>
      </c>
      <c r="I77" s="84">
        <f t="shared" si="3"/>
        <v>21</v>
      </c>
      <c r="J77" s="84">
        <f t="shared" si="4"/>
        <v>8756473</v>
      </c>
      <c r="K77" s="85">
        <f t="shared" si="5"/>
        <v>277983</v>
      </c>
    </row>
    <row r="78" spans="1:11">
      <c r="A78">
        <v>59</v>
      </c>
      <c r="B78" s="51">
        <v>36522.223529790608</v>
      </c>
      <c r="C78" s="51">
        <v>26746.061003889969</v>
      </c>
      <c r="D78" s="29">
        <v>668869.52040250797</v>
      </c>
      <c r="E78" s="29"/>
      <c r="F78" s="84">
        <f t="shared" si="0"/>
        <v>37</v>
      </c>
      <c r="G78" s="84">
        <f t="shared" si="1"/>
        <v>10</v>
      </c>
      <c r="H78" s="84">
        <f t="shared" si="2"/>
        <v>276</v>
      </c>
      <c r="I78" s="84">
        <f t="shared" si="3"/>
        <v>23</v>
      </c>
      <c r="J78" s="84">
        <f t="shared" si="4"/>
        <v>15383999</v>
      </c>
      <c r="K78" s="85">
        <f t="shared" si="5"/>
        <v>557391</v>
      </c>
    </row>
    <row r="79" spans="1:11">
      <c r="A79">
        <v>60</v>
      </c>
      <c r="B79" s="51">
        <v>34414.482331797153</v>
      </c>
      <c r="C79" s="51">
        <v>20839.842646562607</v>
      </c>
      <c r="D79" s="29">
        <v>227370.60565594645</v>
      </c>
      <c r="E79" s="29"/>
      <c r="F79" s="84">
        <f t="shared" si="0"/>
        <v>53</v>
      </c>
      <c r="G79" s="84">
        <f t="shared" si="1"/>
        <v>16</v>
      </c>
      <c r="H79" s="84">
        <f t="shared" si="2"/>
        <v>84</v>
      </c>
      <c r="I79" s="84">
        <f t="shared" si="3"/>
        <v>7</v>
      </c>
      <c r="J79" s="84">
        <f t="shared" si="4"/>
        <v>1591594</v>
      </c>
      <c r="K79" s="85">
        <f t="shared" si="5"/>
        <v>303161</v>
      </c>
    </row>
    <row r="80" spans="1:11">
      <c r="A80">
        <v>61</v>
      </c>
      <c r="B80" s="51">
        <v>32378.591329133673</v>
      </c>
      <c r="C80" s="51">
        <v>20658.954739564419</v>
      </c>
      <c r="D80" s="29">
        <v>727709.20710524474</v>
      </c>
      <c r="E80" s="29"/>
      <c r="F80" s="84">
        <f t="shared" si="0"/>
        <v>54</v>
      </c>
      <c r="G80" s="84">
        <f t="shared" si="1"/>
        <v>22</v>
      </c>
      <c r="H80" s="84">
        <f t="shared" si="2"/>
        <v>72</v>
      </c>
      <c r="I80" s="84">
        <f t="shared" si="3"/>
        <v>6</v>
      </c>
      <c r="J80" s="84">
        <f t="shared" si="4"/>
        <v>4366255</v>
      </c>
      <c r="K80" s="85">
        <f t="shared" si="5"/>
        <v>1334134</v>
      </c>
    </row>
    <row r="81" spans="1:11">
      <c r="A81">
        <v>62</v>
      </c>
      <c r="B81" s="51">
        <v>33460.402723416802</v>
      </c>
      <c r="C81" s="51">
        <v>21168.54326937837</v>
      </c>
      <c r="D81" s="29">
        <v>250220.93553645184</v>
      </c>
      <c r="E81" s="29"/>
      <c r="F81" s="84">
        <f t="shared" si="0"/>
        <v>53</v>
      </c>
      <c r="G81" s="84">
        <f t="shared" si="1"/>
        <v>19</v>
      </c>
      <c r="H81" s="84">
        <f t="shared" si="2"/>
        <v>84</v>
      </c>
      <c r="I81" s="84">
        <f t="shared" si="3"/>
        <v>7</v>
      </c>
      <c r="J81" s="84">
        <f t="shared" si="4"/>
        <v>1751547</v>
      </c>
      <c r="K81" s="85">
        <f t="shared" si="5"/>
        <v>396183</v>
      </c>
    </row>
    <row r="82" spans="1:11">
      <c r="A82">
        <v>63</v>
      </c>
      <c r="B82" s="51">
        <v>34789.728699927095</v>
      </c>
      <c r="C82" s="51">
        <v>24632.984007844116</v>
      </c>
      <c r="D82" s="29">
        <v>498038.25446001912</v>
      </c>
      <c r="E82" s="29"/>
      <c r="F82" s="84">
        <f t="shared" si="0"/>
        <v>43</v>
      </c>
      <c r="G82" s="84">
        <f t="shared" si="1"/>
        <v>15</v>
      </c>
      <c r="H82" s="84">
        <f t="shared" si="2"/>
        <v>204</v>
      </c>
      <c r="I82" s="84">
        <f t="shared" si="3"/>
        <v>17</v>
      </c>
      <c r="J82" s="84">
        <f t="shared" si="4"/>
        <v>8466650</v>
      </c>
      <c r="K82" s="85">
        <f t="shared" si="5"/>
        <v>622548</v>
      </c>
    </row>
    <row r="83" spans="1:11">
      <c r="A83">
        <v>64</v>
      </c>
      <c r="B83" s="51">
        <v>35681.78048614716</v>
      </c>
      <c r="C83" s="51">
        <v>25099.114068726311</v>
      </c>
      <c r="D83" s="29">
        <v>670178.37757460168</v>
      </c>
      <c r="E83" s="29"/>
      <c r="F83" s="84">
        <f t="shared" si="0"/>
        <v>42</v>
      </c>
      <c r="G83" s="84">
        <f t="shared" si="1"/>
        <v>13</v>
      </c>
      <c r="H83" s="84">
        <f t="shared" si="2"/>
        <v>216</v>
      </c>
      <c r="I83" s="84">
        <f t="shared" si="3"/>
        <v>18</v>
      </c>
      <c r="J83" s="84">
        <f t="shared" si="4"/>
        <v>12063211</v>
      </c>
      <c r="K83" s="85">
        <f t="shared" si="5"/>
        <v>726027</v>
      </c>
    </row>
    <row r="84" spans="1:11">
      <c r="A84">
        <v>65</v>
      </c>
      <c r="B84" s="51">
        <v>37526.596775049584</v>
      </c>
      <c r="C84" s="51">
        <v>26953.748503293784</v>
      </c>
      <c r="D84" s="29">
        <v>208820.60809611715</v>
      </c>
      <c r="E84" s="29"/>
      <c r="F84" s="84">
        <f t="shared" si="0"/>
        <v>37</v>
      </c>
      <c r="G84" s="84">
        <f t="shared" si="1"/>
        <v>8</v>
      </c>
      <c r="H84" s="84">
        <f t="shared" si="2"/>
        <v>276</v>
      </c>
      <c r="I84" s="84">
        <f t="shared" si="3"/>
        <v>23</v>
      </c>
      <c r="J84" s="84">
        <f t="shared" si="4"/>
        <v>4802874</v>
      </c>
      <c r="K84" s="85">
        <f t="shared" si="5"/>
        <v>139214</v>
      </c>
    </row>
    <row r="85" spans="1:11">
      <c r="A85">
        <v>66</v>
      </c>
      <c r="B85" s="51">
        <v>34974.93236996411</v>
      </c>
      <c r="C85" s="51">
        <v>23424.902838095346</v>
      </c>
      <c r="D85" s="29">
        <v>782563.02130294207</v>
      </c>
      <c r="E85" s="29"/>
      <c r="F85" s="84">
        <f t="shared" ref="F85:F119" si="6">ROUND(($B$17-C85)/365,0)</f>
        <v>46</v>
      </c>
      <c r="G85" s="84">
        <f t="shared" ref="G85:G119" si="7">ROUND(($B$17-B85)/365,0)</f>
        <v>15</v>
      </c>
      <c r="H85" s="84">
        <f t="shared" ref="H85:H120" si="8">I85*12</f>
        <v>168</v>
      </c>
      <c r="I85" s="84">
        <f t="shared" ref="I85:I120" si="9">$C$17-F85</f>
        <v>14</v>
      </c>
      <c r="J85" s="84">
        <f t="shared" ref="J85:J120" si="10">ROUND((D85/12)*H85,0)</f>
        <v>10955882</v>
      </c>
      <c r="K85" s="85">
        <f t="shared" ref="K85:K120" si="11">ROUND((D85/12)*G85,0)</f>
        <v>978204</v>
      </c>
    </row>
    <row r="86" spans="1:11">
      <c r="A86">
        <v>67</v>
      </c>
      <c r="B86" s="51">
        <v>36818.041837401048</v>
      </c>
      <c r="C86" s="51">
        <v>25685.649664732751</v>
      </c>
      <c r="D86" s="29">
        <v>355710.43736865895</v>
      </c>
      <c r="E86" s="29"/>
      <c r="F86" s="84">
        <f t="shared" si="6"/>
        <v>40</v>
      </c>
      <c r="G86" s="84">
        <f t="shared" si="7"/>
        <v>10</v>
      </c>
      <c r="H86" s="84">
        <f t="shared" si="8"/>
        <v>240</v>
      </c>
      <c r="I86" s="84">
        <f t="shared" si="9"/>
        <v>20</v>
      </c>
      <c r="J86" s="84">
        <f t="shared" si="10"/>
        <v>7114209</v>
      </c>
      <c r="K86" s="85">
        <f t="shared" si="11"/>
        <v>296425</v>
      </c>
    </row>
    <row r="87" spans="1:11">
      <c r="A87">
        <v>68</v>
      </c>
      <c r="B87" s="51">
        <v>37800.535177227241</v>
      </c>
      <c r="C87" s="51">
        <v>25134.370442777072</v>
      </c>
      <c r="D87" s="29">
        <v>653202.61621863814</v>
      </c>
      <c r="E87" s="29"/>
      <c r="F87" s="84">
        <f t="shared" si="6"/>
        <v>42</v>
      </c>
      <c r="G87" s="84">
        <f t="shared" si="7"/>
        <v>7</v>
      </c>
      <c r="H87" s="84">
        <f t="shared" si="8"/>
        <v>216</v>
      </c>
      <c r="I87" s="84">
        <f t="shared" si="9"/>
        <v>18</v>
      </c>
      <c r="J87" s="84">
        <f t="shared" si="10"/>
        <v>11757647</v>
      </c>
      <c r="K87" s="85">
        <f t="shared" si="11"/>
        <v>381035</v>
      </c>
    </row>
    <row r="88" spans="1:11">
      <c r="A88">
        <v>69</v>
      </c>
      <c r="B88" s="51">
        <v>35398.626870923828</v>
      </c>
      <c r="C88" s="51">
        <v>23392.448160422166</v>
      </c>
      <c r="D88" s="29">
        <v>577798.35983332968</v>
      </c>
      <c r="E88" s="29"/>
      <c r="F88" s="84">
        <f t="shared" si="6"/>
        <v>46</v>
      </c>
      <c r="G88" s="84">
        <f t="shared" si="7"/>
        <v>14</v>
      </c>
      <c r="H88" s="84">
        <f t="shared" si="8"/>
        <v>168</v>
      </c>
      <c r="I88" s="84">
        <f t="shared" si="9"/>
        <v>14</v>
      </c>
      <c r="J88" s="84">
        <f t="shared" si="10"/>
        <v>8089177</v>
      </c>
      <c r="K88" s="85">
        <f t="shared" si="11"/>
        <v>674098</v>
      </c>
    </row>
    <row r="89" spans="1:11">
      <c r="A89">
        <v>70</v>
      </c>
      <c r="B89" s="51">
        <v>31789.335540868851</v>
      </c>
      <c r="C89" s="51">
        <v>20169.36897884481</v>
      </c>
      <c r="D89" s="29">
        <v>559820.40647921362</v>
      </c>
      <c r="E89" s="29"/>
      <c r="F89" s="84">
        <f t="shared" si="6"/>
        <v>55</v>
      </c>
      <c r="G89" s="84">
        <f t="shared" si="7"/>
        <v>23</v>
      </c>
      <c r="H89" s="84">
        <f t="shared" si="8"/>
        <v>60</v>
      </c>
      <c r="I89" s="84">
        <f t="shared" si="9"/>
        <v>5</v>
      </c>
      <c r="J89" s="84">
        <f t="shared" si="10"/>
        <v>2799102</v>
      </c>
      <c r="K89" s="85">
        <f t="shared" si="11"/>
        <v>1072989</v>
      </c>
    </row>
    <row r="90" spans="1:11">
      <c r="A90">
        <v>71</v>
      </c>
      <c r="B90" s="51">
        <v>34198.804694810824</v>
      </c>
      <c r="C90" s="51">
        <v>21750.626134924772</v>
      </c>
      <c r="D90" s="29">
        <v>342507.65302531788</v>
      </c>
      <c r="E90" s="29"/>
      <c r="F90" s="84">
        <f t="shared" si="6"/>
        <v>51</v>
      </c>
      <c r="G90" s="84">
        <f t="shared" si="7"/>
        <v>17</v>
      </c>
      <c r="H90" s="84">
        <f t="shared" si="8"/>
        <v>108</v>
      </c>
      <c r="I90" s="84">
        <f t="shared" si="9"/>
        <v>9</v>
      </c>
      <c r="J90" s="84">
        <f t="shared" si="10"/>
        <v>3082569</v>
      </c>
      <c r="K90" s="85">
        <f t="shared" si="11"/>
        <v>485219</v>
      </c>
    </row>
    <row r="91" spans="1:11">
      <c r="A91">
        <v>72</v>
      </c>
      <c r="B91" s="51">
        <v>33978.553423786405</v>
      </c>
      <c r="C91" s="51">
        <v>22427.077567056687</v>
      </c>
      <c r="D91" s="29">
        <v>674914.34294089954</v>
      </c>
      <c r="E91" s="29"/>
      <c r="F91" s="84">
        <f t="shared" si="6"/>
        <v>49</v>
      </c>
      <c r="G91" s="84">
        <f t="shared" si="7"/>
        <v>17</v>
      </c>
      <c r="H91" s="84">
        <f t="shared" si="8"/>
        <v>132</v>
      </c>
      <c r="I91" s="84">
        <f t="shared" si="9"/>
        <v>11</v>
      </c>
      <c r="J91" s="84">
        <f t="shared" si="10"/>
        <v>7424058</v>
      </c>
      <c r="K91" s="85">
        <f t="shared" si="11"/>
        <v>956129</v>
      </c>
    </row>
    <row r="92" spans="1:11">
      <c r="A92">
        <v>73</v>
      </c>
      <c r="B92" s="51">
        <v>37959.249301878939</v>
      </c>
      <c r="C92" s="51">
        <v>27090.671316092783</v>
      </c>
      <c r="D92" s="29">
        <v>618055.91491026548</v>
      </c>
      <c r="E92" s="29"/>
      <c r="F92" s="84">
        <f t="shared" si="6"/>
        <v>36</v>
      </c>
      <c r="G92" s="84">
        <f t="shared" si="7"/>
        <v>7</v>
      </c>
      <c r="H92" s="84">
        <f t="shared" si="8"/>
        <v>288</v>
      </c>
      <c r="I92" s="84">
        <f t="shared" si="9"/>
        <v>24</v>
      </c>
      <c r="J92" s="84">
        <f t="shared" si="10"/>
        <v>14833342</v>
      </c>
      <c r="K92" s="85">
        <f t="shared" si="11"/>
        <v>360533</v>
      </c>
    </row>
    <row r="93" spans="1:11">
      <c r="A93">
        <v>74</v>
      </c>
      <c r="B93" s="51">
        <v>33938.58625078843</v>
      </c>
      <c r="C93" s="51">
        <v>20468.677238242919</v>
      </c>
      <c r="D93" s="29">
        <v>551697.95016711287</v>
      </c>
      <c r="E93" s="29"/>
      <c r="F93" s="84">
        <f t="shared" si="6"/>
        <v>54</v>
      </c>
      <c r="G93" s="84">
        <f t="shared" si="7"/>
        <v>18</v>
      </c>
      <c r="H93" s="84">
        <f t="shared" si="8"/>
        <v>72</v>
      </c>
      <c r="I93" s="84">
        <f t="shared" si="9"/>
        <v>6</v>
      </c>
      <c r="J93" s="84">
        <f t="shared" si="10"/>
        <v>3310188</v>
      </c>
      <c r="K93" s="85">
        <f t="shared" si="11"/>
        <v>827547</v>
      </c>
    </row>
    <row r="94" spans="1:11">
      <c r="A94">
        <v>75</v>
      </c>
      <c r="B94" s="51">
        <v>33934.424372175505</v>
      </c>
      <c r="C94" s="51">
        <v>20168.685323544487</v>
      </c>
      <c r="D94" s="29">
        <v>525111.57018536248</v>
      </c>
      <c r="E94" s="29"/>
      <c r="F94" s="84">
        <f t="shared" si="6"/>
        <v>55</v>
      </c>
      <c r="G94" s="84">
        <f t="shared" si="7"/>
        <v>18</v>
      </c>
      <c r="H94" s="84">
        <f t="shared" si="8"/>
        <v>60</v>
      </c>
      <c r="I94" s="84">
        <f t="shared" si="9"/>
        <v>5</v>
      </c>
      <c r="J94" s="84">
        <f t="shared" si="10"/>
        <v>2625558</v>
      </c>
      <c r="K94" s="85">
        <f t="shared" si="11"/>
        <v>787667</v>
      </c>
    </row>
    <row r="95" spans="1:11">
      <c r="A95">
        <v>76</v>
      </c>
      <c r="B95" s="51">
        <v>35068.91879573089</v>
      </c>
      <c r="C95" s="51">
        <v>24126.238078442329</v>
      </c>
      <c r="D95" s="29">
        <v>323982.4282971975</v>
      </c>
      <c r="E95" s="29"/>
      <c r="F95" s="84">
        <f t="shared" si="6"/>
        <v>44</v>
      </c>
      <c r="G95" s="84">
        <f t="shared" si="7"/>
        <v>14</v>
      </c>
      <c r="H95" s="84">
        <f t="shared" si="8"/>
        <v>192</v>
      </c>
      <c r="I95" s="84">
        <f t="shared" si="9"/>
        <v>16</v>
      </c>
      <c r="J95" s="84">
        <f t="shared" si="10"/>
        <v>5183719</v>
      </c>
      <c r="K95" s="85">
        <f t="shared" si="11"/>
        <v>377979</v>
      </c>
    </row>
    <row r="96" spans="1:11">
      <c r="A96">
        <v>77</v>
      </c>
      <c r="B96" s="51">
        <v>35219.468338522522</v>
      </c>
      <c r="C96" s="51">
        <v>20336.40699757465</v>
      </c>
      <c r="D96" s="29">
        <v>243140.04628410022</v>
      </c>
      <c r="E96" s="29"/>
      <c r="F96" s="84">
        <f t="shared" si="6"/>
        <v>55</v>
      </c>
      <c r="G96" s="84">
        <f t="shared" si="7"/>
        <v>14</v>
      </c>
      <c r="H96" s="84">
        <f t="shared" si="8"/>
        <v>60</v>
      </c>
      <c r="I96" s="84">
        <f t="shared" si="9"/>
        <v>5</v>
      </c>
      <c r="J96" s="84">
        <f t="shared" si="10"/>
        <v>1215700</v>
      </c>
      <c r="K96" s="85">
        <f t="shared" si="11"/>
        <v>283663</v>
      </c>
    </row>
    <row r="97" spans="1:11">
      <c r="A97">
        <v>78</v>
      </c>
      <c r="B97" s="51">
        <v>36134.266555750968</v>
      </c>
      <c r="C97" s="51">
        <v>23686.247210346628</v>
      </c>
      <c r="D97" s="29">
        <v>705005.9280737706</v>
      </c>
      <c r="E97" s="29"/>
      <c r="F97" s="84">
        <f t="shared" si="6"/>
        <v>46</v>
      </c>
      <c r="G97" s="84">
        <f t="shared" si="7"/>
        <v>12</v>
      </c>
      <c r="H97" s="84">
        <f t="shared" si="8"/>
        <v>168</v>
      </c>
      <c r="I97" s="84">
        <f t="shared" si="9"/>
        <v>14</v>
      </c>
      <c r="J97" s="84">
        <f t="shared" si="10"/>
        <v>9870083</v>
      </c>
      <c r="K97" s="85">
        <f t="shared" si="11"/>
        <v>705006</v>
      </c>
    </row>
    <row r="98" spans="1:11">
      <c r="A98">
        <v>79</v>
      </c>
      <c r="B98" s="51">
        <v>34941.756935315687</v>
      </c>
      <c r="C98" s="51">
        <v>21910.649806674548</v>
      </c>
      <c r="D98" s="29">
        <v>201329.1928207578</v>
      </c>
      <c r="E98" s="29"/>
      <c r="F98" s="84">
        <f t="shared" si="6"/>
        <v>51</v>
      </c>
      <c r="G98" s="84">
        <f t="shared" si="7"/>
        <v>15</v>
      </c>
      <c r="H98" s="84">
        <f t="shared" si="8"/>
        <v>108</v>
      </c>
      <c r="I98" s="84">
        <f t="shared" si="9"/>
        <v>9</v>
      </c>
      <c r="J98" s="84">
        <f t="shared" si="10"/>
        <v>1811963</v>
      </c>
      <c r="K98" s="85">
        <f t="shared" si="11"/>
        <v>251661</v>
      </c>
    </row>
    <row r="99" spans="1:11">
      <c r="A99">
        <v>80</v>
      </c>
      <c r="B99" s="51">
        <v>36427.594335593247</v>
      </c>
      <c r="C99" s="51">
        <v>26633.034008444265</v>
      </c>
      <c r="D99" s="29">
        <v>755997.18615329987</v>
      </c>
      <c r="E99" s="29"/>
      <c r="F99" s="84">
        <f t="shared" si="6"/>
        <v>38</v>
      </c>
      <c r="G99" s="84">
        <f t="shared" si="7"/>
        <v>11</v>
      </c>
      <c r="H99" s="84">
        <f t="shared" si="8"/>
        <v>264</v>
      </c>
      <c r="I99" s="84">
        <f t="shared" si="9"/>
        <v>22</v>
      </c>
      <c r="J99" s="84">
        <f t="shared" si="10"/>
        <v>16631938</v>
      </c>
      <c r="K99" s="85">
        <f t="shared" si="11"/>
        <v>692997</v>
      </c>
    </row>
    <row r="100" spans="1:11">
      <c r="A100">
        <v>81</v>
      </c>
      <c r="B100" s="51">
        <v>36937.23266302704</v>
      </c>
      <c r="C100" s="51">
        <v>25440.557649036266</v>
      </c>
      <c r="D100" s="29">
        <v>217153.61073210894</v>
      </c>
      <c r="E100" s="29"/>
      <c r="F100" s="84">
        <f t="shared" si="6"/>
        <v>41</v>
      </c>
      <c r="G100" s="84">
        <f t="shared" si="7"/>
        <v>9</v>
      </c>
      <c r="H100" s="84">
        <f t="shared" si="8"/>
        <v>228</v>
      </c>
      <c r="I100" s="84">
        <f t="shared" si="9"/>
        <v>19</v>
      </c>
      <c r="J100" s="84">
        <f t="shared" si="10"/>
        <v>4125919</v>
      </c>
      <c r="K100" s="85">
        <f t="shared" si="11"/>
        <v>162865</v>
      </c>
    </row>
    <row r="101" spans="1:11">
      <c r="A101">
        <v>82</v>
      </c>
      <c r="B101" s="51">
        <v>33090.131250319348</v>
      </c>
      <c r="C101" s="51">
        <v>20281.460691596629</v>
      </c>
      <c r="D101" s="29">
        <v>411319.50672036305</v>
      </c>
      <c r="E101" s="29"/>
      <c r="F101" s="84">
        <f t="shared" si="6"/>
        <v>55</v>
      </c>
      <c r="G101" s="84">
        <f t="shared" si="7"/>
        <v>20</v>
      </c>
      <c r="H101" s="84">
        <f t="shared" si="8"/>
        <v>60</v>
      </c>
      <c r="I101" s="84">
        <f t="shared" si="9"/>
        <v>5</v>
      </c>
      <c r="J101" s="84">
        <f t="shared" si="10"/>
        <v>2056598</v>
      </c>
      <c r="K101" s="85">
        <f t="shared" si="11"/>
        <v>685533</v>
      </c>
    </row>
    <row r="102" spans="1:11">
      <c r="A102">
        <v>83</v>
      </c>
      <c r="B102" s="51">
        <v>38059.145750013602</v>
      </c>
      <c r="C102" s="51">
        <v>26924.927008142331</v>
      </c>
      <c r="D102" s="29">
        <v>406164.01789228106</v>
      </c>
      <c r="E102" s="29"/>
      <c r="F102" s="84">
        <f t="shared" si="6"/>
        <v>37</v>
      </c>
      <c r="G102" s="84">
        <f t="shared" si="7"/>
        <v>6</v>
      </c>
      <c r="H102" s="84">
        <f t="shared" si="8"/>
        <v>276</v>
      </c>
      <c r="I102" s="84">
        <f t="shared" si="9"/>
        <v>23</v>
      </c>
      <c r="J102" s="84">
        <f t="shared" si="10"/>
        <v>9341772</v>
      </c>
      <c r="K102" s="85">
        <f t="shared" si="11"/>
        <v>203082</v>
      </c>
    </row>
    <row r="103" spans="1:11">
      <c r="A103">
        <v>84</v>
      </c>
      <c r="B103" s="51">
        <v>35135.654237961724</v>
      </c>
      <c r="C103" s="51">
        <v>22566.422373535785</v>
      </c>
      <c r="D103" s="29">
        <v>223040.72188084375</v>
      </c>
      <c r="E103" s="29"/>
      <c r="F103" s="84">
        <f t="shared" si="6"/>
        <v>49</v>
      </c>
      <c r="G103" s="84">
        <f t="shared" si="7"/>
        <v>14</v>
      </c>
      <c r="H103" s="84">
        <f t="shared" si="8"/>
        <v>132</v>
      </c>
      <c r="I103" s="84">
        <f t="shared" si="9"/>
        <v>11</v>
      </c>
      <c r="J103" s="84">
        <f t="shared" si="10"/>
        <v>2453448</v>
      </c>
      <c r="K103" s="85">
        <f t="shared" si="11"/>
        <v>260214</v>
      </c>
    </row>
    <row r="104" spans="1:11">
      <c r="A104">
        <v>85</v>
      </c>
      <c r="B104" s="51">
        <v>35076.975908168293</v>
      </c>
      <c r="C104" s="51">
        <v>23566.271076989597</v>
      </c>
      <c r="D104" s="29">
        <v>583944.47117072367</v>
      </c>
      <c r="E104" s="29"/>
      <c r="F104" s="84">
        <f t="shared" si="6"/>
        <v>46</v>
      </c>
      <c r="G104" s="84">
        <f t="shared" si="7"/>
        <v>14</v>
      </c>
      <c r="H104" s="84">
        <f t="shared" si="8"/>
        <v>168</v>
      </c>
      <c r="I104" s="84">
        <f t="shared" si="9"/>
        <v>14</v>
      </c>
      <c r="J104" s="84">
        <f t="shared" si="10"/>
        <v>8175223</v>
      </c>
      <c r="K104" s="85">
        <f t="shared" si="11"/>
        <v>681269</v>
      </c>
    </row>
    <row r="105" spans="1:11">
      <c r="A105">
        <v>86</v>
      </c>
      <c r="B105" s="51">
        <v>32558.711619538601</v>
      </c>
      <c r="C105" s="51">
        <v>20305.749378682682</v>
      </c>
      <c r="D105" s="29">
        <v>463255.47979820438</v>
      </c>
      <c r="E105" s="29"/>
      <c r="F105" s="84">
        <f t="shared" si="6"/>
        <v>55</v>
      </c>
      <c r="G105" s="84">
        <f t="shared" si="7"/>
        <v>21</v>
      </c>
      <c r="H105" s="84">
        <f t="shared" si="8"/>
        <v>60</v>
      </c>
      <c r="I105" s="84">
        <f t="shared" si="9"/>
        <v>5</v>
      </c>
      <c r="J105" s="84">
        <f t="shared" si="10"/>
        <v>2316277</v>
      </c>
      <c r="K105" s="85">
        <f t="shared" si="11"/>
        <v>810697</v>
      </c>
    </row>
    <row r="106" spans="1:11">
      <c r="A106">
        <v>87</v>
      </c>
      <c r="B106" s="51">
        <v>36650.404520556738</v>
      </c>
      <c r="C106" s="51">
        <v>26496.56212939712</v>
      </c>
      <c r="D106" s="29">
        <v>210690.47273006145</v>
      </c>
      <c r="E106" s="29"/>
      <c r="F106" s="84">
        <f t="shared" si="6"/>
        <v>38</v>
      </c>
      <c r="G106" s="84">
        <f t="shared" si="7"/>
        <v>10</v>
      </c>
      <c r="H106" s="84">
        <f t="shared" si="8"/>
        <v>264</v>
      </c>
      <c r="I106" s="84">
        <f t="shared" si="9"/>
        <v>22</v>
      </c>
      <c r="J106" s="84">
        <f t="shared" si="10"/>
        <v>4635190</v>
      </c>
      <c r="K106" s="85">
        <f t="shared" si="11"/>
        <v>175575</v>
      </c>
    </row>
    <row r="107" spans="1:11">
      <c r="A107">
        <v>88</v>
      </c>
      <c r="B107" s="51">
        <v>34302.988687517362</v>
      </c>
      <c r="C107" s="51">
        <v>23690.400299199784</v>
      </c>
      <c r="D107" s="29">
        <v>421836.44948983274</v>
      </c>
      <c r="E107" s="29"/>
      <c r="F107" s="84">
        <f t="shared" si="6"/>
        <v>46</v>
      </c>
      <c r="G107" s="84">
        <f t="shared" si="7"/>
        <v>17</v>
      </c>
      <c r="H107" s="84">
        <f t="shared" si="8"/>
        <v>168</v>
      </c>
      <c r="I107" s="84">
        <f t="shared" si="9"/>
        <v>14</v>
      </c>
      <c r="J107" s="84">
        <f t="shared" si="10"/>
        <v>5905710</v>
      </c>
      <c r="K107" s="85">
        <f t="shared" si="11"/>
        <v>597602</v>
      </c>
    </row>
    <row r="108" spans="1:11">
      <c r="A108">
        <v>89</v>
      </c>
      <c r="B108" s="51">
        <v>35561.80160995866</v>
      </c>
      <c r="C108" s="51">
        <v>24935.773558662459</v>
      </c>
      <c r="D108" s="29">
        <v>287018.6653301724</v>
      </c>
      <c r="E108" s="29"/>
      <c r="F108" s="84">
        <f t="shared" si="6"/>
        <v>42</v>
      </c>
      <c r="G108" s="84">
        <f t="shared" si="7"/>
        <v>13</v>
      </c>
      <c r="H108" s="84">
        <f t="shared" si="8"/>
        <v>216</v>
      </c>
      <c r="I108" s="84">
        <f t="shared" si="9"/>
        <v>18</v>
      </c>
      <c r="J108" s="84">
        <f t="shared" si="10"/>
        <v>5166336</v>
      </c>
      <c r="K108" s="85">
        <f t="shared" si="11"/>
        <v>310937</v>
      </c>
    </row>
    <row r="109" spans="1:11">
      <c r="A109">
        <v>90</v>
      </c>
      <c r="B109" s="51">
        <v>33352.493882052004</v>
      </c>
      <c r="C109" s="51">
        <v>23195.410953932711</v>
      </c>
      <c r="D109" s="29">
        <v>377256.36095416633</v>
      </c>
      <c r="E109" s="29"/>
      <c r="F109" s="84">
        <f t="shared" si="6"/>
        <v>47</v>
      </c>
      <c r="G109" s="84">
        <f t="shared" si="7"/>
        <v>19</v>
      </c>
      <c r="H109" s="84">
        <f t="shared" si="8"/>
        <v>156</v>
      </c>
      <c r="I109" s="84">
        <f t="shared" si="9"/>
        <v>13</v>
      </c>
      <c r="J109" s="84">
        <f t="shared" si="10"/>
        <v>4904333</v>
      </c>
      <c r="K109" s="85">
        <f t="shared" si="11"/>
        <v>597323</v>
      </c>
    </row>
    <row r="110" spans="1:11">
      <c r="A110">
        <v>91</v>
      </c>
      <c r="B110" s="51">
        <v>32577.218667687324</v>
      </c>
      <c r="C110" s="51">
        <v>21619.918687788875</v>
      </c>
      <c r="D110" s="29">
        <v>323378.97495555907</v>
      </c>
      <c r="E110" s="29"/>
      <c r="F110" s="84">
        <f t="shared" si="6"/>
        <v>51</v>
      </c>
      <c r="G110" s="84">
        <f t="shared" si="7"/>
        <v>21</v>
      </c>
      <c r="H110" s="84">
        <f t="shared" si="8"/>
        <v>108</v>
      </c>
      <c r="I110" s="84">
        <f t="shared" si="9"/>
        <v>9</v>
      </c>
      <c r="J110" s="84">
        <f t="shared" si="10"/>
        <v>2910411</v>
      </c>
      <c r="K110" s="85">
        <f t="shared" si="11"/>
        <v>565913</v>
      </c>
    </row>
    <row r="111" spans="1:11">
      <c r="A111">
        <v>92</v>
      </c>
      <c r="B111" s="51">
        <v>36898.724512784451</v>
      </c>
      <c r="C111" s="51">
        <v>24446.987388287896</v>
      </c>
      <c r="D111" s="29">
        <v>690351.9879811944</v>
      </c>
      <c r="E111" s="29"/>
      <c r="F111" s="84">
        <f t="shared" si="6"/>
        <v>44</v>
      </c>
      <c r="G111" s="84">
        <f t="shared" si="7"/>
        <v>9</v>
      </c>
      <c r="H111" s="84">
        <f t="shared" si="8"/>
        <v>192</v>
      </c>
      <c r="I111" s="84">
        <f t="shared" si="9"/>
        <v>16</v>
      </c>
      <c r="J111" s="84">
        <f t="shared" si="10"/>
        <v>11045632</v>
      </c>
      <c r="K111" s="85">
        <f t="shared" si="11"/>
        <v>517764</v>
      </c>
    </row>
    <row r="112" spans="1:11">
      <c r="A112">
        <v>93</v>
      </c>
      <c r="B112" s="51">
        <v>37249.84004876222</v>
      </c>
      <c r="C112" s="51">
        <v>27061.286927766545</v>
      </c>
      <c r="D112" s="29">
        <v>744391.04202430265</v>
      </c>
      <c r="E112" s="29"/>
      <c r="F112" s="84">
        <f t="shared" si="6"/>
        <v>36</v>
      </c>
      <c r="G112" s="84">
        <f t="shared" si="7"/>
        <v>8</v>
      </c>
      <c r="H112" s="84">
        <f t="shared" si="8"/>
        <v>288</v>
      </c>
      <c r="I112" s="84">
        <f t="shared" si="9"/>
        <v>24</v>
      </c>
      <c r="J112" s="84">
        <f t="shared" si="10"/>
        <v>17865385</v>
      </c>
      <c r="K112" s="85">
        <f t="shared" si="11"/>
        <v>496261</v>
      </c>
    </row>
    <row r="113" spans="1:11">
      <c r="A113">
        <v>94</v>
      </c>
      <c r="B113" s="51">
        <v>33985.491651162854</v>
      </c>
      <c r="C113" s="51">
        <v>20556.023195009246</v>
      </c>
      <c r="D113" s="29">
        <v>483617.93678729486</v>
      </c>
      <c r="E113" s="29"/>
      <c r="F113" s="84">
        <f t="shared" si="6"/>
        <v>54</v>
      </c>
      <c r="G113" s="84">
        <f t="shared" si="7"/>
        <v>17</v>
      </c>
      <c r="H113" s="84">
        <f t="shared" si="8"/>
        <v>72</v>
      </c>
      <c r="I113" s="84">
        <f t="shared" si="9"/>
        <v>6</v>
      </c>
      <c r="J113" s="84">
        <f t="shared" si="10"/>
        <v>2901708</v>
      </c>
      <c r="K113" s="85">
        <f t="shared" si="11"/>
        <v>685125</v>
      </c>
    </row>
    <row r="114" spans="1:11">
      <c r="A114">
        <v>95</v>
      </c>
      <c r="B114" s="51">
        <v>36409.622052769766</v>
      </c>
      <c r="C114" s="51">
        <v>23375.614605139981</v>
      </c>
      <c r="D114" s="29">
        <v>319500.41870920546</v>
      </c>
      <c r="E114" s="29"/>
      <c r="F114" s="84">
        <f t="shared" si="6"/>
        <v>46</v>
      </c>
      <c r="G114" s="84">
        <f t="shared" si="7"/>
        <v>11</v>
      </c>
      <c r="H114" s="84">
        <f t="shared" si="8"/>
        <v>168</v>
      </c>
      <c r="I114" s="84">
        <f t="shared" si="9"/>
        <v>14</v>
      </c>
      <c r="J114" s="84">
        <f t="shared" si="10"/>
        <v>4473006</v>
      </c>
      <c r="K114" s="85">
        <f t="shared" si="11"/>
        <v>292875</v>
      </c>
    </row>
    <row r="115" spans="1:11">
      <c r="A115">
        <v>96</v>
      </c>
      <c r="B115" s="51">
        <v>35779.805594231635</v>
      </c>
      <c r="C115" s="51">
        <v>25274.295869976631</v>
      </c>
      <c r="D115" s="29">
        <v>365451.53438754589</v>
      </c>
      <c r="E115" s="29"/>
      <c r="F115" s="84">
        <f t="shared" si="6"/>
        <v>41</v>
      </c>
      <c r="G115" s="84">
        <f t="shared" si="7"/>
        <v>13</v>
      </c>
      <c r="H115" s="84">
        <f t="shared" si="8"/>
        <v>228</v>
      </c>
      <c r="I115" s="84">
        <f t="shared" si="9"/>
        <v>19</v>
      </c>
      <c r="J115" s="84">
        <f t="shared" si="10"/>
        <v>6943579</v>
      </c>
      <c r="K115" s="85">
        <f t="shared" si="11"/>
        <v>395906</v>
      </c>
    </row>
    <row r="116" spans="1:11">
      <c r="A116">
        <v>97</v>
      </c>
      <c r="B116" s="51">
        <v>35098.220013112703</v>
      </c>
      <c r="C116" s="51">
        <v>22474.626878001229</v>
      </c>
      <c r="D116" s="29">
        <v>604423.98246334936</v>
      </c>
      <c r="E116" s="29"/>
      <c r="F116" s="84">
        <f t="shared" si="6"/>
        <v>49</v>
      </c>
      <c r="G116" s="84">
        <f t="shared" si="7"/>
        <v>14</v>
      </c>
      <c r="H116" s="84">
        <f t="shared" si="8"/>
        <v>132</v>
      </c>
      <c r="I116" s="84">
        <f t="shared" si="9"/>
        <v>11</v>
      </c>
      <c r="J116" s="84">
        <f t="shared" si="10"/>
        <v>6648664</v>
      </c>
      <c r="K116" s="85">
        <f t="shared" si="11"/>
        <v>705161</v>
      </c>
    </row>
    <row r="117" spans="1:11">
      <c r="A117">
        <v>98</v>
      </c>
      <c r="B117" s="51">
        <v>35875.916588022774</v>
      </c>
      <c r="C117" s="51">
        <v>21695.416318155694</v>
      </c>
      <c r="D117" s="29">
        <v>203100.97884623587</v>
      </c>
      <c r="E117" s="29"/>
      <c r="F117" s="84">
        <f t="shared" si="6"/>
        <v>51</v>
      </c>
      <c r="G117" s="84">
        <f t="shared" si="7"/>
        <v>12</v>
      </c>
      <c r="H117" s="84">
        <f t="shared" si="8"/>
        <v>108</v>
      </c>
      <c r="I117" s="84">
        <f t="shared" si="9"/>
        <v>9</v>
      </c>
      <c r="J117" s="84">
        <f t="shared" si="10"/>
        <v>1827909</v>
      </c>
      <c r="K117" s="85">
        <f t="shared" si="11"/>
        <v>203101</v>
      </c>
    </row>
    <row r="118" spans="1:11">
      <c r="A118">
        <v>99</v>
      </c>
      <c r="B118" s="51">
        <v>35083.258805230471</v>
      </c>
      <c r="C118" s="51">
        <v>25511.191725729492</v>
      </c>
      <c r="D118" s="29">
        <v>622670.53726354032</v>
      </c>
      <c r="E118" s="29"/>
      <c r="F118" s="84">
        <f t="shared" si="6"/>
        <v>41</v>
      </c>
      <c r="G118" s="84">
        <f t="shared" si="7"/>
        <v>14</v>
      </c>
      <c r="H118" s="84">
        <f t="shared" si="8"/>
        <v>228</v>
      </c>
      <c r="I118" s="84">
        <f t="shared" si="9"/>
        <v>19</v>
      </c>
      <c r="J118" s="84">
        <f t="shared" si="10"/>
        <v>11830740</v>
      </c>
      <c r="K118" s="85">
        <f t="shared" si="11"/>
        <v>726449</v>
      </c>
    </row>
    <row r="119" spans="1:11">
      <c r="A119">
        <v>100</v>
      </c>
      <c r="B119" s="51">
        <v>34949.918872459377</v>
      </c>
      <c r="C119" s="51">
        <v>22671.907720055002</v>
      </c>
      <c r="D119" s="29">
        <v>653129.00713182043</v>
      </c>
      <c r="E119" s="29"/>
      <c r="F119" s="84">
        <f t="shared" si="6"/>
        <v>48</v>
      </c>
      <c r="G119" s="84">
        <f t="shared" si="7"/>
        <v>15</v>
      </c>
      <c r="H119" s="84">
        <f t="shared" si="8"/>
        <v>144</v>
      </c>
      <c r="I119" s="84">
        <f t="shared" si="9"/>
        <v>12</v>
      </c>
      <c r="J119" s="84">
        <f t="shared" si="10"/>
        <v>7837548</v>
      </c>
      <c r="K119" s="85">
        <f t="shared" si="11"/>
        <v>816411</v>
      </c>
    </row>
    <row r="120" spans="1:11">
      <c r="G120" s="84">
        <f>SUM(G20:G119)</f>
        <v>1485</v>
      </c>
      <c r="H120" s="84">
        <f t="shared" si="8"/>
        <v>720</v>
      </c>
      <c r="I120" s="84">
        <f t="shared" si="9"/>
        <v>60</v>
      </c>
      <c r="J120" s="84">
        <f t="shared" si="10"/>
        <v>0</v>
      </c>
      <c r="K120" s="85">
        <f t="shared" si="11"/>
        <v>0</v>
      </c>
    </row>
    <row r="121" spans="1:11">
      <c r="D121" s="29"/>
      <c r="E121" s="29"/>
    </row>
  </sheetData>
  <mergeCells count="1">
    <mergeCell ref="B7:G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13"/>
  <sheetViews>
    <sheetView workbookViewId="0">
      <selection activeCell="F14" sqref="F14"/>
    </sheetView>
  </sheetViews>
  <sheetFormatPr defaultRowHeight="15"/>
  <cols>
    <col min="3" max="3" width="25.28515625" customWidth="1"/>
    <col min="4" max="4" width="11" customWidth="1"/>
    <col min="7" max="7" width="9.42578125" bestFit="1" customWidth="1"/>
    <col min="9" max="9" width="27.42578125" customWidth="1"/>
  </cols>
  <sheetData>
    <row r="1" spans="2:10">
      <c r="F1" s="95" t="s">
        <v>647</v>
      </c>
      <c r="G1" s="95" t="s">
        <v>648</v>
      </c>
    </row>
    <row r="2" spans="2:10">
      <c r="B2">
        <v>25</v>
      </c>
      <c r="C2" t="s">
        <v>645</v>
      </c>
      <c r="D2">
        <f>INDEX(B2:B5,3)</f>
        <v>45</v>
      </c>
      <c r="F2" s="84">
        <v>99</v>
      </c>
      <c r="G2" s="84" t="s">
        <v>649</v>
      </c>
      <c r="I2" t="s">
        <v>652</v>
      </c>
      <c r="J2" t="str">
        <f>INDEX(G2:G8,MATCH(90,F2:F8,0))</f>
        <v>C</v>
      </c>
    </row>
    <row r="3" spans="2:10">
      <c r="B3">
        <v>30</v>
      </c>
      <c r="C3" t="s">
        <v>646</v>
      </c>
      <c r="D3">
        <f>MATCH(67,B2:B5,0)</f>
        <v>4</v>
      </c>
      <c r="F3" s="84">
        <v>101</v>
      </c>
      <c r="G3" s="84" t="s">
        <v>650</v>
      </c>
    </row>
    <row r="4" spans="2:10">
      <c r="B4">
        <v>45</v>
      </c>
      <c r="F4" s="84">
        <v>108</v>
      </c>
      <c r="G4" s="84" t="s">
        <v>650</v>
      </c>
    </row>
    <row r="5" spans="2:10">
      <c r="B5">
        <v>67</v>
      </c>
      <c r="F5" s="84">
        <v>89</v>
      </c>
      <c r="G5" s="84" t="s">
        <v>649</v>
      </c>
    </row>
    <row r="6" spans="2:10">
      <c r="F6" s="84">
        <v>90</v>
      </c>
      <c r="G6" s="84" t="s">
        <v>651</v>
      </c>
    </row>
    <row r="7" spans="2:10">
      <c r="F7" s="84">
        <v>105</v>
      </c>
      <c r="G7" s="84" t="s">
        <v>649</v>
      </c>
    </row>
    <row r="8" spans="2:10">
      <c r="F8" s="84">
        <v>112</v>
      </c>
      <c r="G8" s="84" t="s">
        <v>650</v>
      </c>
    </row>
    <row r="9" spans="2:10">
      <c r="C9" t="s">
        <v>653</v>
      </c>
    </row>
    <row r="10" spans="2:10">
      <c r="C10" s="25" t="s">
        <v>654</v>
      </c>
      <c r="D10" t="str">
        <f>MID(C9,1,FIND(" ",C9)-1)</f>
        <v>Somnath</v>
      </c>
    </row>
    <row r="12" spans="2:10">
      <c r="C12" s="42" t="s">
        <v>342</v>
      </c>
      <c r="D12" t="str">
        <f>MID(C12,1,FIND("@",C12)-1)</f>
        <v>ram_kumar</v>
      </c>
      <c r="E12" t="str">
        <f>MID(D12,1,FIND("_",D12)-1)</f>
        <v>ram</v>
      </c>
      <c r="F12" t="str">
        <f>MID(D12,FIND("_",D12)+1,20)</f>
        <v>kumar</v>
      </c>
    </row>
    <row r="13" spans="2:10">
      <c r="E13" t="str">
        <f>LEFT(D12,FIND("_",D12)-1)</f>
        <v>ram</v>
      </c>
      <c r="F13" t="str">
        <f>RIGHT(D12,FIND("_",D12)+1)</f>
        <v>kumar</v>
      </c>
    </row>
  </sheetData>
  <hyperlinks>
    <hyperlink ref="C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I4" sqref="I4"/>
    </sheetView>
  </sheetViews>
  <sheetFormatPr defaultRowHeight="15"/>
  <cols>
    <col min="1" max="1" width="10.42578125" style="74" bestFit="1" customWidth="1"/>
    <col min="2" max="16384" width="9.140625" style="74"/>
  </cols>
  <sheetData>
    <row r="1" spans="1:9">
      <c r="A1" s="74" t="s">
        <v>19</v>
      </c>
    </row>
    <row r="3" spans="1:9">
      <c r="A3" s="74" t="s">
        <v>20</v>
      </c>
    </row>
    <row r="4" spans="1:9">
      <c r="A4" s="74" t="s">
        <v>21</v>
      </c>
      <c r="I4" s="74">
        <f>COUNTIFS(B9:B58,"NA",C9:C58,"NA",D9:D58,"NA")</f>
        <v>7</v>
      </c>
    </row>
    <row r="5" spans="1:9">
      <c r="A5" s="74" t="s">
        <v>22</v>
      </c>
    </row>
    <row r="6" spans="1:9">
      <c r="A6" s="74" t="s">
        <v>23</v>
      </c>
      <c r="I6" s="74">
        <f>COUNTIFS(B9:B58,"R",B9:B58,"NA",C9:C58,"R",C9:C58,"NA",D9:D58,"R",D9:D58,"NA")</f>
        <v>0</v>
      </c>
    </row>
    <row r="8" spans="1:9">
      <c r="A8" s="71" t="s">
        <v>24</v>
      </c>
      <c r="B8" s="71" t="s">
        <v>25</v>
      </c>
      <c r="C8" s="71" t="s">
        <v>26</v>
      </c>
      <c r="D8" s="71" t="s">
        <v>27</v>
      </c>
      <c r="F8" s="74" t="s">
        <v>28</v>
      </c>
    </row>
    <row r="9" spans="1:9">
      <c r="A9" s="72" t="s">
        <v>29</v>
      </c>
      <c r="B9" s="73" t="s">
        <v>30</v>
      </c>
      <c r="C9" s="73" t="s">
        <v>31</v>
      </c>
      <c r="D9" s="73" t="s">
        <v>644</v>
      </c>
      <c r="F9" s="74" t="s">
        <v>32</v>
      </c>
    </row>
    <row r="10" spans="1:9">
      <c r="A10" s="72" t="s">
        <v>33</v>
      </c>
      <c r="B10" s="73" t="s">
        <v>644</v>
      </c>
      <c r="C10" s="73" t="s">
        <v>30</v>
      </c>
      <c r="D10" s="73" t="s">
        <v>644</v>
      </c>
      <c r="F10" s="74" t="s">
        <v>34</v>
      </c>
    </row>
    <row r="11" spans="1:9">
      <c r="A11" s="72" t="s">
        <v>35</v>
      </c>
      <c r="B11" s="73" t="s">
        <v>31</v>
      </c>
      <c r="C11" s="73" t="s">
        <v>644</v>
      </c>
      <c r="D11" s="73" t="s">
        <v>644</v>
      </c>
    </row>
    <row r="12" spans="1:9">
      <c r="A12" s="72" t="s">
        <v>36</v>
      </c>
      <c r="B12" s="73" t="s">
        <v>30</v>
      </c>
      <c r="C12" s="73" t="s">
        <v>31</v>
      </c>
      <c r="D12" s="73" t="s">
        <v>644</v>
      </c>
    </row>
    <row r="13" spans="1:9">
      <c r="A13" s="72" t="s">
        <v>37</v>
      </c>
      <c r="B13" s="73" t="s">
        <v>644</v>
      </c>
      <c r="C13" s="73" t="s">
        <v>644</v>
      </c>
      <c r="D13" s="73" t="s">
        <v>31</v>
      </c>
    </row>
    <row r="14" spans="1:9">
      <c r="A14" s="72" t="s">
        <v>38</v>
      </c>
      <c r="B14" s="73" t="s">
        <v>644</v>
      </c>
      <c r="C14" s="73" t="s">
        <v>30</v>
      </c>
      <c r="D14" s="73" t="s">
        <v>644</v>
      </c>
    </row>
    <row r="15" spans="1:9">
      <c r="A15" s="72" t="s">
        <v>39</v>
      </c>
      <c r="B15" s="73" t="s">
        <v>644</v>
      </c>
      <c r="C15" s="73" t="s">
        <v>644</v>
      </c>
      <c r="D15" s="73" t="s">
        <v>30</v>
      </c>
    </row>
    <row r="16" spans="1:9">
      <c r="A16" s="72" t="s">
        <v>40</v>
      </c>
      <c r="B16" s="73" t="s">
        <v>644</v>
      </c>
      <c r="C16" s="73" t="s">
        <v>644</v>
      </c>
      <c r="D16" s="73" t="s">
        <v>644</v>
      </c>
    </row>
    <row r="17" spans="1:4">
      <c r="A17" s="72" t="s">
        <v>41</v>
      </c>
      <c r="B17" s="73" t="s">
        <v>644</v>
      </c>
      <c r="C17" s="73" t="s">
        <v>30</v>
      </c>
      <c r="D17" s="73" t="s">
        <v>644</v>
      </c>
    </row>
    <row r="18" spans="1:4">
      <c r="A18" s="72" t="s">
        <v>42</v>
      </c>
      <c r="B18" s="73" t="s">
        <v>644</v>
      </c>
      <c r="C18" s="73" t="s">
        <v>644</v>
      </c>
      <c r="D18" s="73" t="s">
        <v>31</v>
      </c>
    </row>
    <row r="19" spans="1:4">
      <c r="A19" s="72" t="s">
        <v>43</v>
      </c>
      <c r="B19" s="73" t="s">
        <v>644</v>
      </c>
      <c r="C19" s="73" t="s">
        <v>644</v>
      </c>
      <c r="D19" s="73" t="s">
        <v>30</v>
      </c>
    </row>
    <row r="20" spans="1:4">
      <c r="A20" s="72" t="s">
        <v>44</v>
      </c>
      <c r="B20" s="73" t="s">
        <v>31</v>
      </c>
      <c r="C20" s="73" t="s">
        <v>644</v>
      </c>
      <c r="D20" s="73" t="s">
        <v>644</v>
      </c>
    </row>
    <row r="21" spans="1:4">
      <c r="A21" s="72" t="s">
        <v>45</v>
      </c>
      <c r="B21" s="73" t="s">
        <v>644</v>
      </c>
      <c r="C21" s="73" t="s">
        <v>30</v>
      </c>
      <c r="D21" s="73" t="s">
        <v>644</v>
      </c>
    </row>
    <row r="22" spans="1:4">
      <c r="A22" s="72" t="s">
        <v>46</v>
      </c>
      <c r="B22" s="73" t="s">
        <v>644</v>
      </c>
      <c r="C22" s="73" t="s">
        <v>644</v>
      </c>
      <c r="D22" s="73" t="s">
        <v>31</v>
      </c>
    </row>
    <row r="23" spans="1:4">
      <c r="A23" s="72" t="s">
        <v>47</v>
      </c>
      <c r="B23" s="73" t="s">
        <v>644</v>
      </c>
      <c r="C23" s="73" t="s">
        <v>31</v>
      </c>
      <c r="D23" s="73" t="s">
        <v>644</v>
      </c>
    </row>
    <row r="24" spans="1:4">
      <c r="A24" s="72" t="s">
        <v>48</v>
      </c>
      <c r="B24" s="73" t="s">
        <v>30</v>
      </c>
      <c r="C24" s="73" t="s">
        <v>644</v>
      </c>
      <c r="D24" s="73" t="s">
        <v>644</v>
      </c>
    </row>
    <row r="25" spans="1:4">
      <c r="A25" s="72" t="s">
        <v>49</v>
      </c>
      <c r="B25" s="73" t="s">
        <v>644</v>
      </c>
      <c r="C25" s="73" t="s">
        <v>644</v>
      </c>
      <c r="D25" s="73" t="s">
        <v>644</v>
      </c>
    </row>
    <row r="26" spans="1:4">
      <c r="A26" s="72" t="s">
        <v>50</v>
      </c>
      <c r="B26" s="73" t="s">
        <v>31</v>
      </c>
      <c r="C26" s="73" t="s">
        <v>644</v>
      </c>
      <c r="D26" s="73" t="s">
        <v>644</v>
      </c>
    </row>
    <row r="27" spans="1:4">
      <c r="A27" s="72" t="s">
        <v>51</v>
      </c>
      <c r="B27" s="73" t="s">
        <v>644</v>
      </c>
      <c r="C27" s="73" t="s">
        <v>30</v>
      </c>
      <c r="D27" s="73" t="s">
        <v>644</v>
      </c>
    </row>
    <row r="28" spans="1:4">
      <c r="A28" s="72" t="s">
        <v>52</v>
      </c>
      <c r="B28" s="73" t="s">
        <v>644</v>
      </c>
      <c r="C28" s="73" t="s">
        <v>31</v>
      </c>
      <c r="D28" s="73" t="s">
        <v>644</v>
      </c>
    </row>
    <row r="29" spans="1:4">
      <c r="A29" s="72" t="s">
        <v>53</v>
      </c>
      <c r="B29" s="73" t="s">
        <v>644</v>
      </c>
      <c r="C29" s="73" t="s">
        <v>30</v>
      </c>
      <c r="D29" s="73" t="s">
        <v>644</v>
      </c>
    </row>
    <row r="30" spans="1:4">
      <c r="A30" s="72" t="s">
        <v>54</v>
      </c>
      <c r="B30" s="73" t="s">
        <v>644</v>
      </c>
      <c r="C30" s="73" t="s">
        <v>31</v>
      </c>
      <c r="D30" s="73" t="s">
        <v>31</v>
      </c>
    </row>
    <row r="31" spans="1:4">
      <c r="A31" s="72" t="s">
        <v>55</v>
      </c>
      <c r="B31" s="73" t="s">
        <v>30</v>
      </c>
      <c r="C31" s="73" t="s">
        <v>644</v>
      </c>
      <c r="D31" s="73" t="s">
        <v>644</v>
      </c>
    </row>
    <row r="32" spans="1:4">
      <c r="A32" s="72" t="s">
        <v>33</v>
      </c>
      <c r="B32" s="73" t="s">
        <v>644</v>
      </c>
      <c r="C32" s="73" t="s">
        <v>644</v>
      </c>
      <c r="D32" s="73" t="s">
        <v>31</v>
      </c>
    </row>
    <row r="33" spans="1:4">
      <c r="A33" s="72" t="s">
        <v>56</v>
      </c>
      <c r="B33" s="73" t="s">
        <v>644</v>
      </c>
      <c r="C33" s="73" t="s">
        <v>644</v>
      </c>
      <c r="D33" s="73" t="s">
        <v>644</v>
      </c>
    </row>
    <row r="34" spans="1:4">
      <c r="A34" s="72" t="s">
        <v>57</v>
      </c>
      <c r="B34" s="73" t="s">
        <v>644</v>
      </c>
      <c r="C34" s="73" t="s">
        <v>30</v>
      </c>
      <c r="D34" s="73" t="s">
        <v>644</v>
      </c>
    </row>
    <row r="35" spans="1:4">
      <c r="A35" s="72" t="s">
        <v>58</v>
      </c>
      <c r="B35" s="73" t="s">
        <v>31</v>
      </c>
      <c r="C35" s="73" t="s">
        <v>644</v>
      </c>
      <c r="D35" s="73" t="s">
        <v>31</v>
      </c>
    </row>
    <row r="36" spans="1:4">
      <c r="A36" s="72" t="s">
        <v>59</v>
      </c>
      <c r="B36" s="73" t="s">
        <v>644</v>
      </c>
      <c r="C36" s="73" t="s">
        <v>644</v>
      </c>
      <c r="D36" s="73" t="s">
        <v>30</v>
      </c>
    </row>
    <row r="37" spans="1:4">
      <c r="A37" s="72" t="s">
        <v>60</v>
      </c>
      <c r="B37" s="73" t="s">
        <v>30</v>
      </c>
      <c r="C37" s="73" t="s">
        <v>644</v>
      </c>
      <c r="D37" s="73" t="s">
        <v>644</v>
      </c>
    </row>
    <row r="38" spans="1:4">
      <c r="A38" s="72" t="s">
        <v>61</v>
      </c>
      <c r="B38" s="73" t="s">
        <v>644</v>
      </c>
      <c r="C38" s="73" t="s">
        <v>31</v>
      </c>
      <c r="D38" s="73" t="s">
        <v>644</v>
      </c>
    </row>
    <row r="39" spans="1:4">
      <c r="A39" s="72" t="s">
        <v>62</v>
      </c>
      <c r="B39" s="73" t="s">
        <v>644</v>
      </c>
      <c r="C39" s="73" t="s">
        <v>644</v>
      </c>
      <c r="D39" s="73" t="s">
        <v>30</v>
      </c>
    </row>
    <row r="40" spans="1:4">
      <c r="A40" s="72" t="s">
        <v>63</v>
      </c>
      <c r="B40" s="73" t="s">
        <v>30</v>
      </c>
      <c r="C40" s="73" t="s">
        <v>644</v>
      </c>
      <c r="D40" s="73" t="s">
        <v>644</v>
      </c>
    </row>
    <row r="41" spans="1:4">
      <c r="A41" s="72" t="s">
        <v>64</v>
      </c>
      <c r="B41" s="73" t="s">
        <v>31</v>
      </c>
      <c r="C41" s="73" t="s">
        <v>644</v>
      </c>
      <c r="D41" s="73" t="s">
        <v>644</v>
      </c>
    </row>
    <row r="42" spans="1:4">
      <c r="A42" s="72" t="s">
        <v>65</v>
      </c>
      <c r="B42" s="73" t="s">
        <v>644</v>
      </c>
      <c r="C42" s="73" t="s">
        <v>31</v>
      </c>
      <c r="D42" s="73" t="s">
        <v>30</v>
      </c>
    </row>
    <row r="43" spans="1:4">
      <c r="A43" s="72" t="s">
        <v>66</v>
      </c>
      <c r="B43" s="73" t="s">
        <v>644</v>
      </c>
      <c r="C43" s="73" t="s">
        <v>30</v>
      </c>
      <c r="D43" s="73" t="s">
        <v>644</v>
      </c>
    </row>
    <row r="44" spans="1:4">
      <c r="A44" s="72" t="s">
        <v>67</v>
      </c>
      <c r="B44" s="73" t="s">
        <v>30</v>
      </c>
      <c r="C44" s="73" t="s">
        <v>644</v>
      </c>
      <c r="D44" s="73" t="s">
        <v>644</v>
      </c>
    </row>
    <row r="45" spans="1:4">
      <c r="A45" s="72" t="s">
        <v>68</v>
      </c>
      <c r="B45" s="73" t="s">
        <v>644</v>
      </c>
      <c r="C45" s="73" t="s">
        <v>30</v>
      </c>
      <c r="D45" s="73" t="s">
        <v>31</v>
      </c>
    </row>
    <row r="46" spans="1:4">
      <c r="A46" s="72" t="s">
        <v>69</v>
      </c>
      <c r="B46" s="73" t="s">
        <v>644</v>
      </c>
      <c r="C46" s="73" t="s">
        <v>644</v>
      </c>
      <c r="D46" s="73" t="s">
        <v>30</v>
      </c>
    </row>
    <row r="47" spans="1:4">
      <c r="A47" s="72" t="s">
        <v>36</v>
      </c>
      <c r="B47" s="73" t="s">
        <v>31</v>
      </c>
      <c r="C47" s="73" t="s">
        <v>644</v>
      </c>
      <c r="D47" s="73" t="s">
        <v>644</v>
      </c>
    </row>
    <row r="48" spans="1:4">
      <c r="A48" s="72" t="s">
        <v>70</v>
      </c>
      <c r="B48" s="73" t="s">
        <v>30</v>
      </c>
      <c r="C48" s="73" t="s">
        <v>644</v>
      </c>
      <c r="D48" s="73" t="s">
        <v>644</v>
      </c>
    </row>
    <row r="49" spans="1:4">
      <c r="A49" s="72" t="s">
        <v>71</v>
      </c>
      <c r="B49" s="73" t="s">
        <v>644</v>
      </c>
      <c r="C49" s="73" t="s">
        <v>644</v>
      </c>
      <c r="D49" s="73" t="s">
        <v>644</v>
      </c>
    </row>
    <row r="50" spans="1:4">
      <c r="A50" s="72" t="s">
        <v>72</v>
      </c>
      <c r="B50" s="73" t="s">
        <v>644</v>
      </c>
      <c r="C50" s="73" t="s">
        <v>644</v>
      </c>
      <c r="D50" s="73" t="s">
        <v>30</v>
      </c>
    </row>
    <row r="51" spans="1:4">
      <c r="A51" s="72" t="s">
        <v>73</v>
      </c>
      <c r="B51" s="73" t="s">
        <v>30</v>
      </c>
      <c r="C51" s="73" t="s">
        <v>644</v>
      </c>
      <c r="D51" s="73" t="s">
        <v>644</v>
      </c>
    </row>
    <row r="52" spans="1:4">
      <c r="A52" s="72" t="s">
        <v>74</v>
      </c>
      <c r="B52" s="73" t="s">
        <v>644</v>
      </c>
      <c r="C52" s="73" t="s">
        <v>31</v>
      </c>
      <c r="D52" s="73" t="s">
        <v>644</v>
      </c>
    </row>
    <row r="53" spans="1:4">
      <c r="A53" s="72" t="s">
        <v>75</v>
      </c>
      <c r="B53" s="73" t="s">
        <v>644</v>
      </c>
      <c r="C53" s="73" t="s">
        <v>644</v>
      </c>
      <c r="D53" s="73" t="s">
        <v>644</v>
      </c>
    </row>
    <row r="54" spans="1:4">
      <c r="A54" s="72" t="s">
        <v>76</v>
      </c>
      <c r="B54" s="73" t="s">
        <v>644</v>
      </c>
      <c r="C54" s="73" t="s">
        <v>30</v>
      </c>
      <c r="D54" s="73" t="s">
        <v>644</v>
      </c>
    </row>
    <row r="55" spans="1:4">
      <c r="A55" s="72" t="s">
        <v>77</v>
      </c>
      <c r="B55" s="73" t="s">
        <v>644</v>
      </c>
      <c r="C55" s="73" t="s">
        <v>644</v>
      </c>
      <c r="D55" s="73" t="s">
        <v>644</v>
      </c>
    </row>
    <row r="56" spans="1:4">
      <c r="A56" s="72" t="s">
        <v>78</v>
      </c>
      <c r="B56" s="73" t="s">
        <v>31</v>
      </c>
      <c r="C56" s="73" t="s">
        <v>644</v>
      </c>
      <c r="D56" s="73" t="s">
        <v>30</v>
      </c>
    </row>
    <row r="57" spans="1:4">
      <c r="A57" s="72" t="s">
        <v>79</v>
      </c>
      <c r="B57" s="73" t="s">
        <v>644</v>
      </c>
      <c r="C57" s="73" t="s">
        <v>644</v>
      </c>
      <c r="D57" s="73" t="s">
        <v>644</v>
      </c>
    </row>
    <row r="58" spans="1:4">
      <c r="A58" s="72" t="s">
        <v>80</v>
      </c>
      <c r="B58" s="73" t="s">
        <v>30</v>
      </c>
      <c r="C58" s="73" t="s">
        <v>31</v>
      </c>
      <c r="D58" s="73" t="s">
        <v>644</v>
      </c>
    </row>
  </sheetData>
  <sheetProtection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F11"/>
  <sheetViews>
    <sheetView workbookViewId="0">
      <selection activeCell="C8" sqref="C8"/>
    </sheetView>
  </sheetViews>
  <sheetFormatPr defaultRowHeight="15"/>
  <cols>
    <col min="1" max="1" width="14.140625" bestFit="1" customWidth="1"/>
  </cols>
  <sheetData>
    <row r="1" spans="1:6">
      <c r="A1" s="20" t="s">
        <v>88</v>
      </c>
      <c r="B1" s="24">
        <v>1000</v>
      </c>
      <c r="C1" s="24">
        <v>2000</v>
      </c>
      <c r="D1" s="24">
        <v>3000</v>
      </c>
      <c r="E1" s="24">
        <v>4000</v>
      </c>
      <c r="F1" s="24">
        <v>5000</v>
      </c>
    </row>
    <row r="2" spans="1:6">
      <c r="A2" s="20" t="s">
        <v>89</v>
      </c>
      <c r="B2" s="24">
        <v>50</v>
      </c>
      <c r="C2" s="24">
        <v>100</v>
      </c>
      <c r="D2" s="24">
        <v>150</v>
      </c>
      <c r="E2" s="24">
        <v>200</v>
      </c>
      <c r="F2" s="24">
        <v>250</v>
      </c>
    </row>
    <row r="3" spans="1:6">
      <c r="A3" t="s">
        <v>90</v>
      </c>
    </row>
    <row r="4" spans="1:6">
      <c r="A4" t="s">
        <v>91</v>
      </c>
    </row>
    <row r="6" spans="1:6">
      <c r="A6" s="25" t="s">
        <v>87</v>
      </c>
    </row>
    <row r="7" spans="1:6">
      <c r="A7" s="22" t="s">
        <v>81</v>
      </c>
      <c r="B7" s="22" t="s">
        <v>82</v>
      </c>
      <c r="C7" s="22" t="s">
        <v>83</v>
      </c>
    </row>
    <row r="8" spans="1:6">
      <c r="A8" s="20" t="s">
        <v>84</v>
      </c>
      <c r="B8" s="20">
        <v>4300</v>
      </c>
      <c r="C8" s="23" t="str">
        <f>IF(B8&gt;=5000,"$250",IF(B8&gt;=4000,"$200",IF(B8&gt;=3000,"$150",IF(B8&gt;=2000,"$100",IF(B8&gt;=1000,"$50',""")))))</f>
        <v>$200</v>
      </c>
    </row>
    <row r="9" spans="1:6">
      <c r="A9" s="20" t="s">
        <v>85</v>
      </c>
      <c r="B9" s="20">
        <v>2220</v>
      </c>
      <c r="C9" s="23" t="str">
        <f t="shared" ref="C9:C11" si="0">IF(B9&gt;=5000,"$250",IF(B9&gt;=4000,"$200",IF(B9&gt;=3000,"$150",IF(B9&gt;=2000,"$100",IF(B9&gt;=1000,"$50',""")))))</f>
        <v>$100</v>
      </c>
    </row>
    <row r="10" spans="1:6">
      <c r="A10" s="20" t="s">
        <v>61</v>
      </c>
      <c r="B10" s="20">
        <v>7890</v>
      </c>
      <c r="C10" s="23" t="str">
        <f t="shared" si="0"/>
        <v>$250</v>
      </c>
    </row>
    <row r="11" spans="1:6">
      <c r="A11" s="20" t="s">
        <v>86</v>
      </c>
      <c r="B11" s="20">
        <v>6130</v>
      </c>
      <c r="C11" s="23" t="str">
        <f t="shared" si="0"/>
        <v>$250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F228"/>
  <sheetViews>
    <sheetView workbookViewId="0">
      <selection activeCell="D13" sqref="C3:F228"/>
    </sheetView>
  </sheetViews>
  <sheetFormatPr defaultRowHeight="15"/>
  <cols>
    <col min="1" max="1" width="40.85546875" bestFit="1" customWidth="1"/>
    <col min="2" max="2" width="24.7109375" bestFit="1" customWidth="1"/>
    <col min="3" max="6" width="12" bestFit="1" customWidth="1"/>
  </cols>
  <sheetData>
    <row r="1" spans="1:6">
      <c r="A1" s="25" t="s">
        <v>92</v>
      </c>
    </row>
    <row r="2" spans="1:6">
      <c r="A2" s="25" t="s">
        <v>2</v>
      </c>
      <c r="B2" s="25" t="s">
        <v>93</v>
      </c>
      <c r="C2" s="25">
        <v>2005</v>
      </c>
      <c r="D2" s="25">
        <v>2006</v>
      </c>
      <c r="E2" s="25">
        <v>2007</v>
      </c>
      <c r="F2" s="25">
        <v>2008</v>
      </c>
    </row>
    <row r="3" spans="1:6">
      <c r="A3" t="s">
        <v>94</v>
      </c>
      <c r="B3" t="s">
        <v>95</v>
      </c>
      <c r="C3">
        <v>0</v>
      </c>
      <c r="D3">
        <v>21.6</v>
      </c>
      <c r="E3">
        <v>0</v>
      </c>
      <c r="F3">
        <v>0</v>
      </c>
    </row>
    <row r="4" spans="1:6">
      <c r="A4" t="s">
        <v>96</v>
      </c>
      <c r="B4" t="s">
        <v>95</v>
      </c>
      <c r="C4">
        <v>12.7</v>
      </c>
      <c r="D4">
        <v>12.8</v>
      </c>
      <c r="E4">
        <v>13.5</v>
      </c>
      <c r="F4">
        <v>13.8</v>
      </c>
    </row>
    <row r="5" spans="1:6">
      <c r="A5" t="s">
        <v>97</v>
      </c>
      <c r="B5" t="s">
        <v>95</v>
      </c>
      <c r="C5">
        <v>20.678000000000001</v>
      </c>
      <c r="D5">
        <v>20.373000000000001</v>
      </c>
      <c r="E5">
        <v>20.088999999999999</v>
      </c>
      <c r="F5">
        <v>19.802</v>
      </c>
    </row>
    <row r="6" spans="1:6">
      <c r="A6" t="s">
        <v>98</v>
      </c>
      <c r="B6" t="s">
        <v>95</v>
      </c>
      <c r="C6">
        <v>12.4</v>
      </c>
      <c r="D6">
        <v>12.09</v>
      </c>
      <c r="E6">
        <v>12.1</v>
      </c>
      <c r="F6">
        <v>12.14</v>
      </c>
    </row>
    <row r="7" spans="1:6">
      <c r="A7" t="s">
        <v>99</v>
      </c>
      <c r="B7" t="s">
        <v>95</v>
      </c>
      <c r="C7">
        <v>22.058</v>
      </c>
      <c r="D7">
        <v>21.661999999999999</v>
      </c>
      <c r="E7">
        <v>21.292000000000002</v>
      </c>
      <c r="F7">
        <v>20.945</v>
      </c>
    </row>
    <row r="8" spans="1:6">
      <c r="A8" t="s">
        <v>100</v>
      </c>
      <c r="B8" t="s">
        <v>95</v>
      </c>
      <c r="C8">
        <v>26.951000000000001</v>
      </c>
      <c r="D8">
        <v>26.347000000000001</v>
      </c>
      <c r="E8">
        <v>25.782</v>
      </c>
      <c r="F8">
        <v>25.256</v>
      </c>
    </row>
    <row r="9" spans="1:6">
      <c r="A9" t="s">
        <v>101</v>
      </c>
      <c r="B9" t="s">
        <v>95</v>
      </c>
      <c r="C9">
        <v>19.391999999999999</v>
      </c>
      <c r="D9">
        <v>18.975999999999999</v>
      </c>
      <c r="E9">
        <v>18.617999999999999</v>
      </c>
      <c r="F9">
        <v>18.311</v>
      </c>
    </row>
    <row r="10" spans="1:6">
      <c r="A10" t="s">
        <v>102</v>
      </c>
      <c r="B10" t="s">
        <v>95</v>
      </c>
      <c r="C10">
        <v>19.779</v>
      </c>
      <c r="D10">
        <v>19.387</v>
      </c>
      <c r="E10">
        <v>18.98</v>
      </c>
      <c r="F10">
        <v>18.568999999999999</v>
      </c>
    </row>
    <row r="11" spans="1:6">
      <c r="A11" t="s">
        <v>103</v>
      </c>
      <c r="B11" t="s">
        <v>95</v>
      </c>
      <c r="C11">
        <v>8.4132922190743002</v>
      </c>
      <c r="D11">
        <v>8.65</v>
      </c>
      <c r="E11">
        <v>8.6300000000000008</v>
      </c>
      <c r="F11">
        <v>8.6999999999999993</v>
      </c>
    </row>
    <row r="12" spans="1:6">
      <c r="A12" t="s">
        <v>104</v>
      </c>
      <c r="B12" t="s">
        <v>95</v>
      </c>
      <c r="C12">
        <v>24.908999999999999</v>
      </c>
      <c r="D12">
        <v>24.776</v>
      </c>
      <c r="E12">
        <v>24.734999999999999</v>
      </c>
      <c r="F12">
        <v>24.733000000000001</v>
      </c>
    </row>
    <row r="13" spans="1:6">
      <c r="A13" t="s">
        <v>105</v>
      </c>
      <c r="B13" t="s">
        <v>95</v>
      </c>
      <c r="C13">
        <v>26.6</v>
      </c>
      <c r="D13">
        <v>0</v>
      </c>
      <c r="E13">
        <v>0</v>
      </c>
      <c r="F13">
        <v>0</v>
      </c>
    </row>
    <row r="14" spans="1:6">
      <c r="A14" t="s">
        <v>106</v>
      </c>
      <c r="B14" t="s">
        <v>95</v>
      </c>
      <c r="C14">
        <v>9</v>
      </c>
      <c r="D14">
        <v>9.1999999999999993</v>
      </c>
      <c r="E14">
        <v>10</v>
      </c>
      <c r="F14">
        <v>9.4</v>
      </c>
    </row>
    <row r="15" spans="1:6">
      <c r="A15" t="s">
        <v>107</v>
      </c>
      <c r="B15" t="s">
        <v>95</v>
      </c>
      <c r="C15">
        <v>27.884</v>
      </c>
      <c r="D15">
        <v>27.609000000000002</v>
      </c>
      <c r="E15">
        <v>27.434999999999999</v>
      </c>
      <c r="F15">
        <v>27.280999999999999</v>
      </c>
    </row>
    <row r="16" spans="1:6">
      <c r="A16" t="s">
        <v>108</v>
      </c>
      <c r="B16" t="s">
        <v>95</v>
      </c>
      <c r="C16">
        <v>35</v>
      </c>
      <c r="D16">
        <v>35</v>
      </c>
      <c r="E16">
        <v>35</v>
      </c>
      <c r="F16">
        <v>0</v>
      </c>
    </row>
    <row r="17" spans="1:6">
      <c r="A17" t="s">
        <v>109</v>
      </c>
      <c r="B17" t="s">
        <v>95</v>
      </c>
      <c r="C17">
        <v>21.123999999999999</v>
      </c>
      <c r="D17">
        <v>20.951000000000001</v>
      </c>
      <c r="E17">
        <v>20.751000000000001</v>
      </c>
      <c r="F17">
        <v>20.527999999999999</v>
      </c>
    </row>
    <row r="18" spans="1:6">
      <c r="A18" t="s">
        <v>110</v>
      </c>
      <c r="B18" t="s">
        <v>95</v>
      </c>
      <c r="C18">
        <v>18.469000000000001</v>
      </c>
      <c r="D18">
        <v>18.585000000000001</v>
      </c>
      <c r="E18">
        <v>18.702999999999999</v>
      </c>
      <c r="F18">
        <v>18.785</v>
      </c>
    </row>
    <row r="19" spans="1:6">
      <c r="A19" t="s">
        <v>111</v>
      </c>
      <c r="B19" t="s">
        <v>95</v>
      </c>
      <c r="C19">
        <v>21.527999999999999</v>
      </c>
      <c r="D19">
        <v>21.132000000000001</v>
      </c>
      <c r="E19">
        <v>20.745000000000001</v>
      </c>
      <c r="F19">
        <v>20.376000000000001</v>
      </c>
    </row>
    <row r="20" spans="1:6">
      <c r="A20" t="s">
        <v>112</v>
      </c>
      <c r="B20" t="s">
        <v>95</v>
      </c>
      <c r="C20">
        <v>17.2</v>
      </c>
      <c r="D20">
        <v>17.7</v>
      </c>
      <c r="E20">
        <v>16.899999999999999</v>
      </c>
      <c r="F20">
        <v>16.2</v>
      </c>
    </row>
    <row r="21" spans="1:6">
      <c r="A21" t="s">
        <v>113</v>
      </c>
      <c r="B21" t="s">
        <v>95</v>
      </c>
      <c r="C21">
        <v>14.1</v>
      </c>
      <c r="D21">
        <v>14.29</v>
      </c>
      <c r="E21">
        <v>15.14</v>
      </c>
      <c r="F21">
        <v>15.06</v>
      </c>
    </row>
    <row r="22" spans="1:6">
      <c r="A22" t="s">
        <v>114</v>
      </c>
      <c r="B22" t="s">
        <v>95</v>
      </c>
      <c r="C22">
        <v>25.616</v>
      </c>
      <c r="D22">
        <v>25.327000000000002</v>
      </c>
      <c r="E22">
        <v>25.035</v>
      </c>
      <c r="F22">
        <v>24.728000000000002</v>
      </c>
    </row>
    <row r="23" spans="1:6">
      <c r="A23" t="s">
        <v>115</v>
      </c>
      <c r="B23" t="s">
        <v>95</v>
      </c>
      <c r="C23">
        <v>14</v>
      </c>
      <c r="D23">
        <v>12</v>
      </c>
      <c r="E23">
        <v>0</v>
      </c>
      <c r="F23">
        <v>0</v>
      </c>
    </row>
    <row r="24" spans="1:6">
      <c r="A24" t="s">
        <v>116</v>
      </c>
      <c r="B24" t="s">
        <v>95</v>
      </c>
      <c r="C24">
        <v>32.905000000000001</v>
      </c>
      <c r="D24">
        <v>32.404000000000003</v>
      </c>
      <c r="E24">
        <v>31.916</v>
      </c>
      <c r="F24">
        <v>31.427</v>
      </c>
    </row>
    <row r="25" spans="1:6">
      <c r="A25" t="s">
        <v>117</v>
      </c>
      <c r="B25" t="s">
        <v>95</v>
      </c>
      <c r="C25">
        <v>14.242000000000001</v>
      </c>
      <c r="D25">
        <v>14.010999999999999</v>
      </c>
      <c r="E25">
        <v>13.846</v>
      </c>
      <c r="F25">
        <v>13.731999999999999</v>
      </c>
    </row>
    <row r="26" spans="1:6">
      <c r="A26" t="s">
        <v>118</v>
      </c>
      <c r="B26" t="s">
        <v>95</v>
      </c>
      <c r="C26">
        <v>18.509</v>
      </c>
      <c r="D26">
        <v>18.312999999999999</v>
      </c>
      <c r="E26">
        <v>18.140999999999998</v>
      </c>
      <c r="F26">
        <v>17.986000000000001</v>
      </c>
    </row>
    <row r="27" spans="1:6">
      <c r="A27" t="s">
        <v>119</v>
      </c>
      <c r="B27" t="s">
        <v>95</v>
      </c>
      <c r="C27">
        <v>10.199999999999999</v>
      </c>
      <c r="D27">
        <v>10.3</v>
      </c>
      <c r="E27">
        <v>10</v>
      </c>
      <c r="F27">
        <v>10.199999999999999</v>
      </c>
    </row>
    <row r="28" spans="1:6">
      <c r="A28" t="s">
        <v>120</v>
      </c>
      <c r="B28" t="s">
        <v>95</v>
      </c>
      <c r="C28">
        <v>32.177</v>
      </c>
      <c r="D28">
        <v>31.614999999999998</v>
      </c>
      <c r="E28">
        <v>31.038</v>
      </c>
      <c r="F28">
        <v>30.446999999999999</v>
      </c>
    </row>
    <row r="29" spans="1:6">
      <c r="A29" t="s">
        <v>121</v>
      </c>
      <c r="B29" t="s">
        <v>95</v>
      </c>
      <c r="C29">
        <v>14.872999999999999</v>
      </c>
      <c r="D29">
        <v>14.744999999999999</v>
      </c>
      <c r="E29">
        <v>14.628</v>
      </c>
      <c r="F29">
        <v>14.52</v>
      </c>
    </row>
    <row r="30" spans="1:6">
      <c r="A30" t="s">
        <v>122</v>
      </c>
      <c r="B30" t="s">
        <v>95</v>
      </c>
      <c r="C30">
        <v>39.732999999999997</v>
      </c>
      <c r="D30">
        <v>39.761000000000003</v>
      </c>
      <c r="E30">
        <v>39.883000000000003</v>
      </c>
      <c r="F30">
        <v>39.997999999999998</v>
      </c>
    </row>
    <row r="31" spans="1:6">
      <c r="A31" t="s">
        <v>123</v>
      </c>
      <c r="B31" t="s">
        <v>95</v>
      </c>
      <c r="C31">
        <v>28.699000000000002</v>
      </c>
      <c r="D31">
        <v>28.527000000000001</v>
      </c>
      <c r="E31">
        <v>28.202000000000002</v>
      </c>
      <c r="F31">
        <v>27.733000000000001</v>
      </c>
    </row>
    <row r="32" spans="1:6">
      <c r="A32" t="s">
        <v>124</v>
      </c>
      <c r="B32" t="s">
        <v>95</v>
      </c>
      <c r="C32">
        <v>18.138999999999999</v>
      </c>
      <c r="D32">
        <v>17.800999999999998</v>
      </c>
      <c r="E32">
        <v>17.466000000000001</v>
      </c>
      <c r="F32">
        <v>17.152000000000001</v>
      </c>
    </row>
    <row r="33" spans="1:6">
      <c r="A33" t="s">
        <v>125</v>
      </c>
      <c r="B33" t="s">
        <v>95</v>
      </c>
      <c r="C33">
        <v>31.282</v>
      </c>
      <c r="D33">
        <v>30.946999999999999</v>
      </c>
      <c r="E33">
        <v>30.587</v>
      </c>
      <c r="F33">
        <v>30.198</v>
      </c>
    </row>
    <row r="34" spans="1:6">
      <c r="A34" t="s">
        <v>126</v>
      </c>
      <c r="B34" t="s">
        <v>95</v>
      </c>
      <c r="C34">
        <v>26.463999999999999</v>
      </c>
      <c r="D34">
        <v>25.390999999999998</v>
      </c>
      <c r="E34">
        <v>24.390999999999998</v>
      </c>
      <c r="F34">
        <v>23.507999999999999</v>
      </c>
    </row>
    <row r="35" spans="1:6">
      <c r="A35" t="s">
        <v>127</v>
      </c>
      <c r="B35" t="s">
        <v>128</v>
      </c>
      <c r="C35">
        <v>14.484999999999999</v>
      </c>
      <c r="D35">
        <v>14.464</v>
      </c>
      <c r="E35">
        <v>14.534000000000001</v>
      </c>
      <c r="F35">
        <v>14.648999999999999</v>
      </c>
    </row>
    <row r="36" spans="1:6">
      <c r="A36" t="s">
        <v>129</v>
      </c>
      <c r="B36" t="s">
        <v>128</v>
      </c>
      <c r="C36">
        <v>14.718999999999999</v>
      </c>
      <c r="D36">
        <v>14.946999999999999</v>
      </c>
      <c r="E36">
        <v>15.138</v>
      </c>
      <c r="F36">
        <v>15.298999999999999</v>
      </c>
    </row>
    <row r="37" spans="1:6">
      <c r="A37" t="s">
        <v>130</v>
      </c>
      <c r="B37" t="s">
        <v>128</v>
      </c>
      <c r="C37">
        <v>9.4930000000000003</v>
      </c>
      <c r="D37">
        <v>9.407</v>
      </c>
      <c r="E37">
        <v>9.1859999999999999</v>
      </c>
      <c r="F37">
        <v>9.3260000000000005</v>
      </c>
    </row>
    <row r="38" spans="1:6">
      <c r="A38" t="s">
        <v>131</v>
      </c>
      <c r="B38" t="s">
        <v>128</v>
      </c>
      <c r="C38">
        <v>17.2</v>
      </c>
      <c r="D38">
        <v>17.8</v>
      </c>
      <c r="E38">
        <v>18</v>
      </c>
      <c r="F38">
        <v>17.8</v>
      </c>
    </row>
    <row r="39" spans="1:6">
      <c r="A39" t="s">
        <v>132</v>
      </c>
      <c r="B39" t="s">
        <v>128</v>
      </c>
      <c r="C39">
        <v>11.260999999999999</v>
      </c>
      <c r="D39">
        <v>11.507999999999999</v>
      </c>
      <c r="E39">
        <v>11.356</v>
      </c>
      <c r="F39">
        <v>11.672000000000001</v>
      </c>
    </row>
    <row r="40" spans="1:6">
      <c r="A40" t="s">
        <v>133</v>
      </c>
      <c r="B40" t="s">
        <v>128</v>
      </c>
      <c r="C40">
        <v>9.1829999999999998</v>
      </c>
      <c r="D40">
        <v>9.609</v>
      </c>
      <c r="E40">
        <v>9.8369999999999997</v>
      </c>
      <c r="F40">
        <v>10.194000000000001</v>
      </c>
    </row>
    <row r="41" spans="1:6">
      <c r="A41" t="s">
        <v>134</v>
      </c>
      <c r="B41" t="s">
        <v>128</v>
      </c>
      <c r="C41">
        <v>9.3190000000000008</v>
      </c>
      <c r="D41">
        <v>9.2029999999999994</v>
      </c>
      <c r="E41">
        <v>9.1379999999999999</v>
      </c>
      <c r="F41">
        <v>9.0969999999999995</v>
      </c>
    </row>
    <row r="42" spans="1:6">
      <c r="A42" t="s">
        <v>135</v>
      </c>
      <c r="B42" t="s">
        <v>128</v>
      </c>
      <c r="C42">
        <v>9.2588401192330902</v>
      </c>
      <c r="D42">
        <v>9.9379393815597492</v>
      </c>
      <c r="E42">
        <v>10.68</v>
      </c>
      <c r="F42">
        <v>11.14</v>
      </c>
    </row>
    <row r="43" spans="1:6">
      <c r="A43" t="s">
        <v>136</v>
      </c>
      <c r="B43" t="s">
        <v>128</v>
      </c>
      <c r="C43">
        <v>9.8030000000000008</v>
      </c>
      <c r="D43">
        <v>9.8040000000000003</v>
      </c>
      <c r="E43">
        <v>9.8650000000000002</v>
      </c>
      <c r="F43">
        <v>10.055</v>
      </c>
    </row>
    <row r="44" spans="1:6">
      <c r="A44" t="s">
        <v>137</v>
      </c>
      <c r="B44" t="s">
        <v>128</v>
      </c>
      <c r="C44">
        <v>9.9380000000000006</v>
      </c>
      <c r="D44">
        <v>9.7289999999999992</v>
      </c>
      <c r="E44">
        <v>9.5239999999999991</v>
      </c>
      <c r="F44">
        <v>9.33</v>
      </c>
    </row>
    <row r="45" spans="1:6">
      <c r="A45" t="s">
        <v>138</v>
      </c>
      <c r="B45" t="s">
        <v>128</v>
      </c>
      <c r="C45">
        <v>11.561</v>
      </c>
      <c r="D45">
        <v>11.499000000000001</v>
      </c>
      <c r="E45">
        <v>11.481</v>
      </c>
      <c r="F45">
        <v>11.496</v>
      </c>
    </row>
    <row r="46" spans="1:6">
      <c r="A46" t="s">
        <v>139</v>
      </c>
      <c r="B46" t="s">
        <v>128</v>
      </c>
      <c r="C46">
        <v>9.9860000000000007</v>
      </c>
      <c r="D46">
        <v>10.305999999999999</v>
      </c>
      <c r="E46">
        <v>11.093</v>
      </c>
      <c r="F46">
        <v>11.47</v>
      </c>
    </row>
    <row r="47" spans="1:6">
      <c r="A47" t="s">
        <v>140</v>
      </c>
      <c r="B47" t="s">
        <v>128</v>
      </c>
      <c r="C47">
        <v>8.3160000000000007</v>
      </c>
      <c r="D47">
        <v>8.1660000000000004</v>
      </c>
      <c r="E47">
        <v>8.3249999999999993</v>
      </c>
      <c r="F47">
        <v>8.3119999999999994</v>
      </c>
    </row>
    <row r="48" spans="1:6">
      <c r="A48" t="s">
        <v>141</v>
      </c>
      <c r="B48" t="s">
        <v>128</v>
      </c>
      <c r="C48">
        <v>11.861000000000001</v>
      </c>
      <c r="D48">
        <v>11.952</v>
      </c>
      <c r="E48">
        <v>11.738</v>
      </c>
      <c r="F48">
        <v>11.839</v>
      </c>
    </row>
    <row r="49" spans="1:6">
      <c r="A49" t="s">
        <v>142</v>
      </c>
      <c r="B49" t="s">
        <v>128</v>
      </c>
      <c r="C49">
        <v>10.746</v>
      </c>
      <c r="D49">
        <v>10.946999999999999</v>
      </c>
      <c r="E49">
        <v>11.000999999999999</v>
      </c>
      <c r="F49">
        <v>11.391</v>
      </c>
    </row>
    <row r="50" spans="1:6">
      <c r="A50" t="s">
        <v>143</v>
      </c>
      <c r="B50" t="s">
        <v>128</v>
      </c>
      <c r="C50">
        <v>10.66</v>
      </c>
      <c r="D50">
        <v>11.073</v>
      </c>
      <c r="E50">
        <v>11.757999999999999</v>
      </c>
      <c r="F50">
        <v>11.955</v>
      </c>
    </row>
    <row r="51" spans="1:6">
      <c r="A51" t="s">
        <v>144</v>
      </c>
      <c r="B51" t="s">
        <v>128</v>
      </c>
      <c r="C51">
        <v>11.007</v>
      </c>
      <c r="D51">
        <v>11.173</v>
      </c>
      <c r="E51">
        <v>11.105</v>
      </c>
      <c r="F51">
        <v>11.204000000000001</v>
      </c>
    </row>
    <row r="52" spans="1:6">
      <c r="A52" t="s">
        <v>145</v>
      </c>
      <c r="B52" t="s">
        <v>128</v>
      </c>
      <c r="C52">
        <v>12.695</v>
      </c>
      <c r="D52">
        <v>12.989000000000001</v>
      </c>
      <c r="E52">
        <v>12.69</v>
      </c>
      <c r="F52">
        <v>12.862</v>
      </c>
    </row>
    <row r="53" spans="1:6">
      <c r="A53" t="s">
        <v>146</v>
      </c>
      <c r="B53" t="s">
        <v>128</v>
      </c>
      <c r="C53">
        <v>0</v>
      </c>
      <c r="D53">
        <v>0</v>
      </c>
      <c r="E53">
        <v>14</v>
      </c>
      <c r="F53">
        <v>0</v>
      </c>
    </row>
    <row r="54" spans="1:6">
      <c r="A54" t="s">
        <v>147</v>
      </c>
      <c r="B54" t="s">
        <v>128</v>
      </c>
      <c r="C54">
        <v>11.997</v>
      </c>
      <c r="D54">
        <v>12.352</v>
      </c>
      <c r="E54">
        <v>12.659000000000001</v>
      </c>
      <c r="F54">
        <v>12.935</v>
      </c>
    </row>
    <row r="55" spans="1:6">
      <c r="A55" t="s">
        <v>148</v>
      </c>
      <c r="B55" t="s">
        <v>128</v>
      </c>
      <c r="C55">
        <v>11.968</v>
      </c>
      <c r="D55">
        <v>12.012</v>
      </c>
      <c r="E55">
        <v>12.055</v>
      </c>
      <c r="F55">
        <v>12.087</v>
      </c>
    </row>
    <row r="56" spans="1:6">
      <c r="A56" t="s">
        <v>149</v>
      </c>
      <c r="B56" t="s">
        <v>128</v>
      </c>
      <c r="C56">
        <v>9.6850000000000005</v>
      </c>
      <c r="D56">
        <v>10.050000000000001</v>
      </c>
      <c r="E56">
        <v>10</v>
      </c>
      <c r="F56">
        <v>10.278</v>
      </c>
    </row>
    <row r="57" spans="1:6">
      <c r="A57" t="s">
        <v>150</v>
      </c>
      <c r="B57" t="s">
        <v>128</v>
      </c>
      <c r="C57">
        <v>15.1222525617311</v>
      </c>
      <c r="D57">
        <v>14.8</v>
      </c>
      <c r="E57">
        <v>15.1</v>
      </c>
      <c r="F57">
        <v>14.798445229682001</v>
      </c>
    </row>
    <row r="58" spans="1:6">
      <c r="A58" t="s">
        <v>151</v>
      </c>
      <c r="B58" t="s">
        <v>128</v>
      </c>
      <c r="C58">
        <v>9.5630000000000006</v>
      </c>
      <c r="D58">
        <v>9.33</v>
      </c>
      <c r="E58">
        <v>9.4</v>
      </c>
      <c r="F58">
        <v>9.9</v>
      </c>
    </row>
    <row r="59" spans="1:6">
      <c r="A59" t="s">
        <v>152</v>
      </c>
      <c r="B59" t="s">
        <v>128</v>
      </c>
      <c r="C59">
        <v>9.6649999999999991</v>
      </c>
      <c r="D59">
        <v>9.9160000000000004</v>
      </c>
      <c r="E59">
        <v>9.7070000000000007</v>
      </c>
      <c r="F59">
        <v>9.8819999999999997</v>
      </c>
    </row>
    <row r="60" spans="1:6">
      <c r="A60" t="s">
        <v>153</v>
      </c>
      <c r="B60" t="s">
        <v>128</v>
      </c>
      <c r="C60">
        <v>11.4</v>
      </c>
      <c r="D60">
        <v>0</v>
      </c>
      <c r="E60">
        <v>11.4</v>
      </c>
      <c r="F60">
        <v>0</v>
      </c>
    </row>
    <row r="61" spans="1:6">
      <c r="A61" t="s">
        <v>154</v>
      </c>
      <c r="B61" t="s">
        <v>128</v>
      </c>
      <c r="C61">
        <v>14.677</v>
      </c>
      <c r="D61">
        <v>15.076000000000001</v>
      </c>
      <c r="E61">
        <v>16.209</v>
      </c>
      <c r="F61">
        <v>16.905999999999999</v>
      </c>
    </row>
    <row r="62" spans="1:6">
      <c r="A62" t="s">
        <v>155</v>
      </c>
      <c r="B62" t="s">
        <v>128</v>
      </c>
      <c r="C62">
        <v>14.423999999999999</v>
      </c>
      <c r="D62">
        <v>14.532999999999999</v>
      </c>
      <c r="E62">
        <v>14.635999999999999</v>
      </c>
      <c r="F62">
        <v>15.231999999999999</v>
      </c>
    </row>
    <row r="63" spans="1:6">
      <c r="A63" t="s">
        <v>156</v>
      </c>
      <c r="B63" t="s">
        <v>128</v>
      </c>
      <c r="C63">
        <v>9.4529999999999994</v>
      </c>
      <c r="D63">
        <v>9.5009999999999994</v>
      </c>
      <c r="E63">
        <v>9.4979999999999993</v>
      </c>
      <c r="F63">
        <v>9.6240000000000006</v>
      </c>
    </row>
    <row r="64" spans="1:6">
      <c r="A64" t="s">
        <v>157</v>
      </c>
      <c r="B64" t="s">
        <v>128</v>
      </c>
      <c r="C64">
        <v>18.399999999999999</v>
      </c>
      <c r="D64">
        <v>19.7</v>
      </c>
      <c r="E64">
        <v>20.79</v>
      </c>
      <c r="F64">
        <v>22.7</v>
      </c>
    </row>
    <row r="65" spans="1:6">
      <c r="A65" t="s">
        <v>158</v>
      </c>
      <c r="B65" t="s">
        <v>128</v>
      </c>
      <c r="C65">
        <v>21.4</v>
      </c>
      <c r="D65">
        <v>23.3</v>
      </c>
      <c r="E65">
        <v>23.5</v>
      </c>
      <c r="F65">
        <v>24.36</v>
      </c>
    </row>
    <row r="66" spans="1:6">
      <c r="A66" t="s">
        <v>159</v>
      </c>
      <c r="B66" t="s">
        <v>128</v>
      </c>
      <c r="C66">
        <v>10.96</v>
      </c>
      <c r="D66">
        <v>10.3</v>
      </c>
      <c r="E66">
        <v>9.9499999999999993</v>
      </c>
      <c r="F66">
        <v>9.9</v>
      </c>
    </row>
    <row r="67" spans="1:6">
      <c r="A67" t="s">
        <v>160</v>
      </c>
      <c r="B67" t="s">
        <v>128</v>
      </c>
      <c r="C67">
        <v>8.9450000000000003</v>
      </c>
      <c r="D67">
        <v>9.2119999999999997</v>
      </c>
      <c r="E67">
        <v>9.5820000000000007</v>
      </c>
      <c r="F67">
        <v>10.442</v>
      </c>
    </row>
    <row r="68" spans="1:6">
      <c r="A68" t="s">
        <v>161</v>
      </c>
      <c r="B68" t="s">
        <v>128</v>
      </c>
      <c r="C68">
        <v>11.547000000000001</v>
      </c>
      <c r="D68">
        <v>11.666</v>
      </c>
      <c r="E68">
        <v>11.411</v>
      </c>
      <c r="F68">
        <v>11.452</v>
      </c>
    </row>
    <row r="69" spans="1:6">
      <c r="A69" t="s">
        <v>162</v>
      </c>
      <c r="B69" t="s">
        <v>128</v>
      </c>
      <c r="C69">
        <v>9.3439999999999994</v>
      </c>
      <c r="D69">
        <v>9.7309999999999999</v>
      </c>
      <c r="E69">
        <v>10.225</v>
      </c>
      <c r="F69">
        <v>10.568</v>
      </c>
    </row>
    <row r="70" spans="1:6">
      <c r="A70" t="s">
        <v>163</v>
      </c>
      <c r="B70" t="s">
        <v>128</v>
      </c>
      <c r="C70">
        <v>11.785</v>
      </c>
      <c r="D70">
        <v>11.955</v>
      </c>
      <c r="E70">
        <v>12.141</v>
      </c>
      <c r="F70">
        <v>12.32</v>
      </c>
    </row>
    <row r="71" spans="1:6">
      <c r="A71" t="s">
        <v>164</v>
      </c>
      <c r="B71" t="s">
        <v>128</v>
      </c>
      <c r="C71">
        <v>11.266</v>
      </c>
      <c r="D71">
        <v>11.098000000000001</v>
      </c>
      <c r="E71">
        <v>10.977</v>
      </c>
      <c r="F71">
        <v>10.898</v>
      </c>
    </row>
    <row r="72" spans="1:6">
      <c r="A72" t="s">
        <v>165</v>
      </c>
      <c r="B72" t="s">
        <v>128</v>
      </c>
      <c r="C72">
        <v>12.521000000000001</v>
      </c>
      <c r="D72">
        <v>12.35</v>
      </c>
      <c r="E72">
        <v>12.212</v>
      </c>
      <c r="F72">
        <v>12.117000000000001</v>
      </c>
    </row>
    <row r="73" spans="1:6">
      <c r="A73" t="s">
        <v>166</v>
      </c>
      <c r="B73" t="s">
        <v>128</v>
      </c>
      <c r="C73">
        <v>11.513999999999999</v>
      </c>
      <c r="D73">
        <v>11.321</v>
      </c>
      <c r="E73">
        <v>11.069000000000001</v>
      </c>
      <c r="F73">
        <v>11.228999999999999</v>
      </c>
    </row>
    <row r="74" spans="1:6">
      <c r="A74" t="s">
        <v>167</v>
      </c>
      <c r="B74" t="s">
        <v>128</v>
      </c>
      <c r="C74">
        <v>12.276</v>
      </c>
      <c r="D74">
        <v>12.561</v>
      </c>
      <c r="E74">
        <v>12.414</v>
      </c>
      <c r="F74">
        <v>12.688000000000001</v>
      </c>
    </row>
    <row r="75" spans="1:6">
      <c r="A75" t="s">
        <v>168</v>
      </c>
      <c r="B75" t="s">
        <v>128</v>
      </c>
      <c r="C75">
        <v>9.5470000000000006</v>
      </c>
      <c r="D75">
        <v>9.8119999999999994</v>
      </c>
      <c r="E75">
        <v>10.175000000000001</v>
      </c>
      <c r="F75">
        <v>10.872</v>
      </c>
    </row>
    <row r="76" spans="1:6">
      <c r="A76" t="s">
        <v>169</v>
      </c>
      <c r="B76" t="s">
        <v>128</v>
      </c>
      <c r="C76">
        <v>10.37</v>
      </c>
      <c r="D76">
        <v>9.9629999999999992</v>
      </c>
      <c r="E76">
        <v>9.6609999999999996</v>
      </c>
      <c r="F76">
        <v>9.8469999999999995</v>
      </c>
    </row>
    <row r="77" spans="1:6">
      <c r="A77" t="s">
        <v>170</v>
      </c>
      <c r="B77" t="s">
        <v>128</v>
      </c>
      <c r="C77">
        <v>10.215999999999999</v>
      </c>
      <c r="D77">
        <v>10.167</v>
      </c>
      <c r="E77">
        <v>9.9659999999999993</v>
      </c>
      <c r="F77">
        <v>10.314</v>
      </c>
    </row>
    <row r="78" spans="1:6">
      <c r="A78" t="s">
        <v>171</v>
      </c>
      <c r="B78" t="s">
        <v>128</v>
      </c>
      <c r="C78">
        <v>10.199999999999999</v>
      </c>
      <c r="D78">
        <v>10.4</v>
      </c>
      <c r="E78">
        <v>11.3</v>
      </c>
      <c r="F78">
        <v>12.1</v>
      </c>
    </row>
    <row r="79" spans="1:6">
      <c r="A79" t="s">
        <v>172</v>
      </c>
      <c r="B79" t="s">
        <v>128</v>
      </c>
      <c r="C79">
        <v>9.5</v>
      </c>
      <c r="D79">
        <v>10</v>
      </c>
      <c r="E79">
        <v>9.5</v>
      </c>
      <c r="F79">
        <v>11</v>
      </c>
    </row>
    <row r="80" spans="1:6">
      <c r="A80" t="s">
        <v>173</v>
      </c>
      <c r="B80" t="s">
        <v>128</v>
      </c>
      <c r="C80">
        <v>9.6999999999999993</v>
      </c>
      <c r="D80">
        <v>9.58</v>
      </c>
      <c r="E80">
        <v>9.2200000000000006</v>
      </c>
      <c r="F80">
        <v>9.4</v>
      </c>
    </row>
    <row r="81" spans="1:6">
      <c r="A81" t="s">
        <v>174</v>
      </c>
      <c r="B81" t="s">
        <v>128</v>
      </c>
      <c r="C81">
        <v>10.103999999999999</v>
      </c>
      <c r="D81">
        <v>9.9979999999999993</v>
      </c>
      <c r="E81">
        <v>10.084</v>
      </c>
      <c r="F81">
        <v>10.609</v>
      </c>
    </row>
    <row r="82" spans="1:6">
      <c r="A82" t="s">
        <v>175</v>
      </c>
      <c r="B82" t="s">
        <v>128</v>
      </c>
      <c r="C82">
        <v>9.0760000000000005</v>
      </c>
      <c r="D82">
        <v>9.4339999999999993</v>
      </c>
      <c r="E82">
        <v>9.8230000000000004</v>
      </c>
      <c r="F82">
        <v>10.494999999999999</v>
      </c>
    </row>
    <row r="83" spans="1:6">
      <c r="A83" t="s">
        <v>176</v>
      </c>
      <c r="B83" t="s">
        <v>128</v>
      </c>
      <c r="C83">
        <v>11.224</v>
      </c>
      <c r="D83">
        <v>11.664</v>
      </c>
      <c r="E83">
        <v>11.742000000000001</v>
      </c>
      <c r="F83">
        <v>11.855</v>
      </c>
    </row>
    <row r="84" spans="1:6">
      <c r="A84" t="s">
        <v>177</v>
      </c>
      <c r="B84" t="s">
        <v>128</v>
      </c>
      <c r="C84">
        <v>28.573</v>
      </c>
      <c r="D84">
        <v>28.36</v>
      </c>
      <c r="E84">
        <v>28.202999999999999</v>
      </c>
      <c r="F84">
        <v>28.079000000000001</v>
      </c>
    </row>
    <row r="85" spans="1:6">
      <c r="A85" t="s">
        <v>178</v>
      </c>
      <c r="B85" t="s">
        <v>128</v>
      </c>
      <c r="C85">
        <v>22.661000000000001</v>
      </c>
      <c r="D85">
        <v>22.428000000000001</v>
      </c>
      <c r="E85">
        <v>22.177</v>
      </c>
      <c r="F85">
        <v>21.933</v>
      </c>
    </row>
    <row r="86" spans="1:6">
      <c r="A86" t="s">
        <v>179</v>
      </c>
      <c r="B86" t="s">
        <v>128</v>
      </c>
      <c r="C86">
        <v>18.936</v>
      </c>
      <c r="D86">
        <v>18.684999999999999</v>
      </c>
      <c r="E86">
        <v>18.457000000000001</v>
      </c>
      <c r="F86">
        <v>18.228999999999999</v>
      </c>
    </row>
    <row r="87" spans="1:6">
      <c r="A87" t="s">
        <v>180</v>
      </c>
      <c r="B87" t="s">
        <v>128</v>
      </c>
      <c r="C87">
        <v>9</v>
      </c>
      <c r="D87">
        <v>9.8000000000000007</v>
      </c>
      <c r="E87">
        <v>10.199999999999999</v>
      </c>
      <c r="F87">
        <v>11</v>
      </c>
    </row>
    <row r="88" spans="1:6">
      <c r="A88" t="s">
        <v>181</v>
      </c>
      <c r="B88" t="s">
        <v>128</v>
      </c>
      <c r="C88">
        <v>20.389406596345498</v>
      </c>
      <c r="D88">
        <v>20.988396159195901</v>
      </c>
      <c r="E88">
        <v>21.579000000000001</v>
      </c>
      <c r="F88">
        <v>21.680534801215298</v>
      </c>
    </row>
    <row r="89" spans="1:6">
      <c r="A89" t="s">
        <v>182</v>
      </c>
      <c r="B89" t="s">
        <v>183</v>
      </c>
      <c r="C89">
        <v>14.051</v>
      </c>
      <c r="D89">
        <v>13.79</v>
      </c>
      <c r="E89">
        <v>13.532</v>
      </c>
      <c r="F89">
        <v>13.281000000000001</v>
      </c>
    </row>
    <row r="90" spans="1:6">
      <c r="A90" t="s">
        <v>184</v>
      </c>
      <c r="B90" t="s">
        <v>183</v>
      </c>
      <c r="C90">
        <v>17.553000000000001</v>
      </c>
      <c r="D90">
        <v>17.454000000000001</v>
      </c>
      <c r="E90">
        <v>17.364000000000001</v>
      </c>
      <c r="F90">
        <v>17.268999999999998</v>
      </c>
    </row>
    <row r="91" spans="1:6">
      <c r="A91" t="s">
        <v>185</v>
      </c>
      <c r="B91" t="s">
        <v>183</v>
      </c>
      <c r="C91">
        <v>0</v>
      </c>
      <c r="D91">
        <v>0</v>
      </c>
      <c r="E91">
        <v>0</v>
      </c>
      <c r="F91">
        <v>0</v>
      </c>
    </row>
    <row r="92" spans="1:6">
      <c r="A92" t="s">
        <v>186</v>
      </c>
      <c r="B92" t="s">
        <v>183</v>
      </c>
      <c r="C92">
        <v>17.308</v>
      </c>
      <c r="D92">
        <v>17.074999999999999</v>
      </c>
      <c r="E92">
        <v>16.882000000000001</v>
      </c>
      <c r="F92">
        <v>16.704000000000001</v>
      </c>
    </row>
    <row r="93" spans="1:6">
      <c r="A93" t="s">
        <v>187</v>
      </c>
      <c r="B93" t="s">
        <v>183</v>
      </c>
      <c r="C93">
        <v>26.218</v>
      </c>
      <c r="D93">
        <v>25.667000000000002</v>
      </c>
      <c r="E93">
        <v>25.161999999999999</v>
      </c>
      <c r="F93">
        <v>24.698</v>
      </c>
    </row>
    <row r="94" spans="1:6">
      <c r="A94" t="s">
        <v>188</v>
      </c>
      <c r="B94" t="s">
        <v>183</v>
      </c>
      <c r="C94">
        <v>28.808</v>
      </c>
      <c r="D94">
        <v>28.234999999999999</v>
      </c>
      <c r="E94">
        <v>27.663</v>
      </c>
      <c r="F94">
        <v>27.103999999999999</v>
      </c>
    </row>
    <row r="95" spans="1:6">
      <c r="A95" t="s">
        <v>189</v>
      </c>
      <c r="B95" t="s">
        <v>183</v>
      </c>
      <c r="C95">
        <v>18.152999999999999</v>
      </c>
      <c r="D95">
        <v>17.475999999999999</v>
      </c>
      <c r="E95">
        <v>16.814</v>
      </c>
      <c r="F95">
        <v>16.193999999999999</v>
      </c>
    </row>
    <row r="96" spans="1:6">
      <c r="A96" t="s">
        <v>190</v>
      </c>
      <c r="B96" t="s">
        <v>183</v>
      </c>
      <c r="C96">
        <v>11.381</v>
      </c>
      <c r="D96">
        <v>11.311999999999999</v>
      </c>
      <c r="E96">
        <v>11.256</v>
      </c>
      <c r="F96">
        <v>11.208</v>
      </c>
    </row>
    <row r="97" spans="1:6">
      <c r="A97" t="s">
        <v>191</v>
      </c>
      <c r="B97" t="s">
        <v>183</v>
      </c>
      <c r="C97">
        <v>15.249000000000001</v>
      </c>
      <c r="D97">
        <v>15.128</v>
      </c>
      <c r="E97">
        <v>15.03</v>
      </c>
      <c r="F97">
        <v>14.942</v>
      </c>
    </row>
    <row r="98" spans="1:6">
      <c r="A98" t="s">
        <v>192</v>
      </c>
      <c r="B98" t="s">
        <v>183</v>
      </c>
      <c r="C98">
        <v>21.268999999999998</v>
      </c>
      <c r="D98">
        <v>20.986999999999998</v>
      </c>
      <c r="E98">
        <v>20.7</v>
      </c>
      <c r="F98">
        <v>20.402999999999999</v>
      </c>
    </row>
    <row r="99" spans="1:6">
      <c r="A99" t="s">
        <v>193</v>
      </c>
      <c r="B99" t="s">
        <v>183</v>
      </c>
      <c r="C99">
        <v>17.725999999999999</v>
      </c>
      <c r="D99">
        <v>17.294</v>
      </c>
      <c r="E99">
        <v>16.940999999999999</v>
      </c>
      <c r="F99">
        <v>16.677</v>
      </c>
    </row>
    <row r="100" spans="1:6">
      <c r="A100" t="s">
        <v>194</v>
      </c>
      <c r="B100" t="s">
        <v>183</v>
      </c>
      <c r="C100">
        <v>11.212999999999999</v>
      </c>
      <c r="D100">
        <v>10.933</v>
      </c>
      <c r="E100">
        <v>10.686</v>
      </c>
      <c r="F100">
        <v>10.488</v>
      </c>
    </row>
    <row r="101" spans="1:6">
      <c r="A101" t="s">
        <v>195</v>
      </c>
      <c r="B101" t="s">
        <v>183</v>
      </c>
      <c r="C101">
        <v>0</v>
      </c>
      <c r="D101">
        <v>0</v>
      </c>
      <c r="E101">
        <v>13.8</v>
      </c>
      <c r="F101">
        <v>0</v>
      </c>
    </row>
    <row r="102" spans="1:6">
      <c r="A102" t="s">
        <v>196</v>
      </c>
      <c r="B102" t="s">
        <v>183</v>
      </c>
      <c r="C102">
        <v>0</v>
      </c>
      <c r="D102">
        <v>14.9</v>
      </c>
      <c r="E102">
        <v>0</v>
      </c>
      <c r="F102">
        <v>0</v>
      </c>
    </row>
    <row r="103" spans="1:6">
      <c r="A103" t="s">
        <v>197</v>
      </c>
      <c r="B103" t="s">
        <v>183</v>
      </c>
      <c r="C103">
        <v>23.54</v>
      </c>
      <c r="D103">
        <v>23.216999999999999</v>
      </c>
      <c r="E103">
        <v>22.876999999999999</v>
      </c>
      <c r="F103">
        <v>22.527000000000001</v>
      </c>
    </row>
    <row r="104" spans="1:6">
      <c r="A104" t="s">
        <v>198</v>
      </c>
      <c r="B104" t="s">
        <v>183</v>
      </c>
      <c r="C104">
        <v>22.030999999999999</v>
      </c>
      <c r="D104">
        <v>21.599</v>
      </c>
      <c r="E104">
        <v>21.189</v>
      </c>
      <c r="F104">
        <v>20.8</v>
      </c>
    </row>
    <row r="105" spans="1:6">
      <c r="A105" t="s">
        <v>199</v>
      </c>
      <c r="B105" t="s">
        <v>183</v>
      </c>
      <c r="C105">
        <v>18.998999999999999</v>
      </c>
      <c r="D105">
        <v>19.126000000000001</v>
      </c>
      <c r="E105">
        <v>19.274999999999999</v>
      </c>
      <c r="F105">
        <v>19.419</v>
      </c>
    </row>
    <row r="106" spans="1:6">
      <c r="A106" t="s">
        <v>200</v>
      </c>
      <c r="B106" t="s">
        <v>183</v>
      </c>
      <c r="C106">
        <v>34.603000000000002</v>
      </c>
      <c r="D106">
        <v>34.090000000000003</v>
      </c>
      <c r="E106">
        <v>33.555</v>
      </c>
      <c r="F106">
        <v>33.009</v>
      </c>
    </row>
    <row r="107" spans="1:6">
      <c r="A107" t="s">
        <v>201</v>
      </c>
      <c r="B107" t="s">
        <v>183</v>
      </c>
      <c r="C107">
        <v>19.587</v>
      </c>
      <c r="D107">
        <v>18.951000000000001</v>
      </c>
      <c r="E107">
        <v>18.375</v>
      </c>
      <c r="F107">
        <v>17.869</v>
      </c>
    </row>
    <row r="108" spans="1:6">
      <c r="A108" t="s">
        <v>202</v>
      </c>
      <c r="B108" t="s">
        <v>183</v>
      </c>
      <c r="C108">
        <v>28.818999999999999</v>
      </c>
      <c r="D108">
        <v>28.364000000000001</v>
      </c>
      <c r="E108">
        <v>27.922999999999998</v>
      </c>
      <c r="F108">
        <v>27.484000000000002</v>
      </c>
    </row>
    <row r="109" spans="1:6">
      <c r="A109" t="s">
        <v>203</v>
      </c>
      <c r="B109" t="s">
        <v>183</v>
      </c>
      <c r="C109">
        <v>28.722000000000001</v>
      </c>
      <c r="D109">
        <v>28.347000000000001</v>
      </c>
      <c r="E109">
        <v>27.99</v>
      </c>
      <c r="F109">
        <v>27.643000000000001</v>
      </c>
    </row>
    <row r="110" spans="1:6">
      <c r="A110" t="s">
        <v>204</v>
      </c>
      <c r="B110" t="s">
        <v>183</v>
      </c>
      <c r="C110">
        <v>17.82</v>
      </c>
      <c r="D110">
        <v>17.37</v>
      </c>
      <c r="E110">
        <v>17.03</v>
      </c>
      <c r="F110">
        <v>16.690000000000001</v>
      </c>
    </row>
    <row r="111" spans="1:6">
      <c r="A111" t="s">
        <v>205</v>
      </c>
      <c r="B111" t="s">
        <v>183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206</v>
      </c>
      <c r="B112" t="s">
        <v>183</v>
      </c>
      <c r="C112">
        <v>14</v>
      </c>
      <c r="D112">
        <v>0</v>
      </c>
      <c r="E112">
        <v>0</v>
      </c>
      <c r="F112">
        <v>0</v>
      </c>
    </row>
    <row r="113" spans="1:6">
      <c r="A113" t="s">
        <v>207</v>
      </c>
      <c r="B113" t="s">
        <v>183</v>
      </c>
      <c r="C113">
        <v>19.2958294673357</v>
      </c>
      <c r="D113">
        <v>18.972077444115399</v>
      </c>
      <c r="E113">
        <v>18.6380611343764</v>
      </c>
      <c r="F113">
        <v>18.3280638351637</v>
      </c>
    </row>
    <row r="114" spans="1:6">
      <c r="A114" t="s">
        <v>208</v>
      </c>
      <c r="B114" t="s">
        <v>183</v>
      </c>
      <c r="C114">
        <v>25.376999999999999</v>
      </c>
      <c r="D114">
        <v>25.11</v>
      </c>
      <c r="E114">
        <v>24.867999999999999</v>
      </c>
      <c r="F114">
        <v>24.623999999999999</v>
      </c>
    </row>
    <row r="115" spans="1:6">
      <c r="A115" t="s">
        <v>209</v>
      </c>
      <c r="B115" t="s">
        <v>183</v>
      </c>
      <c r="C115">
        <v>21.771999999999998</v>
      </c>
      <c r="D115">
        <v>21.395</v>
      </c>
      <c r="E115">
        <v>21.015999999999998</v>
      </c>
      <c r="F115">
        <v>20.64</v>
      </c>
    </row>
    <row r="116" spans="1:6">
      <c r="A116" t="s">
        <v>210</v>
      </c>
      <c r="B116" t="s">
        <v>183</v>
      </c>
      <c r="C116">
        <v>22.167000000000002</v>
      </c>
      <c r="D116">
        <v>21.818999999999999</v>
      </c>
      <c r="E116">
        <v>21.466999999999999</v>
      </c>
      <c r="F116">
        <v>21.106999999999999</v>
      </c>
    </row>
    <row r="117" spans="1:6">
      <c r="A117" t="s">
        <v>211</v>
      </c>
      <c r="B117" t="s">
        <v>183</v>
      </c>
      <c r="C117">
        <v>13.03</v>
      </c>
      <c r="D117">
        <v>12.91</v>
      </c>
      <c r="E117">
        <v>12.72</v>
      </c>
      <c r="F117">
        <v>11.822377579685501</v>
      </c>
    </row>
    <row r="118" spans="1:6">
      <c r="A118" t="s">
        <v>212</v>
      </c>
      <c r="B118" t="s">
        <v>183</v>
      </c>
      <c r="C118">
        <v>25.832999999999998</v>
      </c>
      <c r="D118">
        <v>25.420999999999999</v>
      </c>
      <c r="E118">
        <v>25.018000000000001</v>
      </c>
      <c r="F118">
        <v>24.625</v>
      </c>
    </row>
    <row r="119" spans="1:6">
      <c r="A119" t="s">
        <v>213</v>
      </c>
      <c r="B119" t="s">
        <v>183</v>
      </c>
      <c r="C119">
        <v>20.724</v>
      </c>
      <c r="D119">
        <v>20.468</v>
      </c>
      <c r="E119">
        <v>20.321999999999999</v>
      </c>
      <c r="F119">
        <v>20.234999999999999</v>
      </c>
    </row>
    <row r="120" spans="1:6">
      <c r="A120" t="s">
        <v>214</v>
      </c>
      <c r="B120" t="s">
        <v>183</v>
      </c>
      <c r="C120">
        <v>19.983000000000001</v>
      </c>
      <c r="D120">
        <v>19.606000000000002</v>
      </c>
      <c r="E120">
        <v>19.277999999999999</v>
      </c>
      <c r="F120">
        <v>18.983000000000001</v>
      </c>
    </row>
    <row r="121" spans="1:6">
      <c r="A121" t="s">
        <v>215</v>
      </c>
      <c r="B121" t="s">
        <v>183</v>
      </c>
      <c r="C121">
        <v>14.62</v>
      </c>
      <c r="D121">
        <v>14.698</v>
      </c>
      <c r="E121">
        <v>14.77</v>
      </c>
      <c r="F121">
        <v>14.83</v>
      </c>
    </row>
    <row r="122" spans="1:6">
      <c r="A122" t="s">
        <v>216</v>
      </c>
      <c r="B122" t="s">
        <v>183</v>
      </c>
      <c r="C122">
        <v>14.86</v>
      </c>
      <c r="D122">
        <v>14.76</v>
      </c>
      <c r="E122">
        <v>14.67</v>
      </c>
      <c r="F122">
        <v>14.58</v>
      </c>
    </row>
    <row r="123" spans="1:6">
      <c r="A123" t="s">
        <v>217</v>
      </c>
      <c r="B123" t="s">
        <v>183</v>
      </c>
      <c r="C123">
        <v>18.042000000000002</v>
      </c>
      <c r="D123">
        <v>17.867999999999999</v>
      </c>
      <c r="E123">
        <v>17.721</v>
      </c>
      <c r="F123">
        <v>17.581</v>
      </c>
    </row>
    <row r="124" spans="1:6">
      <c r="A124" t="s">
        <v>218</v>
      </c>
      <c r="B124" t="s">
        <v>183</v>
      </c>
      <c r="C124">
        <v>22.04</v>
      </c>
      <c r="D124">
        <v>21.77</v>
      </c>
      <c r="E124">
        <v>21.52</v>
      </c>
      <c r="F124">
        <v>21.244</v>
      </c>
    </row>
    <row r="125" spans="1:6">
      <c r="A125" t="s">
        <v>219</v>
      </c>
      <c r="B125" t="s">
        <v>183</v>
      </c>
      <c r="C125">
        <v>14.64</v>
      </c>
      <c r="D125">
        <v>13.04</v>
      </c>
      <c r="E125">
        <v>12.63</v>
      </c>
      <c r="F125">
        <v>12</v>
      </c>
    </row>
    <row r="126" spans="1:6">
      <c r="A126" t="s">
        <v>220</v>
      </c>
      <c r="B126" t="s">
        <v>221</v>
      </c>
      <c r="C126">
        <v>15.201000000000001</v>
      </c>
      <c r="D126">
        <v>14.754</v>
      </c>
      <c r="E126">
        <v>14.347</v>
      </c>
      <c r="F126">
        <v>14.004</v>
      </c>
    </row>
    <row r="127" spans="1:6">
      <c r="A127" t="s">
        <v>222</v>
      </c>
      <c r="B127" t="s">
        <v>221</v>
      </c>
      <c r="C127">
        <v>18.856000000000002</v>
      </c>
      <c r="D127">
        <v>18.577000000000002</v>
      </c>
      <c r="E127">
        <v>18.295000000000002</v>
      </c>
      <c r="F127">
        <v>18.016999999999999</v>
      </c>
    </row>
    <row r="128" spans="1:6">
      <c r="A128" t="s">
        <v>223</v>
      </c>
      <c r="B128" t="s">
        <v>221</v>
      </c>
      <c r="C128">
        <v>29.952000000000002</v>
      </c>
      <c r="D128">
        <v>29.428000000000001</v>
      </c>
      <c r="E128">
        <v>28.92</v>
      </c>
      <c r="F128">
        <v>28.434999999999999</v>
      </c>
    </row>
    <row r="129" spans="1:6">
      <c r="A129" t="s">
        <v>224</v>
      </c>
      <c r="B129" t="s">
        <v>221</v>
      </c>
      <c r="C129">
        <v>20.736999999999998</v>
      </c>
      <c r="D129">
        <v>20.768999999999998</v>
      </c>
      <c r="E129">
        <v>20.774999999999999</v>
      </c>
      <c r="F129">
        <v>20.759</v>
      </c>
    </row>
    <row r="130" spans="1:6">
      <c r="A130" t="s">
        <v>225</v>
      </c>
      <c r="B130" t="s">
        <v>221</v>
      </c>
      <c r="C130">
        <v>25.318999999999999</v>
      </c>
      <c r="D130">
        <v>25.134</v>
      </c>
      <c r="E130">
        <v>24.928999999999998</v>
      </c>
      <c r="F130">
        <v>24.698</v>
      </c>
    </row>
    <row r="131" spans="1:6">
      <c r="A131" t="s">
        <v>226</v>
      </c>
      <c r="B131" t="s">
        <v>221</v>
      </c>
      <c r="C131">
        <v>19.443000000000001</v>
      </c>
      <c r="D131">
        <v>19.276</v>
      </c>
      <c r="E131">
        <v>19.088999999999999</v>
      </c>
      <c r="F131">
        <v>18.905999999999999</v>
      </c>
    </row>
    <row r="132" spans="1:6">
      <c r="A132" t="s">
        <v>227</v>
      </c>
      <c r="B132" t="s">
        <v>221</v>
      </c>
      <c r="C132">
        <v>32.814999999999998</v>
      </c>
      <c r="D132">
        <v>32.286000000000001</v>
      </c>
      <c r="E132">
        <v>31.760999999999999</v>
      </c>
      <c r="F132">
        <v>31.22</v>
      </c>
    </row>
    <row r="133" spans="1:6">
      <c r="A133" t="s">
        <v>228</v>
      </c>
      <c r="B133" t="s">
        <v>221</v>
      </c>
      <c r="C133">
        <v>20.8</v>
      </c>
      <c r="D133">
        <v>21</v>
      </c>
      <c r="E133">
        <v>21.1</v>
      </c>
      <c r="F133">
        <v>21.5</v>
      </c>
    </row>
    <row r="134" spans="1:6">
      <c r="A134" t="s">
        <v>229</v>
      </c>
      <c r="B134" t="s">
        <v>221</v>
      </c>
      <c r="C134">
        <v>26.742999999999999</v>
      </c>
      <c r="D134">
        <v>26.390999999999998</v>
      </c>
      <c r="E134">
        <v>26.067</v>
      </c>
      <c r="F134">
        <v>25.725999999999999</v>
      </c>
    </row>
    <row r="135" spans="1:6">
      <c r="A135" t="s">
        <v>230</v>
      </c>
      <c r="B135" t="s">
        <v>221</v>
      </c>
      <c r="C135">
        <v>18.213000000000001</v>
      </c>
      <c r="D135">
        <v>18.062000000000001</v>
      </c>
      <c r="E135">
        <v>17.901</v>
      </c>
      <c r="F135">
        <v>17.704999999999998</v>
      </c>
    </row>
    <row r="136" spans="1:6">
      <c r="A136" t="s">
        <v>231</v>
      </c>
      <c r="B136" t="s">
        <v>221</v>
      </c>
      <c r="C136">
        <v>16.385000000000002</v>
      </c>
      <c r="D136">
        <v>16.07</v>
      </c>
      <c r="E136">
        <v>15.863</v>
      </c>
      <c r="F136">
        <v>15.727</v>
      </c>
    </row>
    <row r="137" spans="1:6">
      <c r="A137" t="s">
        <v>232</v>
      </c>
      <c r="B137" t="s">
        <v>221</v>
      </c>
      <c r="C137">
        <v>23.895</v>
      </c>
      <c r="D137">
        <v>23.751999999999999</v>
      </c>
      <c r="E137">
        <v>23.552</v>
      </c>
      <c r="F137">
        <v>23.298999999999999</v>
      </c>
    </row>
    <row r="138" spans="1:6">
      <c r="A138" t="s">
        <v>233</v>
      </c>
      <c r="B138" t="s">
        <v>221</v>
      </c>
      <c r="C138">
        <v>20.585000000000001</v>
      </c>
      <c r="D138">
        <v>20.523</v>
      </c>
      <c r="E138">
        <v>20.477</v>
      </c>
      <c r="F138">
        <v>20.422999999999998</v>
      </c>
    </row>
    <row r="139" spans="1:6">
      <c r="A139" t="s">
        <v>234</v>
      </c>
      <c r="B139" t="s">
        <v>221</v>
      </c>
      <c r="C139">
        <v>9.5530000000000008</v>
      </c>
      <c r="D139">
        <v>9.5589999999999993</v>
      </c>
      <c r="E139">
        <v>9.4629999999999992</v>
      </c>
      <c r="F139">
        <v>10.018000000000001</v>
      </c>
    </row>
    <row r="140" spans="1:6">
      <c r="A140" t="s">
        <v>235</v>
      </c>
      <c r="B140" t="s">
        <v>221</v>
      </c>
      <c r="C140">
        <v>22.62</v>
      </c>
      <c r="D140">
        <v>22.298999999999999</v>
      </c>
      <c r="E140">
        <v>22.093</v>
      </c>
      <c r="F140">
        <v>21.960999999999999</v>
      </c>
    </row>
    <row r="141" spans="1:6">
      <c r="A141" t="s">
        <v>236</v>
      </c>
      <c r="B141" t="s">
        <v>221</v>
      </c>
      <c r="C141">
        <v>13.712</v>
      </c>
      <c r="D141">
        <v>13.058999999999999</v>
      </c>
      <c r="E141">
        <v>12.516</v>
      </c>
      <c r="F141">
        <v>12.074999999999999</v>
      </c>
    </row>
    <row r="142" spans="1:6">
      <c r="A142" t="s">
        <v>237</v>
      </c>
      <c r="B142" t="s">
        <v>221</v>
      </c>
      <c r="C142">
        <v>24.93</v>
      </c>
      <c r="D142">
        <v>24.376999999999999</v>
      </c>
      <c r="E142">
        <v>23.872</v>
      </c>
      <c r="F142">
        <v>23.423999999999999</v>
      </c>
    </row>
    <row r="143" spans="1:6">
      <c r="A143" t="s">
        <v>238</v>
      </c>
      <c r="B143" t="s">
        <v>221</v>
      </c>
      <c r="C143">
        <v>29.055</v>
      </c>
      <c r="D143">
        <v>28.771000000000001</v>
      </c>
      <c r="E143">
        <v>28.41</v>
      </c>
      <c r="F143">
        <v>27.98</v>
      </c>
    </row>
    <row r="144" spans="1:6">
      <c r="A144" t="s">
        <v>239</v>
      </c>
      <c r="B144" t="s">
        <v>221</v>
      </c>
      <c r="C144">
        <v>17.100000000000001</v>
      </c>
      <c r="D144">
        <v>17.100000000000001</v>
      </c>
      <c r="E144">
        <v>17.399999999999999</v>
      </c>
      <c r="F144">
        <v>17.7</v>
      </c>
    </row>
    <row r="145" spans="1:6">
      <c r="A145" t="s">
        <v>240</v>
      </c>
      <c r="B145" t="s">
        <v>221</v>
      </c>
      <c r="C145">
        <v>37.299999999999997</v>
      </c>
      <c r="D145">
        <v>36.700000000000003</v>
      </c>
      <c r="E145">
        <v>35.854999999999997</v>
      </c>
      <c r="F145">
        <v>35.540999999999997</v>
      </c>
    </row>
    <row r="146" spans="1:6">
      <c r="A146" t="s">
        <v>241</v>
      </c>
      <c r="B146" t="s">
        <v>221</v>
      </c>
      <c r="C146">
        <v>37.686</v>
      </c>
      <c r="D146">
        <v>37.393000000000001</v>
      </c>
      <c r="E146">
        <v>37.106999999999999</v>
      </c>
      <c r="F146">
        <v>36.795000000000002</v>
      </c>
    </row>
    <row r="147" spans="1:6">
      <c r="A147" t="s">
        <v>242</v>
      </c>
      <c r="B147" t="s">
        <v>243</v>
      </c>
      <c r="C147">
        <v>13.1</v>
      </c>
      <c r="D147">
        <v>12.894</v>
      </c>
      <c r="E147">
        <v>12.688000000000001</v>
      </c>
      <c r="F147">
        <v>12.481999999999999</v>
      </c>
    </row>
    <row r="148" spans="1:6">
      <c r="A148" t="s">
        <v>244</v>
      </c>
      <c r="B148" t="s">
        <v>243</v>
      </c>
      <c r="C148">
        <v>10.65</v>
      </c>
      <c r="D148">
        <v>10.85</v>
      </c>
      <c r="E148">
        <v>11.1</v>
      </c>
      <c r="F148">
        <v>11.25</v>
      </c>
    </row>
    <row r="149" spans="1:6">
      <c r="A149" t="s">
        <v>245</v>
      </c>
      <c r="B149" t="s">
        <v>243</v>
      </c>
      <c r="C149">
        <v>14</v>
      </c>
      <c r="D149">
        <v>14.2</v>
      </c>
      <c r="E149">
        <v>14.254064689623799</v>
      </c>
      <c r="F149">
        <v>14.3009584524</v>
      </c>
    </row>
    <row r="150" spans="1:6">
      <c r="A150" t="s">
        <v>246</v>
      </c>
      <c r="B150" t="s">
        <v>247</v>
      </c>
      <c r="C150">
        <v>48.177</v>
      </c>
      <c r="D150">
        <v>47.575000000000003</v>
      </c>
      <c r="E150">
        <v>47.023000000000003</v>
      </c>
      <c r="F150">
        <v>46.537999999999997</v>
      </c>
    </row>
    <row r="151" spans="1:6">
      <c r="A151" t="s">
        <v>248</v>
      </c>
      <c r="B151" t="s">
        <v>247</v>
      </c>
      <c r="C151">
        <v>23.37</v>
      </c>
      <c r="D151">
        <v>22.651</v>
      </c>
      <c r="E151">
        <v>21.998999999999999</v>
      </c>
      <c r="F151">
        <v>21.431000000000001</v>
      </c>
    </row>
    <row r="152" spans="1:6">
      <c r="A152" t="s">
        <v>249</v>
      </c>
      <c r="B152" t="s">
        <v>247</v>
      </c>
      <c r="C152">
        <v>23.376999999999999</v>
      </c>
      <c r="D152">
        <v>22.629000000000001</v>
      </c>
      <c r="E152">
        <v>21.992999999999999</v>
      </c>
      <c r="F152">
        <v>21.494</v>
      </c>
    </row>
    <row r="153" spans="1:6">
      <c r="A153" t="s">
        <v>250</v>
      </c>
      <c r="B153" t="s">
        <v>247</v>
      </c>
      <c r="C153">
        <v>23.8</v>
      </c>
      <c r="D153">
        <v>23.5</v>
      </c>
      <c r="E153">
        <v>23.1</v>
      </c>
      <c r="F153">
        <v>22.8</v>
      </c>
    </row>
    <row r="154" spans="1:6">
      <c r="A154" t="s">
        <v>251</v>
      </c>
      <c r="B154" t="s">
        <v>247</v>
      </c>
      <c r="C154">
        <v>18.8</v>
      </c>
      <c r="D154">
        <v>18.7</v>
      </c>
      <c r="E154">
        <v>19</v>
      </c>
      <c r="F154">
        <v>18.8</v>
      </c>
    </row>
    <row r="155" spans="1:6">
      <c r="A155" t="s">
        <v>252</v>
      </c>
      <c r="B155" t="s">
        <v>247</v>
      </c>
      <c r="C155">
        <v>18.640999999999998</v>
      </c>
      <c r="D155">
        <v>18.582000000000001</v>
      </c>
      <c r="E155">
        <v>18.620999999999999</v>
      </c>
      <c r="F155">
        <v>18.709</v>
      </c>
    </row>
    <row r="156" spans="1:6">
      <c r="A156" t="s">
        <v>253</v>
      </c>
      <c r="B156" t="s">
        <v>247</v>
      </c>
      <c r="C156">
        <v>27.605</v>
      </c>
      <c r="D156">
        <v>26.763999999999999</v>
      </c>
      <c r="E156">
        <v>26.023</v>
      </c>
      <c r="F156">
        <v>25.385000000000002</v>
      </c>
    </row>
    <row r="157" spans="1:6">
      <c r="A157" t="s">
        <v>254</v>
      </c>
      <c r="B157" t="s">
        <v>247</v>
      </c>
      <c r="C157">
        <v>30.911000000000001</v>
      </c>
      <c r="D157">
        <v>30.626000000000001</v>
      </c>
      <c r="E157">
        <v>30.353999999999999</v>
      </c>
      <c r="F157">
        <v>30.085999999999999</v>
      </c>
    </row>
    <row r="158" spans="1:6">
      <c r="A158" t="s">
        <v>255</v>
      </c>
      <c r="B158" t="s">
        <v>256</v>
      </c>
      <c r="C158">
        <v>12.441000000000001</v>
      </c>
      <c r="D158">
        <v>12.159000000000001</v>
      </c>
      <c r="E158">
        <v>11.919</v>
      </c>
      <c r="F158">
        <v>11.715999999999999</v>
      </c>
    </row>
    <row r="159" spans="1:6">
      <c r="A159" t="s">
        <v>257</v>
      </c>
      <c r="B159" t="s">
        <v>256</v>
      </c>
      <c r="C159">
        <v>10.7</v>
      </c>
      <c r="D159">
        <v>10.6</v>
      </c>
      <c r="E159">
        <v>10.1</v>
      </c>
      <c r="F159">
        <v>10.4</v>
      </c>
    </row>
    <row r="160" spans="1:6">
      <c r="A160" t="s">
        <v>258</v>
      </c>
      <c r="B160" t="s">
        <v>256</v>
      </c>
      <c r="C160">
        <v>45.33</v>
      </c>
      <c r="D160">
        <v>44.444000000000003</v>
      </c>
      <c r="E160">
        <v>43.606999999999999</v>
      </c>
      <c r="F160">
        <v>42.875</v>
      </c>
    </row>
    <row r="161" spans="1:6">
      <c r="A161" t="s">
        <v>259</v>
      </c>
      <c r="B161" t="s">
        <v>256</v>
      </c>
      <c r="C161">
        <v>35.154000000000003</v>
      </c>
      <c r="D161">
        <v>34.886000000000003</v>
      </c>
      <c r="E161">
        <v>34.664999999999999</v>
      </c>
      <c r="F161">
        <v>34.465000000000003</v>
      </c>
    </row>
    <row r="162" spans="1:6">
      <c r="A162" t="s">
        <v>260</v>
      </c>
      <c r="B162" t="s">
        <v>256</v>
      </c>
      <c r="C162">
        <v>40.366</v>
      </c>
      <c r="D162">
        <v>40.064999999999998</v>
      </c>
      <c r="E162">
        <v>39.744999999999997</v>
      </c>
      <c r="F162">
        <v>39.395000000000003</v>
      </c>
    </row>
    <row r="163" spans="1:6">
      <c r="A163" t="s">
        <v>261</v>
      </c>
      <c r="B163" t="s">
        <v>256</v>
      </c>
      <c r="C163">
        <v>46.67</v>
      </c>
      <c r="D163">
        <v>47.082999999999998</v>
      </c>
      <c r="E163">
        <v>47.289000000000001</v>
      </c>
      <c r="F163">
        <v>47.212000000000003</v>
      </c>
    </row>
    <row r="164" spans="1:6">
      <c r="A164" t="s">
        <v>262</v>
      </c>
      <c r="B164" t="s">
        <v>256</v>
      </c>
      <c r="C164">
        <v>25.146999999999998</v>
      </c>
      <c r="D164">
        <v>24.914000000000001</v>
      </c>
      <c r="E164">
        <v>24.718</v>
      </c>
      <c r="F164">
        <v>24.54</v>
      </c>
    </row>
    <row r="165" spans="1:6">
      <c r="A165" t="s">
        <v>263</v>
      </c>
      <c r="B165" t="s">
        <v>256</v>
      </c>
      <c r="C165">
        <v>37.17</v>
      </c>
      <c r="D165">
        <v>36.58</v>
      </c>
      <c r="E165">
        <v>35.993000000000002</v>
      </c>
      <c r="F165">
        <v>35.421999999999997</v>
      </c>
    </row>
    <row r="166" spans="1:6">
      <c r="A166" t="s">
        <v>264</v>
      </c>
      <c r="B166" t="s">
        <v>256</v>
      </c>
      <c r="C166">
        <v>36.241</v>
      </c>
      <c r="D166">
        <v>35.843000000000004</v>
      </c>
      <c r="E166">
        <v>35.406999999999996</v>
      </c>
      <c r="F166">
        <v>34.951999999999998</v>
      </c>
    </row>
    <row r="167" spans="1:6">
      <c r="A167" t="s">
        <v>265</v>
      </c>
      <c r="B167" t="s">
        <v>256</v>
      </c>
      <c r="C167">
        <v>37.69</v>
      </c>
      <c r="D167">
        <v>37.506</v>
      </c>
      <c r="E167">
        <v>37.226999999999997</v>
      </c>
      <c r="F167">
        <v>36.86</v>
      </c>
    </row>
    <row r="168" spans="1:6">
      <c r="A168" t="s">
        <v>266</v>
      </c>
      <c r="B168" t="s">
        <v>256</v>
      </c>
      <c r="C168">
        <v>35.823</v>
      </c>
      <c r="D168">
        <v>35.457000000000001</v>
      </c>
      <c r="E168">
        <v>35.011000000000003</v>
      </c>
      <c r="F168">
        <v>34.509</v>
      </c>
    </row>
    <row r="169" spans="1:6">
      <c r="A169" t="s">
        <v>267</v>
      </c>
      <c r="B169" t="s">
        <v>256</v>
      </c>
      <c r="C169">
        <v>33.173000000000002</v>
      </c>
      <c r="D169">
        <v>33.04</v>
      </c>
      <c r="E169">
        <v>32.792000000000002</v>
      </c>
      <c r="F169">
        <v>32.426000000000002</v>
      </c>
    </row>
    <row r="170" spans="1:6">
      <c r="A170" t="s">
        <v>268</v>
      </c>
      <c r="B170" t="s">
        <v>256</v>
      </c>
      <c r="C170">
        <v>25.844999999999999</v>
      </c>
      <c r="D170">
        <v>25.19</v>
      </c>
      <c r="E170">
        <v>24.611999999999998</v>
      </c>
      <c r="F170">
        <v>24.120999999999999</v>
      </c>
    </row>
    <row r="171" spans="1:6">
      <c r="A171" t="s">
        <v>269</v>
      </c>
      <c r="B171" t="s">
        <v>256</v>
      </c>
      <c r="C171">
        <v>38.222999999999999</v>
      </c>
      <c r="D171">
        <v>37.921999999999997</v>
      </c>
      <c r="E171">
        <v>37.503999999999998</v>
      </c>
      <c r="F171">
        <v>36.982999999999997</v>
      </c>
    </row>
    <row r="172" spans="1:6">
      <c r="A172" t="s">
        <v>270</v>
      </c>
      <c r="B172" t="s">
        <v>256</v>
      </c>
      <c r="C172">
        <v>39.505000000000003</v>
      </c>
      <c r="D172">
        <v>39.093000000000004</v>
      </c>
      <c r="E172">
        <v>38.676000000000002</v>
      </c>
      <c r="F172">
        <v>38.229999999999997</v>
      </c>
    </row>
    <row r="173" spans="1:6">
      <c r="A173" t="s">
        <v>271</v>
      </c>
      <c r="B173" t="s">
        <v>256</v>
      </c>
      <c r="C173">
        <v>28.535</v>
      </c>
      <c r="D173">
        <v>28.082000000000001</v>
      </c>
      <c r="E173">
        <v>27.663</v>
      </c>
      <c r="F173">
        <v>27.273</v>
      </c>
    </row>
    <row r="174" spans="1:6">
      <c r="A174" t="s">
        <v>272</v>
      </c>
      <c r="B174" t="s">
        <v>256</v>
      </c>
      <c r="C174">
        <v>33.095999999999997</v>
      </c>
      <c r="D174">
        <v>32.859000000000002</v>
      </c>
      <c r="E174">
        <v>32.615000000000002</v>
      </c>
      <c r="F174">
        <v>32.354999999999997</v>
      </c>
    </row>
    <row r="175" spans="1:6">
      <c r="A175" t="s">
        <v>273</v>
      </c>
      <c r="B175" t="s">
        <v>256</v>
      </c>
      <c r="C175">
        <v>40.773000000000003</v>
      </c>
      <c r="D175">
        <v>40.421999999999997</v>
      </c>
      <c r="E175">
        <v>40.045000000000002</v>
      </c>
      <c r="F175">
        <v>39.633000000000003</v>
      </c>
    </row>
    <row r="176" spans="1:6">
      <c r="A176" t="s">
        <v>274</v>
      </c>
      <c r="B176" t="s">
        <v>256</v>
      </c>
      <c r="C176">
        <v>38.325000000000003</v>
      </c>
      <c r="D176">
        <v>37.790999999999997</v>
      </c>
      <c r="E176">
        <v>37.270000000000003</v>
      </c>
      <c r="F176">
        <v>36.761000000000003</v>
      </c>
    </row>
    <row r="177" spans="1:6">
      <c r="A177" t="s">
        <v>275</v>
      </c>
      <c r="B177" t="s">
        <v>256</v>
      </c>
      <c r="C177">
        <v>42.072000000000003</v>
      </c>
      <c r="D177">
        <v>41.802999999999997</v>
      </c>
      <c r="E177">
        <v>41.51</v>
      </c>
      <c r="F177">
        <v>41.188000000000002</v>
      </c>
    </row>
    <row r="178" spans="1:6">
      <c r="A178" t="s">
        <v>276</v>
      </c>
      <c r="B178" t="s">
        <v>256</v>
      </c>
      <c r="C178">
        <v>38.374000000000002</v>
      </c>
      <c r="D178">
        <v>38.192999999999998</v>
      </c>
      <c r="E178">
        <v>38.067</v>
      </c>
      <c r="F178">
        <v>37.970999999999997</v>
      </c>
    </row>
    <row r="179" spans="1:6">
      <c r="A179" t="s">
        <v>277</v>
      </c>
      <c r="B179" t="s">
        <v>256</v>
      </c>
      <c r="C179">
        <v>39.17</v>
      </c>
      <c r="D179">
        <v>39.159999999999997</v>
      </c>
      <c r="E179">
        <v>39.027000000000001</v>
      </c>
      <c r="F179">
        <v>38.767000000000003</v>
      </c>
    </row>
    <row r="180" spans="1:6">
      <c r="A180" t="s">
        <v>278</v>
      </c>
      <c r="B180" t="s">
        <v>256</v>
      </c>
      <c r="C180">
        <v>39.808999999999997</v>
      </c>
      <c r="D180">
        <v>39.308999999999997</v>
      </c>
      <c r="E180">
        <v>38.817</v>
      </c>
      <c r="F180">
        <v>38.326999999999998</v>
      </c>
    </row>
    <row r="181" spans="1:6">
      <c r="A181" t="s">
        <v>279</v>
      </c>
      <c r="B181" t="s">
        <v>256</v>
      </c>
      <c r="C181">
        <v>30.074000000000002</v>
      </c>
      <c r="D181">
        <v>29.664000000000001</v>
      </c>
      <c r="E181">
        <v>29.29</v>
      </c>
      <c r="F181">
        <v>28.942</v>
      </c>
    </row>
    <row r="182" spans="1:6">
      <c r="A182" t="s">
        <v>280</v>
      </c>
      <c r="B182" t="s">
        <v>256</v>
      </c>
      <c r="C182">
        <v>37.665999999999997</v>
      </c>
      <c r="D182">
        <v>37.055</v>
      </c>
      <c r="E182">
        <v>36.468000000000004</v>
      </c>
      <c r="F182">
        <v>35.896000000000001</v>
      </c>
    </row>
    <row r="183" spans="1:6">
      <c r="A183" t="s">
        <v>281</v>
      </c>
      <c r="B183" t="s">
        <v>256</v>
      </c>
      <c r="C183">
        <v>43.136000000000003</v>
      </c>
      <c r="D183">
        <v>43.015000000000001</v>
      </c>
      <c r="E183">
        <v>42.844000000000001</v>
      </c>
      <c r="F183">
        <v>42.61</v>
      </c>
    </row>
    <row r="184" spans="1:6">
      <c r="A184" t="s">
        <v>282</v>
      </c>
      <c r="B184" t="s">
        <v>256</v>
      </c>
      <c r="C184">
        <v>41.832000000000001</v>
      </c>
      <c r="D184">
        <v>40.997</v>
      </c>
      <c r="E184">
        <v>40.1</v>
      </c>
      <c r="F184">
        <v>39.192</v>
      </c>
    </row>
    <row r="185" spans="1:6">
      <c r="A185" t="s">
        <v>283</v>
      </c>
      <c r="B185" t="s">
        <v>256</v>
      </c>
      <c r="C185">
        <v>34.844000000000001</v>
      </c>
      <c r="D185">
        <v>34.445</v>
      </c>
      <c r="E185">
        <v>34.026000000000003</v>
      </c>
      <c r="F185">
        <v>33.587000000000003</v>
      </c>
    </row>
    <row r="186" spans="1:6">
      <c r="A186" t="s">
        <v>284</v>
      </c>
      <c r="B186" t="s">
        <v>256</v>
      </c>
      <c r="C186">
        <v>15.1</v>
      </c>
      <c r="D186">
        <v>14.1</v>
      </c>
      <c r="E186">
        <v>13.5</v>
      </c>
      <c r="F186">
        <v>12.9</v>
      </c>
    </row>
    <row r="187" spans="1:6">
      <c r="A187" t="s">
        <v>285</v>
      </c>
      <c r="B187" t="s">
        <v>256</v>
      </c>
      <c r="C187">
        <v>42.01</v>
      </c>
      <c r="D187">
        <v>41.375</v>
      </c>
      <c r="E187">
        <v>40.779000000000003</v>
      </c>
      <c r="F187">
        <v>40.223999999999997</v>
      </c>
    </row>
    <row r="188" spans="1:6">
      <c r="A188" t="s">
        <v>286</v>
      </c>
      <c r="B188" t="s">
        <v>256</v>
      </c>
      <c r="C188">
        <v>27.62</v>
      </c>
      <c r="D188">
        <v>26.64</v>
      </c>
      <c r="E188">
        <v>25.798999999999999</v>
      </c>
      <c r="F188">
        <v>25.081</v>
      </c>
    </row>
    <row r="189" spans="1:6">
      <c r="A189" t="s">
        <v>287</v>
      </c>
      <c r="B189" t="s">
        <v>256</v>
      </c>
      <c r="C189">
        <v>28.818000000000001</v>
      </c>
      <c r="D189">
        <v>28.391999999999999</v>
      </c>
      <c r="E189">
        <v>27.971</v>
      </c>
      <c r="F189">
        <v>27.555</v>
      </c>
    </row>
    <row r="190" spans="1:6">
      <c r="A190" t="s">
        <v>288</v>
      </c>
      <c r="B190" t="s">
        <v>256</v>
      </c>
      <c r="C190">
        <v>53.241999999999997</v>
      </c>
      <c r="D190">
        <v>53.503</v>
      </c>
      <c r="E190">
        <v>53.624000000000002</v>
      </c>
      <c r="F190">
        <v>53.536000000000001</v>
      </c>
    </row>
    <row r="191" spans="1:6">
      <c r="A191" t="s">
        <v>289</v>
      </c>
      <c r="B191" t="s">
        <v>256</v>
      </c>
      <c r="C191">
        <v>41.084000000000003</v>
      </c>
      <c r="D191">
        <v>40.722999999999999</v>
      </c>
      <c r="E191">
        <v>40.307000000000002</v>
      </c>
      <c r="F191">
        <v>39.826000000000001</v>
      </c>
    </row>
    <row r="192" spans="1:6">
      <c r="A192" t="s">
        <v>290</v>
      </c>
      <c r="B192" t="s">
        <v>256</v>
      </c>
      <c r="C192">
        <v>41.173000000000002</v>
      </c>
      <c r="D192">
        <v>41.185000000000002</v>
      </c>
      <c r="E192">
        <v>41.173000000000002</v>
      </c>
      <c r="F192">
        <v>41.131999999999998</v>
      </c>
    </row>
    <row r="193" spans="1:6">
      <c r="A193" t="s">
        <v>291</v>
      </c>
      <c r="B193" t="s">
        <v>256</v>
      </c>
      <c r="C193">
        <v>33.01</v>
      </c>
      <c r="D193">
        <v>32.426000000000002</v>
      </c>
      <c r="E193">
        <v>31.856999999999999</v>
      </c>
      <c r="F193">
        <v>31.292999999999999</v>
      </c>
    </row>
    <row r="194" spans="1:6">
      <c r="A194" t="s">
        <v>292</v>
      </c>
      <c r="B194" t="s">
        <v>256</v>
      </c>
      <c r="C194">
        <v>39.279000000000003</v>
      </c>
      <c r="D194">
        <v>39.076999999999998</v>
      </c>
      <c r="E194">
        <v>38.802999999999997</v>
      </c>
      <c r="F194">
        <v>38.435000000000002</v>
      </c>
    </row>
    <row r="195" spans="1:6">
      <c r="A195" t="s">
        <v>293</v>
      </c>
      <c r="B195" t="s">
        <v>256</v>
      </c>
      <c r="C195">
        <v>41.287999999999997</v>
      </c>
      <c r="D195">
        <v>40.981000000000002</v>
      </c>
      <c r="E195">
        <v>40.652999999999999</v>
      </c>
      <c r="F195">
        <v>40.305</v>
      </c>
    </row>
    <row r="196" spans="1:6">
      <c r="A196" t="s">
        <v>294</v>
      </c>
      <c r="B196" t="s">
        <v>256</v>
      </c>
      <c r="C196">
        <v>45.08</v>
      </c>
      <c r="D196">
        <v>44.781999999999996</v>
      </c>
      <c r="E196">
        <v>44.454999999999998</v>
      </c>
      <c r="F196">
        <v>44.104999999999997</v>
      </c>
    </row>
    <row r="197" spans="1:6">
      <c r="A197" t="s">
        <v>295</v>
      </c>
      <c r="B197" t="s">
        <v>256</v>
      </c>
      <c r="C197">
        <v>33.774999999999999</v>
      </c>
      <c r="D197">
        <v>33.256</v>
      </c>
      <c r="E197">
        <v>32.697000000000003</v>
      </c>
      <c r="F197">
        <v>32.11</v>
      </c>
    </row>
    <row r="198" spans="1:6">
      <c r="A198" t="s">
        <v>296</v>
      </c>
      <c r="B198" t="s">
        <v>256</v>
      </c>
      <c r="C198">
        <v>30.856999999999999</v>
      </c>
      <c r="D198">
        <v>30.51</v>
      </c>
      <c r="E198">
        <v>30.187000000000001</v>
      </c>
      <c r="F198">
        <v>29.895</v>
      </c>
    </row>
    <row r="199" spans="1:6">
      <c r="A199" t="s">
        <v>297</v>
      </c>
      <c r="B199" t="s">
        <v>256</v>
      </c>
      <c r="C199">
        <v>18.5</v>
      </c>
      <c r="D199">
        <v>17.3</v>
      </c>
      <c r="E199">
        <v>17.600000000000001</v>
      </c>
      <c r="F199">
        <v>17.8</v>
      </c>
    </row>
    <row r="200" spans="1:6">
      <c r="A200" t="s">
        <v>298</v>
      </c>
      <c r="B200" t="s">
        <v>256</v>
      </c>
      <c r="C200">
        <v>46.902999999999999</v>
      </c>
      <c r="D200">
        <v>46.53</v>
      </c>
      <c r="E200">
        <v>46.121000000000002</v>
      </c>
      <c r="F200">
        <v>45.692</v>
      </c>
    </row>
    <row r="201" spans="1:6">
      <c r="A201" t="s">
        <v>299</v>
      </c>
      <c r="B201" t="s">
        <v>256</v>
      </c>
      <c r="C201">
        <v>34.423999999999999</v>
      </c>
      <c r="D201">
        <v>33.884999999999998</v>
      </c>
      <c r="E201">
        <v>33.366999999999997</v>
      </c>
      <c r="F201">
        <v>32.875</v>
      </c>
    </row>
    <row r="202" spans="1:6">
      <c r="A202" t="s">
        <v>300</v>
      </c>
      <c r="B202" t="s">
        <v>256</v>
      </c>
      <c r="C202">
        <v>41.877000000000002</v>
      </c>
      <c r="D202">
        <v>41.822000000000003</v>
      </c>
      <c r="E202">
        <v>41.710999999999999</v>
      </c>
      <c r="F202">
        <v>41.533999999999999</v>
      </c>
    </row>
    <row r="203" spans="1:6">
      <c r="A203" t="s">
        <v>301</v>
      </c>
      <c r="B203" t="s">
        <v>256</v>
      </c>
      <c r="C203">
        <v>46.96</v>
      </c>
      <c r="D203">
        <v>46.734000000000002</v>
      </c>
      <c r="E203">
        <v>46.466999999999999</v>
      </c>
      <c r="F203">
        <v>46.151000000000003</v>
      </c>
    </row>
    <row r="204" spans="1:6">
      <c r="A204" t="s">
        <v>302</v>
      </c>
      <c r="B204" t="s">
        <v>256</v>
      </c>
      <c r="C204">
        <v>23.167000000000002</v>
      </c>
      <c r="D204">
        <v>22.77</v>
      </c>
      <c r="E204">
        <v>22.387</v>
      </c>
      <c r="F204">
        <v>22.038</v>
      </c>
    </row>
    <row r="205" spans="1:6">
      <c r="A205" t="s">
        <v>303</v>
      </c>
      <c r="B205" t="s">
        <v>256</v>
      </c>
      <c r="C205">
        <v>46.768000000000001</v>
      </c>
      <c r="D205">
        <v>46.124000000000002</v>
      </c>
      <c r="E205">
        <v>45.485999999999997</v>
      </c>
      <c r="F205">
        <v>44.872</v>
      </c>
    </row>
    <row r="206" spans="1:6">
      <c r="A206" t="s">
        <v>304</v>
      </c>
      <c r="B206" t="s">
        <v>256</v>
      </c>
      <c r="C206">
        <v>44.067</v>
      </c>
      <c r="D206">
        <v>43.737000000000002</v>
      </c>
      <c r="E206">
        <v>43.341000000000001</v>
      </c>
      <c r="F206">
        <v>42.878999999999998</v>
      </c>
    </row>
    <row r="207" spans="1:6">
      <c r="A207" t="s">
        <v>305</v>
      </c>
      <c r="B207" t="s">
        <v>256</v>
      </c>
      <c r="C207">
        <v>30.067</v>
      </c>
      <c r="D207">
        <v>30.027000000000001</v>
      </c>
      <c r="E207">
        <v>29.986999999999998</v>
      </c>
      <c r="F207">
        <v>29.93</v>
      </c>
    </row>
    <row r="208" spans="1:6">
      <c r="A208" t="s">
        <v>95</v>
      </c>
      <c r="B208" t="s">
        <v>256</v>
      </c>
      <c r="C208">
        <v>14.8113498053228</v>
      </c>
      <c r="D208">
        <v>14.5180051822654</v>
      </c>
      <c r="E208">
        <v>14.4453315304709</v>
      </c>
      <c r="F208">
        <v>14.392480410039999</v>
      </c>
    </row>
    <row r="209" spans="1:6">
      <c r="A209" t="s">
        <v>128</v>
      </c>
      <c r="B209" t="s">
        <v>256</v>
      </c>
      <c r="C209">
        <v>13.0620766463471</v>
      </c>
      <c r="D209">
        <v>13.3540310731148</v>
      </c>
      <c r="E209">
        <v>13.800964678543499</v>
      </c>
      <c r="F209">
        <v>14.315992328797</v>
      </c>
    </row>
    <row r="210" spans="1:6">
      <c r="A210" t="s">
        <v>306</v>
      </c>
      <c r="B210" t="s">
        <v>256</v>
      </c>
      <c r="C210">
        <v>10.2649836380912</v>
      </c>
      <c r="D210">
        <v>10.3287091881277</v>
      </c>
      <c r="E210">
        <v>10.308958672667201</v>
      </c>
      <c r="F210">
        <v>10.4838567487622</v>
      </c>
    </row>
    <row r="211" spans="1:6">
      <c r="A211" t="s">
        <v>307</v>
      </c>
      <c r="B211" t="s">
        <v>256</v>
      </c>
      <c r="C211">
        <v>11.700895203186899</v>
      </c>
      <c r="D211">
        <v>11.858479554989</v>
      </c>
      <c r="E211">
        <v>11.9486999358357</v>
      </c>
      <c r="F211">
        <v>12.0336354774507</v>
      </c>
    </row>
    <row r="212" spans="1:6">
      <c r="A212" t="s">
        <v>308</v>
      </c>
      <c r="B212" t="s">
        <v>256</v>
      </c>
      <c r="C212">
        <v>8.4</v>
      </c>
      <c r="D212">
        <v>9.6</v>
      </c>
      <c r="E212">
        <v>10.199999999999999</v>
      </c>
      <c r="F212">
        <v>11.3</v>
      </c>
    </row>
    <row r="213" spans="1:6">
      <c r="A213" t="s">
        <v>309</v>
      </c>
      <c r="B213" t="s">
        <v>256</v>
      </c>
      <c r="C213">
        <v>40.399251299509103</v>
      </c>
      <c r="D213">
        <v>40.067056387346</v>
      </c>
      <c r="E213">
        <v>39.697266730219297</v>
      </c>
      <c r="F213">
        <v>39.3064004905928</v>
      </c>
    </row>
    <row r="214" spans="1:6">
      <c r="A214" t="s">
        <v>310</v>
      </c>
      <c r="B214" t="s">
        <v>256</v>
      </c>
      <c r="C214">
        <v>20.89</v>
      </c>
      <c r="D214">
        <v>19.09</v>
      </c>
      <c r="E214">
        <v>19.25</v>
      </c>
      <c r="F214">
        <v>19.010000000000002</v>
      </c>
    </row>
    <row r="215" spans="1:6">
      <c r="A215" t="s">
        <v>183</v>
      </c>
      <c r="B215" t="s">
        <v>256</v>
      </c>
      <c r="C215">
        <v>19.987940416557901</v>
      </c>
      <c r="D215">
        <v>19.5709043122624</v>
      </c>
      <c r="E215">
        <v>19.1611528661075</v>
      </c>
      <c r="F215">
        <v>18.771113078355398</v>
      </c>
    </row>
    <row r="216" spans="1:6">
      <c r="A216" t="s">
        <v>311</v>
      </c>
      <c r="B216" t="s">
        <v>256</v>
      </c>
      <c r="C216">
        <v>35.788239843171297</v>
      </c>
      <c r="D216">
        <v>35.394320133683699</v>
      </c>
      <c r="E216">
        <v>35.006682893616997</v>
      </c>
      <c r="F216">
        <v>34.624376336951499</v>
      </c>
    </row>
    <row r="217" spans="1:6">
      <c r="A217" t="s">
        <v>312</v>
      </c>
      <c r="B217" t="s">
        <v>256</v>
      </c>
      <c r="C217">
        <v>33.030489062794501</v>
      </c>
      <c r="D217">
        <v>32.756029278997502</v>
      </c>
      <c r="E217">
        <v>32.4722576855035</v>
      </c>
      <c r="F217">
        <v>32.176136391531202</v>
      </c>
    </row>
    <row r="218" spans="1:6">
      <c r="A218" t="s">
        <v>313</v>
      </c>
      <c r="B218" t="s">
        <v>256</v>
      </c>
      <c r="C218">
        <v>20.431759014396299</v>
      </c>
      <c r="D218">
        <v>20.188303091369999</v>
      </c>
      <c r="E218">
        <v>20.023645087311898</v>
      </c>
      <c r="F218">
        <v>19.869540077963901</v>
      </c>
    </row>
    <row r="219" spans="1:6">
      <c r="A219" t="s">
        <v>314</v>
      </c>
      <c r="B219" t="s">
        <v>256</v>
      </c>
      <c r="C219">
        <v>21.9799338254976</v>
      </c>
      <c r="D219">
        <v>21.763549097483999</v>
      </c>
      <c r="E219">
        <v>21.614651061057199</v>
      </c>
      <c r="F219">
        <v>21.475926108904702</v>
      </c>
    </row>
    <row r="220" spans="1:6">
      <c r="A220" t="s">
        <v>315</v>
      </c>
      <c r="B220" t="s">
        <v>256</v>
      </c>
      <c r="C220">
        <v>7.5910000000000002</v>
      </c>
      <c r="D220">
        <v>7.7709999999999999</v>
      </c>
      <c r="E220">
        <v>7.99</v>
      </c>
      <c r="F220">
        <v>8.2040000000000006</v>
      </c>
    </row>
    <row r="221" spans="1:6">
      <c r="A221" t="s">
        <v>316</v>
      </c>
      <c r="B221" t="s">
        <v>256</v>
      </c>
      <c r="C221">
        <v>19.7297915734129</v>
      </c>
      <c r="D221">
        <v>19.502817180056301</v>
      </c>
      <c r="E221">
        <v>19.358888697805</v>
      </c>
      <c r="F221">
        <v>19.230291416933699</v>
      </c>
    </row>
    <row r="222" spans="1:6">
      <c r="A222" t="s">
        <v>221</v>
      </c>
      <c r="B222" t="s">
        <v>256</v>
      </c>
      <c r="C222">
        <v>24.575508187324601</v>
      </c>
      <c r="D222">
        <v>24.4106221857588</v>
      </c>
      <c r="E222">
        <v>24.2395155430217</v>
      </c>
      <c r="F222">
        <v>24.036324066683399</v>
      </c>
    </row>
    <row r="223" spans="1:6">
      <c r="A223" t="s">
        <v>317</v>
      </c>
      <c r="B223" t="s">
        <v>256</v>
      </c>
      <c r="C223">
        <v>15.618010947623899</v>
      </c>
      <c r="D223">
        <v>15.5646256078323</v>
      </c>
      <c r="E223">
        <v>15.4612313937069</v>
      </c>
      <c r="F223">
        <v>15.403036013275999</v>
      </c>
    </row>
    <row r="224" spans="1:6">
      <c r="A224" t="s">
        <v>318</v>
      </c>
      <c r="B224" t="s">
        <v>256</v>
      </c>
      <c r="C224">
        <v>11.3204154408823</v>
      </c>
      <c r="D224">
        <v>11.495484267519201</v>
      </c>
      <c r="E224">
        <v>11.601031988605101</v>
      </c>
      <c r="F224">
        <v>11.697649899033101</v>
      </c>
    </row>
    <row r="225" spans="1:6">
      <c r="A225" t="s">
        <v>247</v>
      </c>
      <c r="B225" t="s">
        <v>256</v>
      </c>
      <c r="C225">
        <v>24.949132330526201</v>
      </c>
      <c r="D225">
        <v>24.604738703819201</v>
      </c>
      <c r="E225">
        <v>24.2035646652492</v>
      </c>
      <c r="F225">
        <v>23.8230422686091</v>
      </c>
    </row>
    <row r="226" spans="1:6">
      <c r="A226" t="s">
        <v>256</v>
      </c>
      <c r="B226" t="s">
        <v>256</v>
      </c>
      <c r="C226">
        <v>39.533771476335197</v>
      </c>
      <c r="D226">
        <v>39.211785509740402</v>
      </c>
      <c r="E226">
        <v>38.858394676565702</v>
      </c>
      <c r="F226">
        <v>38.460306042536999</v>
      </c>
    </row>
    <row r="227" spans="1:6">
      <c r="A227" t="s">
        <v>319</v>
      </c>
      <c r="B227" t="s">
        <v>256</v>
      </c>
      <c r="C227">
        <v>17.0175026776345</v>
      </c>
      <c r="D227">
        <v>16.844231404561601</v>
      </c>
      <c r="E227">
        <v>16.7717164364031</v>
      </c>
      <c r="F227">
        <v>16.735472658562902</v>
      </c>
    </row>
    <row r="228" spans="1:6">
      <c r="A228" t="s">
        <v>320</v>
      </c>
      <c r="B228" t="s">
        <v>256</v>
      </c>
      <c r="C228">
        <v>20.317903865832701</v>
      </c>
      <c r="D228">
        <v>20.169459513452601</v>
      </c>
      <c r="E228">
        <v>20.065174555523999</v>
      </c>
      <c r="F228">
        <v>19.9694525607405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3" sqref="E3"/>
    </sheetView>
  </sheetViews>
  <sheetFormatPr defaultRowHeight="15"/>
  <cols>
    <col min="1" max="1" width="24.7109375" bestFit="1" customWidth="1"/>
  </cols>
  <sheetData>
    <row r="1" spans="1:5">
      <c r="B1" s="25">
        <f>'Q3'!C2</f>
        <v>2005</v>
      </c>
      <c r="C1" s="25">
        <f>'Q3'!D2</f>
        <v>2006</v>
      </c>
      <c r="D1" s="25">
        <f>'Q3'!E2</f>
        <v>2007</v>
      </c>
      <c r="E1" s="25">
        <f>'Q3'!F2</f>
        <v>2008</v>
      </c>
    </row>
    <row r="2" spans="1:5">
      <c r="A2" t="s">
        <v>95</v>
      </c>
      <c r="B2" s="69">
        <f>AVERAGEIFS('Q3'!C3:C228,'Q3'!B3:B228,"East Asia &amp; Pacific")</f>
        <v>20.782009131846074</v>
      </c>
      <c r="C2" s="69">
        <f>AVERAGEIFS('Q3'!C3:C228,'Q3'!B3:B228,"East Asia &amp; Pacific")</f>
        <v>20.782009131846074</v>
      </c>
      <c r="D2" s="69">
        <f>AVERAGEIFS('Q3'!E3:E228,'Q3'!B3:B228,"East Asia &amp; Pacific")</f>
        <v>19.172906249999997</v>
      </c>
      <c r="E2" s="69">
        <f>AVERAGEIFS('Q3'!F3:F228,'Q3'!B3:B228,"East Asia &amp; Pacific")</f>
        <v>17.85984375</v>
      </c>
    </row>
    <row r="3" spans="1:5">
      <c r="A3" t="s">
        <v>128</v>
      </c>
      <c r="B3" s="69">
        <f>AVERAGEIFS('Q3'!C3:C228,'Q3'!B3:B228,"Europe &amp; Central Asia")</f>
        <v>12.016675912542777</v>
      </c>
      <c r="C3" s="69">
        <f>AVERAGEIFS('Q3'!D3:D228,'Q3'!B3:B228,"Europe &amp; Central Asia")</f>
        <v>11.973283991495475</v>
      </c>
      <c r="D3" s="69">
        <f>AVERAGEIFS('Q3'!E3:E228,'Q3'!B3:B228,"Europe &amp; Central Asia")</f>
        <v>12.545759259259254</v>
      </c>
      <c r="E3" s="69">
        <f>AVERAGEIFS('Q3'!F3:F228,'Q3'!B3:B228,"East Asia &amp; Pacific")</f>
        <v>17.85984375</v>
      </c>
    </row>
    <row r="4" spans="1:5">
      <c r="A4" t="s">
        <v>183</v>
      </c>
      <c r="B4" s="69">
        <f>AVERAGEIFS('Q3'!C3:C228,'Q3'!B3:B228,"Latin America &amp; Caribbean")</f>
        <v>17.822535931549613</v>
      </c>
      <c r="C4" s="69">
        <f>AVERAGEIFS('Q3'!D3:D228,'Q3'!B3:B228,"Latin America &amp; Caribbean")</f>
        <v>17.544650741732848</v>
      </c>
      <c r="D4" s="69">
        <f>AVERAGEIFS('Q3'!E3:E228,'Q3'!B3:B228,"Latin America &amp; Caribbean")</f>
        <v>17.261677327956118</v>
      </c>
      <c r="E4" s="69">
        <f>AVERAGEIFS('Q3'!F3:F228,'Q3'!B3:B228,"Latin America &amp; Caribbean")</f>
        <v>16.6218497679689</v>
      </c>
    </row>
    <row r="5" spans="1:5">
      <c r="A5" t="s">
        <v>221</v>
      </c>
      <c r="B5" s="69">
        <f>AVERAGEIFS('Q3'!C4:C229,'Q3'!B4:B229,"Middle East &amp; North Africa")</f>
        <v>22.9</v>
      </c>
      <c r="C5" s="69">
        <f>AVERAGEIFS('Q3'!D4:D229,'Q3'!B4:B229,"Middle East &amp; North Africa")</f>
        <v>22.632380952380956</v>
      </c>
      <c r="D5" s="69">
        <f>AVERAGEIFS('Q3'!E4:E229,'Q3'!B4:B229,"Middle East &amp; North Africa")</f>
        <v>22.371047619047626</v>
      </c>
      <c r="E5" s="69">
        <f>AVERAGEIFS('Q3'!F4:F229,'Q3'!B4:B229,"Middle East &amp; North Africa")</f>
        <v>22.186333333333334</v>
      </c>
    </row>
    <row r="6" spans="1:5">
      <c r="A6" t="s">
        <v>243</v>
      </c>
      <c r="B6" s="69">
        <f>AVERAGEIFS('Q3'!C5:C230,'Q3'!B5:B230,"North America")</f>
        <v>12.583333333333334</v>
      </c>
      <c r="C6" s="69">
        <f>AVERAGEIFS('Q3'!D5:D230,'Q3'!B5:B230,"North America")</f>
        <v>12.648000000000001</v>
      </c>
      <c r="D6" s="69">
        <f>AVERAGEIFS('Q3'!E5:E230,'Q3'!B5:B230,"North America")</f>
        <v>12.680688229874599</v>
      </c>
      <c r="E6" s="69">
        <f>AVERAGEIFS('Q3'!F5:F230,'Q3'!B5:B230,"North America")</f>
        <v>12.677652817466665</v>
      </c>
    </row>
    <row r="7" spans="1:5">
      <c r="A7" t="s">
        <v>247</v>
      </c>
      <c r="B7" s="69">
        <f>AVERAGEIFS('Q3'!C6:C231,'Q3'!B6:B231,"South Asia")</f>
        <v>26.835124999999998</v>
      </c>
      <c r="C7" s="69">
        <f>AVERAGEIFS('Q3'!D6:D231,'Q3'!B6:B231,"South Asia")</f>
        <v>26.378375000000002</v>
      </c>
      <c r="D7" s="69">
        <f>AVERAGEIFS('Q3'!E6:E231,'Q3'!B6:B231,"South Asia")</f>
        <v>26.014125</v>
      </c>
      <c r="E7" s="69">
        <f>AVERAGEIFS('Q3'!F6:F231,'Q3'!B6:B231,"South Asia")</f>
        <v>25.655374999999999</v>
      </c>
    </row>
    <row r="8" spans="1:5">
      <c r="A8" t="s">
        <v>256</v>
      </c>
      <c r="B8" s="69">
        <f>AVERAGEIFS('Q3'!C7:C232,'Q3'!B7:B232,"Sub-Saharan Africa")</f>
        <v>31.319055707809113</v>
      </c>
      <c r="C8" s="69">
        <f>AVERAGEIFS('Q3'!D7:D232,'Q3'!B7:B232,"Sub-Saharan Africa")</f>
        <v>31.007326079892678</v>
      </c>
      <c r="D8" s="69">
        <f>AVERAGEIFS('Q3'!E7:E232,'Q3'!B7:B232,"Sub-Saharan Africa")</f>
        <v>30.728987733777672</v>
      </c>
      <c r="E8" s="69">
        <f>AVERAGEIFS('Q3'!F7:F232,'Q3'!B7:B232,"Sub-Saharan Africa")</f>
        <v>30.452042709517251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2:K59"/>
  <sheetViews>
    <sheetView tabSelected="1" topLeftCell="A9" workbookViewId="0">
      <selection activeCell="K16" sqref="K16"/>
    </sheetView>
  </sheetViews>
  <sheetFormatPr defaultRowHeight="15"/>
  <cols>
    <col min="1" max="1" width="15.7109375" bestFit="1" customWidth="1"/>
    <col min="2" max="2" width="14" bestFit="1" customWidth="1"/>
    <col min="3" max="3" width="11.85546875" bestFit="1" customWidth="1"/>
    <col min="4" max="4" width="15.7109375" bestFit="1" customWidth="1"/>
    <col min="9" max="9" width="14" bestFit="1" customWidth="1"/>
    <col min="10" max="10" width="9.85546875" bestFit="1" customWidth="1"/>
  </cols>
  <sheetData>
    <row r="2" spans="1:11">
      <c r="A2" s="25" t="s">
        <v>321</v>
      </c>
    </row>
    <row r="3" spans="1:11">
      <c r="A3" s="25">
        <v>1</v>
      </c>
      <c r="B3" t="s">
        <v>322</v>
      </c>
    </row>
    <row r="4" spans="1:11">
      <c r="A4" s="25">
        <v>2</v>
      </c>
      <c r="B4" t="s">
        <v>323</v>
      </c>
    </row>
    <row r="5" spans="1:11">
      <c r="A5" s="25"/>
    </row>
    <row r="6" spans="1:11">
      <c r="A6" s="25" t="s">
        <v>324</v>
      </c>
    </row>
    <row r="7" spans="1:11">
      <c r="A7" s="25" t="s">
        <v>325</v>
      </c>
      <c r="B7" s="26">
        <f ca="1">TODAY()</f>
        <v>43914</v>
      </c>
    </row>
    <row r="8" spans="1:11">
      <c r="I8" s="88"/>
    </row>
    <row r="9" spans="1:11">
      <c r="A9" s="19" t="s">
        <v>326</v>
      </c>
      <c r="B9" s="19" t="s">
        <v>327</v>
      </c>
      <c r="C9" s="19" t="s">
        <v>328</v>
      </c>
      <c r="D9" s="27" t="s">
        <v>329</v>
      </c>
      <c r="E9" s="27" t="s">
        <v>594</v>
      </c>
      <c r="F9" s="27" t="s">
        <v>595</v>
      </c>
      <c r="G9" s="20"/>
      <c r="H9" s="27" t="s">
        <v>589</v>
      </c>
    </row>
    <row r="10" spans="1:11">
      <c r="A10" s="20" t="s">
        <v>29</v>
      </c>
      <c r="B10" s="20" t="s">
        <v>330</v>
      </c>
      <c r="C10" s="28">
        <v>37742</v>
      </c>
      <c r="D10" s="21">
        <v>2</v>
      </c>
      <c r="E10" s="20">
        <f ca="1">ROUND(($B$7-C10)/365,0)</f>
        <v>17</v>
      </c>
      <c r="F10" s="20">
        <f ca="1">D10+E10</f>
        <v>19</v>
      </c>
      <c r="G10" s="20"/>
      <c r="H10" s="90"/>
      <c r="J10" s="29"/>
    </row>
    <row r="11" spans="1:11">
      <c r="A11" s="20" t="s">
        <v>33</v>
      </c>
      <c r="B11" s="20" t="s">
        <v>331</v>
      </c>
      <c r="C11" s="28">
        <v>39456</v>
      </c>
      <c r="D11" s="21">
        <v>1</v>
      </c>
      <c r="E11" s="20">
        <f t="shared" ref="E11:E59" ca="1" si="0">ROUND(($B$7-C11)/365,0)</f>
        <v>12</v>
      </c>
      <c r="F11" s="20">
        <f t="shared" ref="F11:F59" ca="1" si="1">D11+E11</f>
        <v>13</v>
      </c>
      <c r="G11" s="20"/>
      <c r="H11" s="90"/>
      <c r="I11" s="89" t="s">
        <v>588</v>
      </c>
      <c r="J11" s="29"/>
    </row>
    <row r="12" spans="1:11">
      <c r="A12" s="20" t="s">
        <v>35</v>
      </c>
      <c r="B12" s="20" t="s">
        <v>332</v>
      </c>
      <c r="C12" s="28">
        <v>39155</v>
      </c>
      <c r="D12" s="21">
        <v>0</v>
      </c>
      <c r="E12" s="20">
        <f t="shared" ca="1" si="0"/>
        <v>13</v>
      </c>
      <c r="F12" s="20">
        <f t="shared" ca="1" si="1"/>
        <v>13</v>
      </c>
      <c r="G12" s="20"/>
      <c r="H12" s="90"/>
      <c r="I12" t="s">
        <v>593</v>
      </c>
    </row>
    <row r="13" spans="1:11">
      <c r="A13" s="20" t="s">
        <v>36</v>
      </c>
      <c r="B13" s="20" t="s">
        <v>82</v>
      </c>
      <c r="C13" s="28">
        <v>40162</v>
      </c>
      <c r="D13" s="21">
        <v>1</v>
      </c>
      <c r="E13" s="20">
        <f t="shared" ca="1" si="0"/>
        <v>10</v>
      </c>
      <c r="F13" s="20">
        <f t="shared" ca="1" si="1"/>
        <v>11</v>
      </c>
      <c r="G13" s="20"/>
      <c r="H13" s="90"/>
      <c r="J13">
        <f ca="1">COUNTIFS(B10:B59,"Sales",C10:C59,"&lt;1-Jul-06",F10:F59,"&gt;10")</f>
        <v>4</v>
      </c>
    </row>
    <row r="14" spans="1:11">
      <c r="A14" s="20" t="s">
        <v>37</v>
      </c>
      <c r="B14" s="20" t="s">
        <v>330</v>
      </c>
      <c r="C14" s="28">
        <v>37408</v>
      </c>
      <c r="D14" s="21">
        <v>2</v>
      </c>
      <c r="E14" s="20">
        <f t="shared" ca="1" si="0"/>
        <v>18</v>
      </c>
      <c r="F14" s="20">
        <f t="shared" ca="1" si="1"/>
        <v>20</v>
      </c>
      <c r="G14" s="20"/>
      <c r="H14" s="90"/>
      <c r="I14" s="29"/>
    </row>
    <row r="15" spans="1:11">
      <c r="A15" s="20" t="s">
        <v>38</v>
      </c>
      <c r="B15" s="20" t="s">
        <v>331</v>
      </c>
      <c r="C15" s="28">
        <v>39860</v>
      </c>
      <c r="D15" s="21">
        <v>1</v>
      </c>
      <c r="E15" s="20">
        <f t="shared" ca="1" si="0"/>
        <v>11</v>
      </c>
      <c r="F15" s="20">
        <f t="shared" ca="1" si="1"/>
        <v>12</v>
      </c>
      <c r="G15" s="20"/>
      <c r="H15" s="90"/>
      <c r="I15" s="91" t="s">
        <v>589</v>
      </c>
      <c r="J15" s="51">
        <f ca="1">SUMIFS(F10:F59,B10:B59,"Sales",C10:C59,"&lt;31-Mar-09")</f>
        <v>108</v>
      </c>
      <c r="K15">
        <f ca="1">YEAR(J15)</f>
        <v>1900</v>
      </c>
    </row>
    <row r="16" spans="1:11">
      <c r="A16" s="20" t="s">
        <v>39</v>
      </c>
      <c r="B16" s="20" t="s">
        <v>333</v>
      </c>
      <c r="C16" s="28">
        <v>38740</v>
      </c>
      <c r="D16" s="21">
        <v>0</v>
      </c>
      <c r="E16" s="20">
        <f t="shared" ca="1" si="0"/>
        <v>14</v>
      </c>
      <c r="F16" s="20">
        <f t="shared" ca="1" si="1"/>
        <v>14</v>
      </c>
      <c r="G16" s="20"/>
      <c r="H16" s="90"/>
      <c r="I16" s="30"/>
    </row>
    <row r="17" spans="1:9">
      <c r="A17" s="20" t="s">
        <v>40</v>
      </c>
      <c r="B17" s="20" t="s">
        <v>334</v>
      </c>
      <c r="C17" s="28">
        <v>40210</v>
      </c>
      <c r="D17" s="21">
        <v>3</v>
      </c>
      <c r="E17" s="20">
        <f t="shared" ca="1" si="0"/>
        <v>10</v>
      </c>
      <c r="F17" s="20">
        <f t="shared" ca="1" si="1"/>
        <v>13</v>
      </c>
      <c r="G17" s="20"/>
      <c r="H17" s="90"/>
      <c r="I17" s="30"/>
    </row>
    <row r="18" spans="1:9">
      <c r="A18" s="20" t="s">
        <v>41</v>
      </c>
      <c r="B18" s="20" t="s">
        <v>335</v>
      </c>
      <c r="C18" s="28">
        <v>37742</v>
      </c>
      <c r="D18" s="21">
        <v>3</v>
      </c>
      <c r="E18" s="20">
        <f t="shared" ca="1" si="0"/>
        <v>17</v>
      </c>
      <c r="F18" s="20">
        <f t="shared" ca="1" si="1"/>
        <v>20</v>
      </c>
      <c r="G18" s="20"/>
      <c r="H18" s="90"/>
      <c r="I18" s="30"/>
    </row>
    <row r="19" spans="1:9">
      <c r="A19" s="20" t="s">
        <v>42</v>
      </c>
      <c r="B19" s="20" t="s">
        <v>332</v>
      </c>
      <c r="C19" s="28">
        <v>37787</v>
      </c>
      <c r="D19" s="21">
        <v>0</v>
      </c>
      <c r="E19" s="20">
        <f t="shared" ca="1" si="0"/>
        <v>17</v>
      </c>
      <c r="F19" s="20">
        <f t="shared" ca="1" si="1"/>
        <v>17</v>
      </c>
      <c r="G19" s="20"/>
      <c r="H19" s="90"/>
      <c r="I19" s="30"/>
    </row>
    <row r="20" spans="1:9">
      <c r="A20" s="20" t="s">
        <v>43</v>
      </c>
      <c r="B20" s="20" t="s">
        <v>333</v>
      </c>
      <c r="C20" s="28">
        <v>37742</v>
      </c>
      <c r="D20" s="21">
        <v>5</v>
      </c>
      <c r="E20" s="20">
        <f t="shared" ca="1" si="0"/>
        <v>17</v>
      </c>
      <c r="F20" s="20">
        <f t="shared" ca="1" si="1"/>
        <v>22</v>
      </c>
      <c r="G20" s="20"/>
      <c r="H20" s="90"/>
      <c r="I20" s="30"/>
    </row>
    <row r="21" spans="1:9">
      <c r="A21" s="20" t="s">
        <v>44</v>
      </c>
      <c r="B21" s="20" t="s">
        <v>330</v>
      </c>
      <c r="C21" s="28">
        <v>39814</v>
      </c>
      <c r="D21" s="21">
        <v>1</v>
      </c>
      <c r="E21" s="20">
        <f t="shared" ca="1" si="0"/>
        <v>11</v>
      </c>
      <c r="F21" s="20">
        <f t="shared" ca="1" si="1"/>
        <v>12</v>
      </c>
      <c r="G21" s="20"/>
      <c r="H21" s="90"/>
      <c r="I21" s="30"/>
    </row>
    <row r="22" spans="1:9">
      <c r="A22" s="20" t="s">
        <v>45</v>
      </c>
      <c r="B22" s="20" t="s">
        <v>332</v>
      </c>
      <c r="C22" s="28">
        <v>40203</v>
      </c>
      <c r="D22" s="21">
        <v>0</v>
      </c>
      <c r="E22" s="20">
        <f t="shared" ca="1" si="0"/>
        <v>10</v>
      </c>
      <c r="F22" s="20">
        <f t="shared" ca="1" si="1"/>
        <v>10</v>
      </c>
      <c r="G22" s="20"/>
      <c r="H22" s="90"/>
      <c r="I22" s="30"/>
    </row>
    <row r="23" spans="1:9">
      <c r="A23" s="20" t="s">
        <v>46</v>
      </c>
      <c r="B23" s="20" t="s">
        <v>334</v>
      </c>
      <c r="C23" s="28">
        <v>38299</v>
      </c>
      <c r="D23" s="21">
        <v>4</v>
      </c>
      <c r="E23" s="20">
        <f t="shared" ca="1" si="0"/>
        <v>15</v>
      </c>
      <c r="F23" s="20">
        <f t="shared" ca="1" si="1"/>
        <v>19</v>
      </c>
      <c r="G23" s="20"/>
      <c r="H23" s="90"/>
      <c r="I23" s="30"/>
    </row>
    <row r="24" spans="1:9">
      <c r="A24" s="20" t="s">
        <v>47</v>
      </c>
      <c r="B24" s="20" t="s">
        <v>334</v>
      </c>
      <c r="C24" s="28">
        <v>40210</v>
      </c>
      <c r="D24" s="21">
        <v>0</v>
      </c>
      <c r="E24" s="20">
        <f t="shared" ca="1" si="0"/>
        <v>10</v>
      </c>
      <c r="F24" s="20">
        <f t="shared" ca="1" si="1"/>
        <v>10</v>
      </c>
      <c r="G24" s="20"/>
      <c r="H24" s="90"/>
      <c r="I24" s="30"/>
    </row>
    <row r="25" spans="1:9">
      <c r="A25" s="20" t="s">
        <v>48</v>
      </c>
      <c r="B25" s="20" t="s">
        <v>332</v>
      </c>
      <c r="C25" s="28">
        <v>39155</v>
      </c>
      <c r="D25" s="21">
        <v>3</v>
      </c>
      <c r="E25" s="20">
        <f t="shared" ca="1" si="0"/>
        <v>13</v>
      </c>
      <c r="F25" s="20">
        <f t="shared" ca="1" si="1"/>
        <v>16</v>
      </c>
      <c r="G25" s="20"/>
      <c r="H25" s="90"/>
      <c r="I25" s="30"/>
    </row>
    <row r="26" spans="1:9">
      <c r="A26" s="20" t="s">
        <v>49</v>
      </c>
      <c r="B26" s="20" t="s">
        <v>335</v>
      </c>
      <c r="C26" s="28">
        <v>39155</v>
      </c>
      <c r="D26" s="21">
        <v>2</v>
      </c>
      <c r="E26" s="20">
        <f t="shared" ca="1" si="0"/>
        <v>13</v>
      </c>
      <c r="F26" s="20">
        <f t="shared" ca="1" si="1"/>
        <v>15</v>
      </c>
      <c r="G26" s="20"/>
      <c r="H26" s="90"/>
      <c r="I26" s="30"/>
    </row>
    <row r="27" spans="1:9">
      <c r="A27" s="20" t="s">
        <v>50</v>
      </c>
      <c r="B27" s="20" t="s">
        <v>82</v>
      </c>
      <c r="C27" s="28">
        <v>39431</v>
      </c>
      <c r="D27" s="21">
        <v>8</v>
      </c>
      <c r="E27" s="20">
        <f t="shared" ca="1" si="0"/>
        <v>12</v>
      </c>
      <c r="F27" s="20">
        <f t="shared" ca="1" si="1"/>
        <v>20</v>
      </c>
      <c r="G27" s="20"/>
      <c r="H27" s="90"/>
      <c r="I27" s="30"/>
    </row>
    <row r="28" spans="1:9">
      <c r="A28" s="20" t="s">
        <v>51</v>
      </c>
      <c r="B28" s="20" t="s">
        <v>330</v>
      </c>
      <c r="C28" s="28">
        <v>38299</v>
      </c>
      <c r="D28" s="21">
        <v>2</v>
      </c>
      <c r="E28" s="20">
        <f t="shared" ca="1" si="0"/>
        <v>15</v>
      </c>
      <c r="F28" s="20">
        <f t="shared" ca="1" si="1"/>
        <v>17</v>
      </c>
      <c r="G28" s="20"/>
      <c r="H28" s="90"/>
      <c r="I28" s="30"/>
    </row>
    <row r="29" spans="1:9">
      <c r="A29" s="20" t="s">
        <v>52</v>
      </c>
      <c r="B29" s="20" t="s">
        <v>334</v>
      </c>
      <c r="C29" s="28">
        <v>37742</v>
      </c>
      <c r="D29" s="21">
        <v>3</v>
      </c>
      <c r="E29" s="20">
        <f t="shared" ca="1" si="0"/>
        <v>17</v>
      </c>
      <c r="F29" s="20">
        <f t="shared" ca="1" si="1"/>
        <v>20</v>
      </c>
      <c r="G29" s="20"/>
      <c r="H29" s="90"/>
      <c r="I29" s="30"/>
    </row>
    <row r="30" spans="1:9">
      <c r="A30" s="20" t="s">
        <v>53</v>
      </c>
      <c r="B30" s="20" t="s">
        <v>82</v>
      </c>
      <c r="C30" s="28">
        <v>37174</v>
      </c>
      <c r="D30" s="21">
        <v>0</v>
      </c>
      <c r="E30" s="20">
        <f t="shared" ca="1" si="0"/>
        <v>18</v>
      </c>
      <c r="F30" s="20">
        <f t="shared" ca="1" si="1"/>
        <v>18</v>
      </c>
      <c r="G30" s="20"/>
      <c r="H30" s="90"/>
    </row>
    <row r="31" spans="1:9">
      <c r="A31" s="20" t="s">
        <v>54</v>
      </c>
      <c r="B31" s="20" t="s">
        <v>334</v>
      </c>
      <c r="C31" s="28">
        <v>39814</v>
      </c>
      <c r="D31" s="21">
        <v>0</v>
      </c>
      <c r="E31" s="20">
        <f t="shared" ca="1" si="0"/>
        <v>11</v>
      </c>
      <c r="F31" s="20">
        <f t="shared" ca="1" si="1"/>
        <v>11</v>
      </c>
      <c r="G31" s="20"/>
      <c r="H31" s="90"/>
    </row>
    <row r="32" spans="1:9">
      <c r="A32" s="20" t="s">
        <v>55</v>
      </c>
      <c r="B32" s="20" t="s">
        <v>334</v>
      </c>
      <c r="C32" s="28">
        <v>37787</v>
      </c>
      <c r="D32" s="21">
        <v>1</v>
      </c>
      <c r="E32" s="20">
        <f t="shared" ca="1" si="0"/>
        <v>17</v>
      </c>
      <c r="F32" s="20">
        <f t="shared" ca="1" si="1"/>
        <v>18</v>
      </c>
      <c r="G32" s="20"/>
      <c r="H32" s="90"/>
    </row>
    <row r="33" spans="1:8">
      <c r="A33" s="20" t="s">
        <v>33</v>
      </c>
      <c r="B33" s="20" t="s">
        <v>336</v>
      </c>
      <c r="C33" s="28">
        <v>38471</v>
      </c>
      <c r="D33" s="21">
        <v>4</v>
      </c>
      <c r="E33" s="20">
        <f t="shared" ca="1" si="0"/>
        <v>15</v>
      </c>
      <c r="F33" s="20">
        <f t="shared" ca="1" si="1"/>
        <v>19</v>
      </c>
      <c r="G33" s="20"/>
      <c r="H33" s="90"/>
    </row>
    <row r="34" spans="1:8">
      <c r="A34" s="20" t="s">
        <v>56</v>
      </c>
      <c r="B34" s="20" t="s">
        <v>331</v>
      </c>
      <c r="C34" s="28">
        <v>39456</v>
      </c>
      <c r="D34" s="21">
        <v>2</v>
      </c>
      <c r="E34" s="20">
        <f t="shared" ca="1" si="0"/>
        <v>12</v>
      </c>
      <c r="F34" s="20">
        <f t="shared" ca="1" si="1"/>
        <v>14</v>
      </c>
      <c r="G34" s="20"/>
      <c r="H34" s="90"/>
    </row>
    <row r="35" spans="1:8">
      <c r="A35" s="20" t="s">
        <v>57</v>
      </c>
      <c r="B35" s="20" t="s">
        <v>330</v>
      </c>
      <c r="C35" s="28">
        <v>39668</v>
      </c>
      <c r="D35" s="21">
        <v>5</v>
      </c>
      <c r="E35" s="20">
        <f t="shared" ca="1" si="0"/>
        <v>12</v>
      </c>
      <c r="F35" s="20">
        <f t="shared" ca="1" si="1"/>
        <v>17</v>
      </c>
      <c r="G35" s="20"/>
      <c r="H35" s="90"/>
    </row>
    <row r="36" spans="1:8">
      <c r="A36" s="20" t="s">
        <v>58</v>
      </c>
      <c r="B36" s="20" t="s">
        <v>333</v>
      </c>
      <c r="C36" s="28">
        <v>39860</v>
      </c>
      <c r="D36" s="21">
        <v>3</v>
      </c>
      <c r="E36" s="20">
        <f t="shared" ca="1" si="0"/>
        <v>11</v>
      </c>
      <c r="F36" s="20">
        <f t="shared" ca="1" si="1"/>
        <v>14</v>
      </c>
      <c r="G36" s="20"/>
      <c r="H36" s="90"/>
    </row>
    <row r="37" spans="1:8">
      <c r="A37" s="20" t="s">
        <v>59</v>
      </c>
      <c r="B37" s="20" t="s">
        <v>332</v>
      </c>
      <c r="C37" s="28">
        <v>39668</v>
      </c>
      <c r="D37" s="21">
        <v>0</v>
      </c>
      <c r="E37" s="20">
        <f t="shared" ca="1" si="0"/>
        <v>12</v>
      </c>
      <c r="F37" s="20">
        <f t="shared" ca="1" si="1"/>
        <v>12</v>
      </c>
      <c r="G37" s="20"/>
      <c r="H37" s="90"/>
    </row>
    <row r="38" spans="1:8">
      <c r="A38" s="20" t="s">
        <v>60</v>
      </c>
      <c r="B38" s="20" t="s">
        <v>334</v>
      </c>
      <c r="C38" s="28">
        <v>38740</v>
      </c>
      <c r="D38" s="21">
        <v>0</v>
      </c>
      <c r="E38" s="20">
        <f t="shared" ca="1" si="0"/>
        <v>14</v>
      </c>
      <c r="F38" s="20">
        <f t="shared" ca="1" si="1"/>
        <v>14</v>
      </c>
      <c r="G38" s="20"/>
      <c r="H38" s="90"/>
    </row>
    <row r="39" spans="1:8">
      <c r="A39" s="20" t="s">
        <v>61</v>
      </c>
      <c r="B39" s="20" t="s">
        <v>334</v>
      </c>
      <c r="C39" s="28">
        <v>40203</v>
      </c>
      <c r="D39" s="21">
        <v>1</v>
      </c>
      <c r="E39" s="20">
        <f t="shared" ca="1" si="0"/>
        <v>10</v>
      </c>
      <c r="F39" s="20">
        <f t="shared" ca="1" si="1"/>
        <v>11</v>
      </c>
      <c r="G39" s="20"/>
      <c r="H39" s="90"/>
    </row>
    <row r="40" spans="1:8">
      <c r="A40" s="20" t="s">
        <v>62</v>
      </c>
      <c r="B40" s="20" t="s">
        <v>334</v>
      </c>
      <c r="C40" s="28">
        <v>38471</v>
      </c>
      <c r="D40" s="21">
        <v>2</v>
      </c>
      <c r="E40" s="20">
        <f t="shared" ca="1" si="0"/>
        <v>15</v>
      </c>
      <c r="F40" s="20">
        <f t="shared" ca="1" si="1"/>
        <v>17</v>
      </c>
      <c r="G40" s="20"/>
      <c r="H40" s="90"/>
    </row>
    <row r="41" spans="1:8">
      <c r="A41" s="20" t="s">
        <v>63</v>
      </c>
      <c r="B41" s="20" t="s">
        <v>332</v>
      </c>
      <c r="C41" s="28">
        <v>38299</v>
      </c>
      <c r="D41" s="21">
        <v>2</v>
      </c>
      <c r="E41" s="20">
        <f t="shared" ca="1" si="0"/>
        <v>15</v>
      </c>
      <c r="F41" s="20">
        <f t="shared" ca="1" si="1"/>
        <v>17</v>
      </c>
      <c r="G41" s="20"/>
      <c r="H41" s="90"/>
    </row>
    <row r="42" spans="1:8">
      <c r="A42" s="20" t="s">
        <v>64</v>
      </c>
      <c r="B42" s="20" t="s">
        <v>330</v>
      </c>
      <c r="C42" s="28">
        <v>38607</v>
      </c>
      <c r="D42" s="21">
        <v>5</v>
      </c>
      <c r="E42" s="20">
        <f t="shared" ca="1" si="0"/>
        <v>15</v>
      </c>
      <c r="F42" s="20">
        <f t="shared" ca="1" si="1"/>
        <v>20</v>
      </c>
      <c r="G42" s="20"/>
      <c r="H42" s="90"/>
    </row>
    <row r="43" spans="1:8">
      <c r="A43" s="20" t="s">
        <v>65</v>
      </c>
      <c r="B43" s="20" t="s">
        <v>82</v>
      </c>
      <c r="C43" s="28">
        <v>38342</v>
      </c>
      <c r="D43" s="21">
        <v>4</v>
      </c>
      <c r="E43" s="20">
        <f t="shared" ca="1" si="0"/>
        <v>15</v>
      </c>
      <c r="F43" s="20">
        <f t="shared" ca="1" si="1"/>
        <v>19</v>
      </c>
      <c r="G43" s="20"/>
      <c r="H43" s="90"/>
    </row>
    <row r="44" spans="1:8">
      <c r="A44" s="20" t="s">
        <v>66</v>
      </c>
      <c r="B44" s="20" t="s">
        <v>82</v>
      </c>
      <c r="C44" s="28">
        <v>37787</v>
      </c>
      <c r="D44" s="21">
        <v>2</v>
      </c>
      <c r="E44" s="20">
        <f t="shared" ca="1" si="0"/>
        <v>17</v>
      </c>
      <c r="F44" s="20">
        <f t="shared" ca="1" si="1"/>
        <v>19</v>
      </c>
      <c r="G44" s="20"/>
      <c r="H44" s="90"/>
    </row>
    <row r="45" spans="1:8">
      <c r="A45" s="20" t="s">
        <v>67</v>
      </c>
      <c r="B45" s="20" t="s">
        <v>335</v>
      </c>
      <c r="C45" s="28">
        <v>40210</v>
      </c>
      <c r="D45" s="21">
        <v>3</v>
      </c>
      <c r="E45" s="20">
        <f t="shared" ca="1" si="0"/>
        <v>10</v>
      </c>
      <c r="F45" s="20">
        <f t="shared" ca="1" si="1"/>
        <v>13</v>
      </c>
      <c r="G45" s="20"/>
      <c r="H45" s="90"/>
    </row>
    <row r="46" spans="1:8">
      <c r="A46" s="20" t="s">
        <v>68</v>
      </c>
      <c r="B46" s="20" t="s">
        <v>333</v>
      </c>
      <c r="C46" s="28">
        <v>39090</v>
      </c>
      <c r="D46" s="21">
        <v>3</v>
      </c>
      <c r="E46" s="20">
        <f t="shared" ca="1" si="0"/>
        <v>13</v>
      </c>
      <c r="F46" s="20">
        <f t="shared" ca="1" si="1"/>
        <v>16</v>
      </c>
      <c r="G46" s="20"/>
      <c r="H46" s="90"/>
    </row>
    <row r="47" spans="1:8">
      <c r="A47" s="20" t="s">
        <v>69</v>
      </c>
      <c r="B47" s="20" t="s">
        <v>82</v>
      </c>
      <c r="C47" s="28">
        <v>40210</v>
      </c>
      <c r="D47" s="21">
        <v>0</v>
      </c>
      <c r="E47" s="20">
        <f t="shared" ca="1" si="0"/>
        <v>10</v>
      </c>
      <c r="F47" s="20">
        <f t="shared" ca="1" si="1"/>
        <v>10</v>
      </c>
      <c r="G47" s="20"/>
      <c r="H47" s="90"/>
    </row>
    <row r="48" spans="1:8">
      <c r="A48" s="20" t="s">
        <v>36</v>
      </c>
      <c r="B48" s="20" t="s">
        <v>331</v>
      </c>
      <c r="C48" s="28">
        <v>38471</v>
      </c>
      <c r="D48" s="21">
        <v>2</v>
      </c>
      <c r="E48" s="20">
        <f t="shared" ca="1" si="0"/>
        <v>15</v>
      </c>
      <c r="F48" s="20">
        <f t="shared" ca="1" si="1"/>
        <v>17</v>
      </c>
      <c r="G48" s="20"/>
      <c r="H48" s="90"/>
    </row>
    <row r="49" spans="1:8">
      <c r="A49" s="20" t="s">
        <v>70</v>
      </c>
      <c r="B49" s="20" t="s">
        <v>330</v>
      </c>
      <c r="C49" s="28">
        <v>37787</v>
      </c>
      <c r="D49" s="21">
        <v>0</v>
      </c>
      <c r="E49" s="20">
        <f t="shared" ca="1" si="0"/>
        <v>17</v>
      </c>
      <c r="F49" s="20">
        <f t="shared" ca="1" si="1"/>
        <v>17</v>
      </c>
      <c r="G49" s="20"/>
      <c r="H49" s="90"/>
    </row>
    <row r="50" spans="1:8">
      <c r="A50" s="20" t="s">
        <v>71</v>
      </c>
      <c r="B50" s="20" t="s">
        <v>336</v>
      </c>
      <c r="C50" s="28">
        <v>40203</v>
      </c>
      <c r="D50" s="21">
        <v>4</v>
      </c>
      <c r="E50" s="20">
        <f t="shared" ca="1" si="0"/>
        <v>10</v>
      </c>
      <c r="F50" s="20">
        <f t="shared" ca="1" si="1"/>
        <v>14</v>
      </c>
      <c r="G50" s="20"/>
      <c r="H50" s="90"/>
    </row>
    <row r="51" spans="1:8">
      <c r="A51" s="20" t="s">
        <v>72</v>
      </c>
      <c r="B51" s="20" t="s">
        <v>334</v>
      </c>
      <c r="C51" s="28">
        <v>39640</v>
      </c>
      <c r="D51" s="21">
        <v>4</v>
      </c>
      <c r="E51" s="20">
        <f t="shared" ca="1" si="0"/>
        <v>12</v>
      </c>
      <c r="F51" s="20">
        <f t="shared" ca="1" si="1"/>
        <v>16</v>
      </c>
      <c r="G51" s="20"/>
      <c r="H51" s="90"/>
    </row>
    <row r="52" spans="1:8">
      <c r="A52" s="20" t="s">
        <v>73</v>
      </c>
      <c r="B52" s="20" t="s">
        <v>334</v>
      </c>
      <c r="C52" s="28">
        <v>39814</v>
      </c>
      <c r="D52" s="21">
        <v>0</v>
      </c>
      <c r="E52" s="20">
        <f t="shared" ca="1" si="0"/>
        <v>11</v>
      </c>
      <c r="F52" s="20">
        <f t="shared" ca="1" si="1"/>
        <v>11</v>
      </c>
      <c r="G52" s="20"/>
      <c r="H52" s="90"/>
    </row>
    <row r="53" spans="1:8">
      <c r="A53" s="20" t="s">
        <v>74</v>
      </c>
      <c r="B53" s="20" t="s">
        <v>332</v>
      </c>
      <c r="C53" s="28">
        <v>38299</v>
      </c>
      <c r="D53" s="21">
        <v>4</v>
      </c>
      <c r="E53" s="20">
        <f t="shared" ca="1" si="0"/>
        <v>15</v>
      </c>
      <c r="F53" s="20">
        <f t="shared" ca="1" si="1"/>
        <v>19</v>
      </c>
      <c r="G53" s="20"/>
      <c r="H53" s="90"/>
    </row>
    <row r="54" spans="1:8">
      <c r="A54" s="20" t="s">
        <v>75</v>
      </c>
      <c r="B54" s="20" t="s">
        <v>332</v>
      </c>
      <c r="C54" s="28">
        <v>39860</v>
      </c>
      <c r="D54" s="21">
        <v>1</v>
      </c>
      <c r="E54" s="20">
        <f t="shared" ca="1" si="0"/>
        <v>11</v>
      </c>
      <c r="F54" s="20">
        <f t="shared" ca="1" si="1"/>
        <v>12</v>
      </c>
      <c r="G54" s="20"/>
      <c r="H54" s="90"/>
    </row>
    <row r="55" spans="1:8">
      <c r="A55" s="20" t="s">
        <v>76</v>
      </c>
      <c r="B55" s="20" t="s">
        <v>82</v>
      </c>
      <c r="C55" s="28">
        <v>39860</v>
      </c>
      <c r="D55" s="21">
        <v>0</v>
      </c>
      <c r="E55" s="20">
        <f t="shared" ca="1" si="0"/>
        <v>11</v>
      </c>
      <c r="F55" s="20">
        <f t="shared" ca="1" si="1"/>
        <v>11</v>
      </c>
      <c r="G55" s="20"/>
      <c r="H55" s="90"/>
    </row>
    <row r="56" spans="1:8">
      <c r="A56" s="20" t="s">
        <v>77</v>
      </c>
      <c r="B56" s="20" t="s">
        <v>82</v>
      </c>
      <c r="C56" s="28">
        <v>37174</v>
      </c>
      <c r="D56" s="21">
        <v>3</v>
      </c>
      <c r="E56" s="20">
        <f t="shared" ca="1" si="0"/>
        <v>18</v>
      </c>
      <c r="F56" s="20">
        <f t="shared" ca="1" si="1"/>
        <v>21</v>
      </c>
      <c r="G56" s="20"/>
      <c r="H56" s="90"/>
    </row>
    <row r="57" spans="1:8">
      <c r="A57" s="20" t="s">
        <v>78</v>
      </c>
      <c r="B57" s="20" t="s">
        <v>335</v>
      </c>
      <c r="C57" s="28">
        <v>38342</v>
      </c>
      <c r="D57" s="21">
        <v>4</v>
      </c>
      <c r="E57" s="20">
        <f t="shared" ca="1" si="0"/>
        <v>15</v>
      </c>
      <c r="F57" s="20">
        <f t="shared" ca="1" si="1"/>
        <v>19</v>
      </c>
      <c r="G57" s="20"/>
      <c r="H57" s="90"/>
    </row>
    <row r="58" spans="1:8">
      <c r="A58" s="20" t="s">
        <v>79</v>
      </c>
      <c r="B58" s="20" t="s">
        <v>331</v>
      </c>
      <c r="C58" s="28">
        <v>38299</v>
      </c>
      <c r="D58" s="21">
        <v>0</v>
      </c>
      <c r="E58" s="20">
        <f t="shared" ca="1" si="0"/>
        <v>15</v>
      </c>
      <c r="F58" s="20">
        <f t="shared" ca="1" si="1"/>
        <v>15</v>
      </c>
      <c r="G58" s="20"/>
      <c r="H58" s="90"/>
    </row>
    <row r="59" spans="1:8">
      <c r="A59" s="20" t="s">
        <v>80</v>
      </c>
      <c r="B59" s="20" t="s">
        <v>333</v>
      </c>
      <c r="C59" s="28">
        <v>39668</v>
      </c>
      <c r="D59" s="21">
        <v>1</v>
      </c>
      <c r="E59" s="20">
        <f t="shared" ca="1" si="0"/>
        <v>12</v>
      </c>
      <c r="F59" s="20">
        <f t="shared" ca="1" si="1"/>
        <v>13</v>
      </c>
      <c r="G59" s="20"/>
      <c r="H59" s="90"/>
    </row>
  </sheetData>
  <autoFilter ref="A9:H5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O20"/>
  <sheetViews>
    <sheetView workbookViewId="0">
      <selection activeCell="N13" sqref="N13"/>
    </sheetView>
  </sheetViews>
  <sheetFormatPr defaultRowHeight="15"/>
  <sheetData>
    <row r="2" spans="1:15">
      <c r="A2" t="s">
        <v>337</v>
      </c>
    </row>
    <row r="3" spans="1:15">
      <c r="A3" t="s">
        <v>596</v>
      </c>
      <c r="B3">
        <v>2</v>
      </c>
    </row>
    <row r="4" spans="1:15">
      <c r="A4" t="s">
        <v>597</v>
      </c>
      <c r="B4">
        <v>6</v>
      </c>
    </row>
    <row r="5" spans="1:15">
      <c r="A5" t="s">
        <v>598</v>
      </c>
      <c r="B5">
        <f>B3*B4</f>
        <v>12</v>
      </c>
    </row>
    <row r="6" spans="1:15" ht="26.25">
      <c r="B6" s="31" t="s">
        <v>338</v>
      </c>
      <c r="C6" s="32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>
      <c r="B7" s="20">
        <f>B5</f>
        <v>12</v>
      </c>
      <c r="C7" s="35">
        <f>COLUMNS($B7:C7)</f>
        <v>2</v>
      </c>
      <c r="D7" s="35">
        <f>COLUMNS($B7:D7)</f>
        <v>3</v>
      </c>
      <c r="E7" s="35">
        <v>4</v>
      </c>
      <c r="F7" s="35">
        <f>COLUMNS($B7:F7)</f>
        <v>5</v>
      </c>
      <c r="G7" s="35">
        <f>COLUMNS($B7:G7)</f>
        <v>6</v>
      </c>
      <c r="H7" s="35">
        <f>COLUMNS($B7:H7)</f>
        <v>7</v>
      </c>
      <c r="I7" s="35">
        <f>COLUMNS($B7:I7)</f>
        <v>8</v>
      </c>
      <c r="J7" s="35">
        <f>COLUMNS($B7:J7)</f>
        <v>9</v>
      </c>
      <c r="K7" s="35">
        <f>COLUMNS($B7:K7)</f>
        <v>10</v>
      </c>
      <c r="L7" s="35">
        <f>COLUMNS($B7:L7)</f>
        <v>11</v>
      </c>
      <c r="M7" s="35">
        <f>COLUMNS($B7:M7)</f>
        <v>12</v>
      </c>
      <c r="N7" s="35">
        <f>COLUMNS($B7:N7)</f>
        <v>13</v>
      </c>
      <c r="O7" s="35">
        <f>COLUMNS($B7:O7)</f>
        <v>14</v>
      </c>
    </row>
    <row r="8" spans="1:15">
      <c r="B8" s="33">
        <f>ROWS(B$4:B8)</f>
        <v>5</v>
      </c>
      <c r="C8" s="34">
        <f>C$7*$B8</f>
        <v>10</v>
      </c>
      <c r="D8" s="34">
        <f t="shared" ref="D8:O20" si="0">D$7*$B8</f>
        <v>15</v>
      </c>
      <c r="E8" s="34">
        <f t="shared" si="0"/>
        <v>20</v>
      </c>
      <c r="F8" s="34">
        <f t="shared" si="0"/>
        <v>25</v>
      </c>
      <c r="G8" s="34">
        <f t="shared" si="0"/>
        <v>30</v>
      </c>
      <c r="H8" s="34">
        <f t="shared" si="0"/>
        <v>35</v>
      </c>
      <c r="I8" s="34">
        <f t="shared" si="0"/>
        <v>40</v>
      </c>
      <c r="J8" s="34">
        <f t="shared" si="0"/>
        <v>45</v>
      </c>
      <c r="K8" s="34">
        <f t="shared" si="0"/>
        <v>50</v>
      </c>
      <c r="L8" s="34">
        <f t="shared" si="0"/>
        <v>55</v>
      </c>
      <c r="M8" s="34">
        <f t="shared" si="0"/>
        <v>60</v>
      </c>
      <c r="N8" s="34">
        <f t="shared" si="0"/>
        <v>65</v>
      </c>
      <c r="O8" s="34">
        <f t="shared" si="0"/>
        <v>70</v>
      </c>
    </row>
    <row r="9" spans="1:15">
      <c r="B9" s="33">
        <f>ROWS(B$4:B9)</f>
        <v>6</v>
      </c>
      <c r="C9" s="34">
        <f t="shared" ref="C9:C20" si="1">$C$7*B9</f>
        <v>12</v>
      </c>
      <c r="D9" s="34">
        <f t="shared" ref="D9:D20" si="2">$D$7*B9</f>
        <v>18</v>
      </c>
      <c r="E9" s="34">
        <f t="shared" ref="E9:E20" si="3">$E$7*B9</f>
        <v>24</v>
      </c>
      <c r="F9" s="34">
        <f t="shared" si="0"/>
        <v>30</v>
      </c>
      <c r="G9" s="34">
        <f t="shared" si="0"/>
        <v>36</v>
      </c>
      <c r="H9" s="34">
        <f t="shared" si="0"/>
        <v>42</v>
      </c>
      <c r="I9" s="34">
        <f t="shared" si="0"/>
        <v>48</v>
      </c>
      <c r="J9" s="34">
        <f t="shared" si="0"/>
        <v>54</v>
      </c>
      <c r="K9" s="34">
        <f t="shared" si="0"/>
        <v>60</v>
      </c>
      <c r="L9" s="34">
        <f t="shared" si="0"/>
        <v>66</v>
      </c>
      <c r="M9" s="34">
        <f t="shared" si="0"/>
        <v>72</v>
      </c>
      <c r="N9" s="34">
        <f t="shared" si="0"/>
        <v>78</v>
      </c>
      <c r="O9" s="34">
        <f t="shared" si="0"/>
        <v>84</v>
      </c>
    </row>
    <row r="10" spans="1:15">
      <c r="B10" s="33">
        <f>ROWS(B$4:B10)</f>
        <v>7</v>
      </c>
      <c r="C10" s="34">
        <f t="shared" si="1"/>
        <v>14</v>
      </c>
      <c r="D10" s="34">
        <f t="shared" si="2"/>
        <v>21</v>
      </c>
      <c r="E10" s="34">
        <f t="shared" si="3"/>
        <v>28</v>
      </c>
      <c r="F10" s="34">
        <f t="shared" si="0"/>
        <v>35</v>
      </c>
      <c r="G10" s="34">
        <f t="shared" si="0"/>
        <v>42</v>
      </c>
      <c r="H10" s="34">
        <f t="shared" si="0"/>
        <v>49</v>
      </c>
      <c r="I10" s="34">
        <f t="shared" si="0"/>
        <v>56</v>
      </c>
      <c r="J10" s="34">
        <f t="shared" si="0"/>
        <v>63</v>
      </c>
      <c r="K10" s="34">
        <f t="shared" si="0"/>
        <v>70</v>
      </c>
      <c r="L10" s="34">
        <f t="shared" si="0"/>
        <v>77</v>
      </c>
      <c r="M10" s="34">
        <f t="shared" si="0"/>
        <v>84</v>
      </c>
      <c r="N10" s="34">
        <f t="shared" si="0"/>
        <v>91</v>
      </c>
      <c r="O10" s="34">
        <f t="shared" si="0"/>
        <v>98</v>
      </c>
    </row>
    <row r="11" spans="1:15">
      <c r="B11" s="33">
        <f>ROWS(B$4:B11)</f>
        <v>8</v>
      </c>
      <c r="C11" s="34">
        <f t="shared" si="1"/>
        <v>16</v>
      </c>
      <c r="D11" s="34">
        <f t="shared" si="2"/>
        <v>24</v>
      </c>
      <c r="E11" s="34">
        <f t="shared" si="3"/>
        <v>32</v>
      </c>
      <c r="F11" s="34">
        <f t="shared" si="0"/>
        <v>40</v>
      </c>
      <c r="G11" s="34">
        <f t="shared" si="0"/>
        <v>48</v>
      </c>
      <c r="H11" s="34">
        <f t="shared" si="0"/>
        <v>56</v>
      </c>
      <c r="I11" s="34">
        <f t="shared" si="0"/>
        <v>64</v>
      </c>
      <c r="J11" s="34">
        <f t="shared" si="0"/>
        <v>72</v>
      </c>
      <c r="K11" s="34">
        <f t="shared" si="0"/>
        <v>80</v>
      </c>
      <c r="L11" s="34">
        <f t="shared" si="0"/>
        <v>88</v>
      </c>
      <c r="M11" s="34">
        <f t="shared" si="0"/>
        <v>96</v>
      </c>
      <c r="N11" s="34">
        <f t="shared" si="0"/>
        <v>104</v>
      </c>
      <c r="O11" s="34">
        <f t="shared" si="0"/>
        <v>112</v>
      </c>
    </row>
    <row r="12" spans="1:15">
      <c r="B12" s="33">
        <f>ROWS(B$4:B12)</f>
        <v>9</v>
      </c>
      <c r="C12" s="34">
        <f t="shared" si="1"/>
        <v>18</v>
      </c>
      <c r="D12" s="34">
        <f t="shared" si="2"/>
        <v>27</v>
      </c>
      <c r="E12" s="34">
        <f t="shared" si="3"/>
        <v>36</v>
      </c>
      <c r="F12" s="34">
        <f t="shared" si="0"/>
        <v>45</v>
      </c>
      <c r="G12" s="34">
        <f t="shared" si="0"/>
        <v>54</v>
      </c>
      <c r="H12" s="34">
        <f t="shared" si="0"/>
        <v>63</v>
      </c>
      <c r="I12" s="34">
        <f t="shared" si="0"/>
        <v>72</v>
      </c>
      <c r="J12" s="34">
        <f t="shared" si="0"/>
        <v>81</v>
      </c>
      <c r="K12" s="34">
        <f t="shared" si="0"/>
        <v>90</v>
      </c>
      <c r="L12" s="34">
        <f t="shared" si="0"/>
        <v>99</v>
      </c>
      <c r="M12" s="34">
        <f t="shared" si="0"/>
        <v>108</v>
      </c>
      <c r="N12" s="34">
        <f t="shared" si="0"/>
        <v>117</v>
      </c>
      <c r="O12" s="34">
        <f t="shared" si="0"/>
        <v>126</v>
      </c>
    </row>
    <row r="13" spans="1:15">
      <c r="B13" s="33">
        <f>ROWS(B$4:B13)</f>
        <v>10</v>
      </c>
      <c r="C13" s="34">
        <f t="shared" si="1"/>
        <v>20</v>
      </c>
      <c r="D13" s="34">
        <f t="shared" si="2"/>
        <v>30</v>
      </c>
      <c r="E13" s="34">
        <f t="shared" si="3"/>
        <v>40</v>
      </c>
      <c r="F13" s="34">
        <f t="shared" si="0"/>
        <v>50</v>
      </c>
      <c r="G13" s="34">
        <f t="shared" si="0"/>
        <v>60</v>
      </c>
      <c r="H13" s="34">
        <f t="shared" si="0"/>
        <v>70</v>
      </c>
      <c r="I13" s="34">
        <f t="shared" si="0"/>
        <v>80</v>
      </c>
      <c r="J13" s="34">
        <f t="shared" si="0"/>
        <v>90</v>
      </c>
      <c r="K13" s="34">
        <f t="shared" si="0"/>
        <v>100</v>
      </c>
      <c r="L13" s="34">
        <f t="shared" si="0"/>
        <v>110</v>
      </c>
      <c r="M13" s="34">
        <f t="shared" si="0"/>
        <v>120</v>
      </c>
      <c r="N13" s="34">
        <f t="shared" si="0"/>
        <v>130</v>
      </c>
      <c r="O13" s="34">
        <f t="shared" si="0"/>
        <v>140</v>
      </c>
    </row>
    <row r="14" spans="1:15">
      <c r="B14" s="33">
        <f>ROWS(B$4:B14)</f>
        <v>11</v>
      </c>
      <c r="C14" s="34">
        <f t="shared" si="1"/>
        <v>22</v>
      </c>
      <c r="D14" s="34">
        <f t="shared" si="2"/>
        <v>33</v>
      </c>
      <c r="E14" s="34">
        <f t="shared" si="3"/>
        <v>44</v>
      </c>
      <c r="F14" s="34">
        <f t="shared" si="0"/>
        <v>55</v>
      </c>
      <c r="G14" s="34">
        <f t="shared" si="0"/>
        <v>66</v>
      </c>
      <c r="H14" s="34">
        <f t="shared" si="0"/>
        <v>77</v>
      </c>
      <c r="I14" s="34">
        <f t="shared" si="0"/>
        <v>88</v>
      </c>
      <c r="J14" s="34">
        <f t="shared" si="0"/>
        <v>99</v>
      </c>
      <c r="K14" s="34">
        <f t="shared" si="0"/>
        <v>110</v>
      </c>
      <c r="L14" s="34">
        <f t="shared" si="0"/>
        <v>121</v>
      </c>
      <c r="M14" s="34">
        <f t="shared" si="0"/>
        <v>132</v>
      </c>
      <c r="N14" s="34">
        <f t="shared" si="0"/>
        <v>143</v>
      </c>
      <c r="O14" s="34">
        <f t="shared" si="0"/>
        <v>154</v>
      </c>
    </row>
    <row r="15" spans="1:15">
      <c r="B15" s="33">
        <f>ROWS(B$4:B15)</f>
        <v>12</v>
      </c>
      <c r="C15" s="34">
        <f t="shared" si="1"/>
        <v>24</v>
      </c>
      <c r="D15" s="34">
        <f t="shared" si="2"/>
        <v>36</v>
      </c>
      <c r="E15" s="34">
        <f t="shared" si="3"/>
        <v>48</v>
      </c>
      <c r="F15" s="34">
        <f t="shared" si="0"/>
        <v>60</v>
      </c>
      <c r="G15" s="34">
        <f t="shared" si="0"/>
        <v>72</v>
      </c>
      <c r="H15" s="34">
        <f t="shared" si="0"/>
        <v>84</v>
      </c>
      <c r="I15" s="34">
        <f t="shared" si="0"/>
        <v>96</v>
      </c>
      <c r="J15" s="34">
        <f t="shared" si="0"/>
        <v>108</v>
      </c>
      <c r="K15" s="34">
        <f t="shared" si="0"/>
        <v>120</v>
      </c>
      <c r="L15" s="34">
        <f t="shared" si="0"/>
        <v>132</v>
      </c>
      <c r="M15" s="34">
        <f t="shared" si="0"/>
        <v>144</v>
      </c>
      <c r="N15" s="34">
        <f t="shared" si="0"/>
        <v>156</v>
      </c>
      <c r="O15" s="34">
        <f t="shared" si="0"/>
        <v>168</v>
      </c>
    </row>
    <row r="16" spans="1:15">
      <c r="B16" s="33">
        <f>ROWS(B$4:B16)</f>
        <v>13</v>
      </c>
      <c r="C16" s="34">
        <f t="shared" si="1"/>
        <v>26</v>
      </c>
      <c r="D16" s="34">
        <f t="shared" si="2"/>
        <v>39</v>
      </c>
      <c r="E16" s="34">
        <f t="shared" si="3"/>
        <v>52</v>
      </c>
      <c r="F16" s="34">
        <f t="shared" si="0"/>
        <v>65</v>
      </c>
      <c r="G16" s="34">
        <f t="shared" si="0"/>
        <v>78</v>
      </c>
      <c r="H16" s="34">
        <f t="shared" si="0"/>
        <v>91</v>
      </c>
      <c r="I16" s="34">
        <f t="shared" si="0"/>
        <v>104</v>
      </c>
      <c r="J16" s="34">
        <f t="shared" si="0"/>
        <v>117</v>
      </c>
      <c r="K16" s="34">
        <f t="shared" si="0"/>
        <v>130</v>
      </c>
      <c r="L16" s="34">
        <f t="shared" si="0"/>
        <v>143</v>
      </c>
      <c r="M16" s="34">
        <f t="shared" si="0"/>
        <v>156</v>
      </c>
      <c r="N16" s="34">
        <f t="shared" si="0"/>
        <v>169</v>
      </c>
      <c r="O16" s="34">
        <f t="shared" si="0"/>
        <v>182</v>
      </c>
    </row>
    <row r="17" spans="2:15">
      <c r="B17" s="33">
        <f>ROWS(B$4:B17)</f>
        <v>14</v>
      </c>
      <c r="C17" s="34">
        <f t="shared" si="1"/>
        <v>28</v>
      </c>
      <c r="D17" s="34">
        <f t="shared" si="2"/>
        <v>42</v>
      </c>
      <c r="E17" s="34">
        <f t="shared" si="3"/>
        <v>56</v>
      </c>
      <c r="F17" s="34">
        <f t="shared" si="0"/>
        <v>70</v>
      </c>
      <c r="G17" s="34">
        <f t="shared" si="0"/>
        <v>84</v>
      </c>
      <c r="H17" s="34">
        <f t="shared" si="0"/>
        <v>98</v>
      </c>
      <c r="I17" s="34">
        <f t="shared" si="0"/>
        <v>112</v>
      </c>
      <c r="J17" s="34">
        <f t="shared" si="0"/>
        <v>126</v>
      </c>
      <c r="K17" s="34">
        <f t="shared" si="0"/>
        <v>140</v>
      </c>
      <c r="L17" s="34">
        <f t="shared" si="0"/>
        <v>154</v>
      </c>
      <c r="M17" s="34">
        <f t="shared" si="0"/>
        <v>168</v>
      </c>
      <c r="N17" s="34">
        <f t="shared" si="0"/>
        <v>182</v>
      </c>
      <c r="O17" s="34">
        <f t="shared" si="0"/>
        <v>196</v>
      </c>
    </row>
    <row r="18" spans="2:15">
      <c r="B18" s="33">
        <f>ROWS(B$4:B18)</f>
        <v>15</v>
      </c>
      <c r="C18" s="34">
        <f t="shared" si="1"/>
        <v>30</v>
      </c>
      <c r="D18" s="34">
        <f t="shared" si="2"/>
        <v>45</v>
      </c>
      <c r="E18" s="34">
        <f t="shared" si="3"/>
        <v>60</v>
      </c>
      <c r="F18" s="34">
        <f t="shared" si="0"/>
        <v>75</v>
      </c>
      <c r="G18" s="34">
        <f t="shared" si="0"/>
        <v>90</v>
      </c>
      <c r="H18" s="34">
        <f t="shared" si="0"/>
        <v>105</v>
      </c>
      <c r="I18" s="34">
        <f t="shared" si="0"/>
        <v>120</v>
      </c>
      <c r="J18" s="34">
        <f t="shared" si="0"/>
        <v>135</v>
      </c>
      <c r="K18" s="34">
        <f t="shared" si="0"/>
        <v>150</v>
      </c>
      <c r="L18" s="34">
        <f t="shared" si="0"/>
        <v>165</v>
      </c>
      <c r="M18" s="34">
        <f t="shared" si="0"/>
        <v>180</v>
      </c>
      <c r="N18" s="34">
        <f t="shared" si="0"/>
        <v>195</v>
      </c>
      <c r="O18" s="34">
        <f t="shared" si="0"/>
        <v>210</v>
      </c>
    </row>
    <row r="19" spans="2:15">
      <c r="B19" s="33">
        <f>ROWS(B$4:B19)</f>
        <v>16</v>
      </c>
      <c r="C19" s="34">
        <f t="shared" si="1"/>
        <v>32</v>
      </c>
      <c r="D19" s="34">
        <f t="shared" si="2"/>
        <v>48</v>
      </c>
      <c r="E19" s="34">
        <f t="shared" si="3"/>
        <v>64</v>
      </c>
      <c r="F19" s="34">
        <f t="shared" si="0"/>
        <v>80</v>
      </c>
      <c r="G19" s="34">
        <f t="shared" si="0"/>
        <v>96</v>
      </c>
      <c r="H19" s="34">
        <f t="shared" si="0"/>
        <v>112</v>
      </c>
      <c r="I19" s="34">
        <f t="shared" si="0"/>
        <v>128</v>
      </c>
      <c r="J19" s="34">
        <f t="shared" si="0"/>
        <v>144</v>
      </c>
      <c r="K19" s="34">
        <f t="shared" si="0"/>
        <v>160</v>
      </c>
      <c r="L19" s="34">
        <f t="shared" si="0"/>
        <v>176</v>
      </c>
      <c r="M19" s="34">
        <f t="shared" si="0"/>
        <v>192</v>
      </c>
      <c r="N19" s="34">
        <f t="shared" si="0"/>
        <v>208</v>
      </c>
      <c r="O19" s="34">
        <f t="shared" si="0"/>
        <v>224</v>
      </c>
    </row>
    <row r="20" spans="2:15">
      <c r="B20" s="33">
        <f>ROWS(B$4:B20)</f>
        <v>17</v>
      </c>
      <c r="C20" s="34">
        <f t="shared" si="1"/>
        <v>34</v>
      </c>
      <c r="D20" s="34">
        <f t="shared" si="2"/>
        <v>51</v>
      </c>
      <c r="E20" s="34">
        <f t="shared" si="3"/>
        <v>68</v>
      </c>
      <c r="F20" s="34">
        <f t="shared" si="0"/>
        <v>85</v>
      </c>
      <c r="G20" s="34">
        <f t="shared" si="0"/>
        <v>102</v>
      </c>
      <c r="H20" s="34">
        <f t="shared" si="0"/>
        <v>119</v>
      </c>
      <c r="I20" s="34">
        <f t="shared" si="0"/>
        <v>136</v>
      </c>
      <c r="J20" s="34">
        <f t="shared" si="0"/>
        <v>153</v>
      </c>
      <c r="K20" s="34">
        <f t="shared" si="0"/>
        <v>170</v>
      </c>
      <c r="L20" s="34">
        <f t="shared" si="0"/>
        <v>187</v>
      </c>
      <c r="M20" s="34">
        <f t="shared" si="0"/>
        <v>204</v>
      </c>
      <c r="N20" s="34">
        <f t="shared" si="0"/>
        <v>221</v>
      </c>
      <c r="O20" s="34">
        <f t="shared" si="0"/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H13"/>
  <sheetViews>
    <sheetView workbookViewId="0">
      <selection activeCell="A6" sqref="A6"/>
    </sheetView>
  </sheetViews>
  <sheetFormatPr defaultRowHeight="15"/>
  <cols>
    <col min="1" max="1" width="26.85546875" style="36" bestFit="1" customWidth="1"/>
    <col min="2" max="3" width="13.85546875" style="36" customWidth="1"/>
    <col min="4" max="5" width="13" style="36" customWidth="1"/>
    <col min="6" max="6" width="13.85546875" style="36" customWidth="1"/>
    <col min="7" max="16384" width="9.140625" style="36"/>
  </cols>
  <sheetData>
    <row r="1" spans="1:8">
      <c r="A1" s="99" t="s">
        <v>350</v>
      </c>
      <c r="B1" s="99"/>
      <c r="C1" s="99"/>
      <c r="D1" s="99"/>
      <c r="E1" s="99"/>
    </row>
    <row r="2" spans="1:8">
      <c r="A2" s="100"/>
      <c r="B2" s="100"/>
      <c r="C2" s="100"/>
      <c r="D2" s="100"/>
      <c r="E2" s="100"/>
      <c r="H2" s="38"/>
    </row>
    <row r="3" spans="1:8">
      <c r="A3" s="39"/>
      <c r="B3" s="37"/>
      <c r="C3" s="37"/>
      <c r="D3" s="37"/>
    </row>
    <row r="4" spans="1:8">
      <c r="D4" s="98"/>
      <c r="E4" s="98"/>
      <c r="F4" s="98"/>
    </row>
    <row r="5" spans="1:8">
      <c r="A5" s="40" t="s">
        <v>339</v>
      </c>
      <c r="D5" s="40" t="s">
        <v>340</v>
      </c>
      <c r="E5" s="40" t="s">
        <v>341</v>
      </c>
      <c r="F5" s="41"/>
    </row>
    <row r="6" spans="1:8">
      <c r="A6" s="42" t="s">
        <v>342</v>
      </c>
      <c r="B6" s="21">
        <f>LEN(A6)</f>
        <v>17</v>
      </c>
      <c r="C6" s="92" t="s">
        <v>599</v>
      </c>
      <c r="D6" s="92" t="s">
        <v>607</v>
      </c>
      <c r="E6" s="21" t="s">
        <v>608</v>
      </c>
    </row>
    <row r="7" spans="1:8">
      <c r="A7" s="42" t="s">
        <v>343</v>
      </c>
      <c r="B7" s="21">
        <f t="shared" ref="B7:B13" si="0">LEN(A7)</f>
        <v>21</v>
      </c>
      <c r="C7" s="92" t="s">
        <v>600</v>
      </c>
      <c r="D7" s="92" t="s">
        <v>609</v>
      </c>
      <c r="E7" s="21" t="s">
        <v>610</v>
      </c>
    </row>
    <row r="8" spans="1:8">
      <c r="A8" s="42" t="s">
        <v>344</v>
      </c>
      <c r="B8" s="21">
        <f t="shared" si="0"/>
        <v>19</v>
      </c>
      <c r="C8" s="92" t="s">
        <v>601</v>
      </c>
      <c r="D8" s="92" t="s">
        <v>611</v>
      </c>
      <c r="E8" s="21" t="s">
        <v>612</v>
      </c>
    </row>
    <row r="9" spans="1:8">
      <c r="A9" s="42" t="s">
        <v>345</v>
      </c>
      <c r="B9" s="21">
        <f t="shared" si="0"/>
        <v>22</v>
      </c>
      <c r="C9" s="92" t="s">
        <v>602</v>
      </c>
      <c r="D9" s="92" t="s">
        <v>613</v>
      </c>
      <c r="E9" s="21" t="s">
        <v>614</v>
      </c>
    </row>
    <row r="10" spans="1:8">
      <c r="A10" s="42" t="s">
        <v>346</v>
      </c>
      <c r="B10" s="21">
        <f t="shared" si="0"/>
        <v>16</v>
      </c>
      <c r="C10" s="92" t="s">
        <v>603</v>
      </c>
      <c r="D10" s="92" t="s">
        <v>615</v>
      </c>
      <c r="E10" s="21" t="s">
        <v>616</v>
      </c>
    </row>
    <row r="11" spans="1:8">
      <c r="A11" s="42" t="s">
        <v>347</v>
      </c>
      <c r="B11" s="21">
        <f t="shared" si="0"/>
        <v>20</v>
      </c>
      <c r="C11" s="92" t="s">
        <v>604</v>
      </c>
      <c r="D11" s="92" t="s">
        <v>617</v>
      </c>
      <c r="E11" s="21" t="s">
        <v>618</v>
      </c>
    </row>
    <row r="12" spans="1:8">
      <c r="A12" s="42" t="s">
        <v>348</v>
      </c>
      <c r="B12" s="21">
        <f t="shared" si="0"/>
        <v>19</v>
      </c>
      <c r="C12" s="92" t="s">
        <v>605</v>
      </c>
      <c r="D12" s="92" t="s">
        <v>619</v>
      </c>
      <c r="E12" s="21" t="s">
        <v>620</v>
      </c>
    </row>
    <row r="13" spans="1:8">
      <c r="A13" s="42" t="s">
        <v>349</v>
      </c>
      <c r="B13" s="21">
        <f t="shared" si="0"/>
        <v>16</v>
      </c>
      <c r="C13" s="92" t="s">
        <v>606</v>
      </c>
      <c r="D13" s="92" t="s">
        <v>621</v>
      </c>
      <c r="E13" s="21" t="s">
        <v>622</v>
      </c>
    </row>
  </sheetData>
  <mergeCells count="2">
    <mergeCell ref="D4:F4"/>
    <mergeCell ref="A1:E2"/>
  </mergeCells>
  <hyperlinks>
    <hyperlink ref="A6" r:id="rId1"/>
    <hyperlink ref="A7" r:id="rId2"/>
    <hyperlink ref="A8" r:id="rId3"/>
    <hyperlink ref="A9" r:id="rId4"/>
    <hyperlink ref="A10" r:id="rId5"/>
    <hyperlink ref="A11" r:id="rId6"/>
    <hyperlink ref="A13" r:id="rId7"/>
    <hyperlink ref="A12" r:id="rId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B1:K27"/>
  <sheetViews>
    <sheetView workbookViewId="0">
      <selection activeCell="I5" sqref="I5"/>
    </sheetView>
  </sheetViews>
  <sheetFormatPr defaultRowHeight="15"/>
  <cols>
    <col min="2" max="2" width="12.140625" customWidth="1"/>
    <col min="3" max="3" width="10.85546875" bestFit="1" customWidth="1"/>
    <col min="8" max="8" width="17" bestFit="1" customWidth="1"/>
    <col min="11" max="11" width="77.85546875" bestFit="1" customWidth="1"/>
  </cols>
  <sheetData>
    <row r="1" spans="2:11">
      <c r="B1" s="101" t="s">
        <v>351</v>
      </c>
      <c r="C1" s="101"/>
      <c r="D1" s="101"/>
      <c r="E1" s="101"/>
      <c r="F1" s="101"/>
      <c r="G1" s="101"/>
      <c r="H1" s="101"/>
      <c r="I1" s="101"/>
    </row>
    <row r="3" spans="2:11">
      <c r="C3" s="43" t="s">
        <v>352</v>
      </c>
      <c r="D3" s="43" t="s">
        <v>353</v>
      </c>
    </row>
    <row r="4" spans="2:11">
      <c r="C4" s="44" t="s">
        <v>354</v>
      </c>
      <c r="D4" s="45"/>
      <c r="H4" s="46" t="s">
        <v>355</v>
      </c>
      <c r="I4" s="46" t="s">
        <v>352</v>
      </c>
    </row>
    <row r="5" spans="2:11">
      <c r="C5" s="44" t="s">
        <v>356</v>
      </c>
      <c r="D5" s="47"/>
      <c r="H5" s="21" t="s">
        <v>357</v>
      </c>
      <c r="I5" s="48">
        <v>207</v>
      </c>
      <c r="K5" s="49"/>
    </row>
    <row r="6" spans="2:11">
      <c r="C6" s="44" t="s">
        <v>358</v>
      </c>
      <c r="D6" s="50"/>
      <c r="H6" s="21" t="s">
        <v>359</v>
      </c>
      <c r="I6" s="48">
        <v>2916</v>
      </c>
      <c r="K6" s="49"/>
    </row>
    <row r="7" spans="2:11">
      <c r="H7" s="21" t="s">
        <v>360</v>
      </c>
      <c r="I7" s="48">
        <v>45</v>
      </c>
      <c r="K7" s="49"/>
    </row>
    <row r="8" spans="2:11">
      <c r="H8" s="21" t="s">
        <v>361</v>
      </c>
      <c r="I8" s="48">
        <v>27</v>
      </c>
      <c r="K8" s="49"/>
    </row>
    <row r="9" spans="2:11">
      <c r="H9" s="21" t="s">
        <v>362</v>
      </c>
      <c r="I9" s="48">
        <v>3915</v>
      </c>
    </row>
    <row r="10" spans="2:11">
      <c r="H10" s="21" t="s">
        <v>363</v>
      </c>
      <c r="I10" s="48">
        <v>207</v>
      </c>
    </row>
    <row r="11" spans="2:11">
      <c r="H11" s="21" t="s">
        <v>364</v>
      </c>
      <c r="I11" s="48">
        <v>45</v>
      </c>
    </row>
    <row r="12" spans="2:11">
      <c r="H12" s="21" t="s">
        <v>365</v>
      </c>
      <c r="I12" s="48">
        <v>27</v>
      </c>
    </row>
    <row r="13" spans="2:11">
      <c r="H13" s="21" t="s">
        <v>366</v>
      </c>
      <c r="I13" s="48">
        <v>54</v>
      </c>
    </row>
    <row r="14" spans="2:11">
      <c r="H14" s="21" t="s">
        <v>367</v>
      </c>
      <c r="I14" s="48">
        <v>2106</v>
      </c>
    </row>
    <row r="15" spans="2:11">
      <c r="H15" s="21" t="s">
        <v>368</v>
      </c>
      <c r="I15" s="48">
        <v>54</v>
      </c>
    </row>
    <row r="16" spans="2:11">
      <c r="H16" s="21" t="s">
        <v>369</v>
      </c>
      <c r="I16" s="48">
        <v>54</v>
      </c>
    </row>
    <row r="17" spans="8:9">
      <c r="H17" s="21" t="s">
        <v>370</v>
      </c>
      <c r="I17" s="48">
        <v>3078</v>
      </c>
    </row>
    <row r="18" spans="8:9">
      <c r="H18" s="21" t="s">
        <v>371</v>
      </c>
      <c r="I18" s="48">
        <v>387</v>
      </c>
    </row>
    <row r="19" spans="8:9">
      <c r="H19" s="21" t="s">
        <v>372</v>
      </c>
      <c r="I19" s="48">
        <v>585</v>
      </c>
    </row>
    <row r="20" spans="8:9">
      <c r="H20" s="21" t="s">
        <v>373</v>
      </c>
      <c r="I20" s="48">
        <v>585</v>
      </c>
    </row>
    <row r="21" spans="8:9">
      <c r="H21" s="21" t="s">
        <v>374</v>
      </c>
      <c r="I21" s="48">
        <v>6606</v>
      </c>
    </row>
    <row r="22" spans="8:9">
      <c r="H22" s="21" t="s">
        <v>375</v>
      </c>
      <c r="I22" s="48">
        <v>4806</v>
      </c>
    </row>
    <row r="23" spans="8:9">
      <c r="H23" s="21" t="s">
        <v>376</v>
      </c>
      <c r="I23" s="48">
        <v>675</v>
      </c>
    </row>
    <row r="24" spans="8:9">
      <c r="H24" s="21" t="s">
        <v>377</v>
      </c>
      <c r="I24" s="48">
        <v>36</v>
      </c>
    </row>
    <row r="25" spans="8:9">
      <c r="H25" s="21" t="s">
        <v>378</v>
      </c>
      <c r="I25" s="48">
        <v>477</v>
      </c>
    </row>
    <row r="26" spans="8:9">
      <c r="H26" s="21" t="s">
        <v>379</v>
      </c>
      <c r="I26" s="48">
        <v>6606</v>
      </c>
    </row>
    <row r="27" spans="8:9">
      <c r="H27" s="21" t="s">
        <v>380</v>
      </c>
      <c r="I27" s="48">
        <v>4806</v>
      </c>
    </row>
  </sheetData>
  <mergeCells count="1">
    <mergeCell ref="B1:I1"/>
  </mergeCells>
  <conditionalFormatting sqref="I5:I27">
    <cfRule type="cellIs" dxfId="7" priority="1" stopIfTrue="1" operator="greaterThan">
      <formula>1000</formula>
    </cfRule>
    <cfRule type="cellIs" dxfId="6" priority="2" stopIfTrue="1" operator="lessThan">
      <formula>100</formula>
    </cfRule>
    <cfRule type="cellIs" dxfId="5" priority="3" operator="between">
      <formula>100</formula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 Instructions</vt:lpstr>
      <vt:lpstr>Q1</vt:lpstr>
      <vt:lpstr>Q2</vt:lpstr>
      <vt:lpstr>Q3</vt:lpstr>
      <vt:lpstr>Q3_Soln</vt:lpstr>
      <vt:lpstr>Q4</vt:lpstr>
      <vt:lpstr>Q5</vt:lpstr>
      <vt:lpstr>Q6</vt:lpstr>
      <vt:lpstr>Q7</vt:lpstr>
      <vt:lpstr>Q8</vt:lpstr>
      <vt:lpstr>Q9</vt:lpstr>
      <vt:lpstr>Q10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2020-03-24T08:48:32Z</dcterms:modified>
</cp:coreProperties>
</file>